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aspen\jim\share\kaikeika\施設係\12-2入札関係\R2年度\200629-1_ライフライン再生（電気設備）\03_図面・数量公開\"/>
    </mc:Choice>
  </mc:AlternateContent>
  <bookViews>
    <workbookView xWindow="0" yWindow="0" windowWidth="28800" windowHeight="12315" tabRatio="903"/>
  </bookViews>
  <sheets>
    <sheet name="表紙 " sheetId="180" r:id="rId1"/>
    <sheet name="種目" sheetId="25" r:id="rId2"/>
    <sheet name="科目" sheetId="26" r:id="rId3"/>
    <sheet name="中科目" sheetId="27" r:id="rId4"/>
    <sheet name="細目（ﾗｲﾌﾗｲﾝ）" sheetId="28" r:id="rId5"/>
    <sheet name="細目（排水（西））" sheetId="175" r:id="rId6"/>
    <sheet name="細目（排水（東））" sheetId="177" r:id="rId7"/>
    <sheet name="別紙 (ﾗｲﾌﾗｲﾝ)" sheetId="170" r:id="rId8"/>
    <sheet name="別紙 (排水（西）)" sheetId="176" r:id="rId9"/>
    <sheet name="別紙 (排水（東）)" sheetId="179" r:id="rId10"/>
    <sheet name="産廃処分" sheetId="164" state="hidden" r:id="rId11"/>
    <sheet name="産業廃棄物重量" sheetId="165" state="hidden" r:id="rId12"/>
    <sheet name="土工数量算出" sheetId="174" state="hidden" r:id="rId13"/>
    <sheet name="撤去" sheetId="163" state="hidden" r:id="rId14"/>
    <sheet name="見積比較 " sheetId="157" state="hidden" r:id="rId15"/>
    <sheet name="カタログ単価比較" sheetId="173" state="hidden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_" localSheetId="5">#REF!</definedName>
    <definedName name="_" localSheetId="6">#REF!</definedName>
    <definedName name="_" localSheetId="8">#REF!</definedName>
    <definedName name="_" localSheetId="9">#REF!</definedName>
    <definedName name="_">#REF!</definedName>
    <definedName name="_______95_370" localSheetId="5">[1]電気!#REF!</definedName>
    <definedName name="_______95_370" localSheetId="6">[1]電気!#REF!</definedName>
    <definedName name="_______95_370" localSheetId="8">[1]電気!#REF!</definedName>
    <definedName name="_______95_370" localSheetId="9">[1]電気!#REF!</definedName>
    <definedName name="_______95_370">[1]電気!#REF!</definedName>
    <definedName name="______95_370_2" localSheetId="5">#REF!</definedName>
    <definedName name="______95_370_2" localSheetId="6">#REF!</definedName>
    <definedName name="______95_370_2" localSheetId="8">#REF!</definedName>
    <definedName name="______95_370_2" localSheetId="9">#REF!</definedName>
    <definedName name="______95_370_2">#REF!</definedName>
    <definedName name="______95_370_3" localSheetId="5">#REF!</definedName>
    <definedName name="______95_370_3" localSheetId="6">#REF!</definedName>
    <definedName name="______95_370_3" localSheetId="8">#REF!</definedName>
    <definedName name="______95_370_3" localSheetId="9">#REF!</definedName>
    <definedName name="______95_370_3">#REF!</definedName>
    <definedName name="_0">[2]盤労務!$AO$5</definedName>
    <definedName name="_01_001" localSheetId="5">#REF!</definedName>
    <definedName name="_01_001" localSheetId="6">#REF!</definedName>
    <definedName name="_01_001" localSheetId="8">#REF!</definedName>
    <definedName name="_01_001" localSheetId="9">#REF!</definedName>
    <definedName name="_01_001">#REF!</definedName>
    <definedName name="＿１">#N/A</definedName>
    <definedName name="_1__123Graph_Aｸﾞﾗﾌ_1" localSheetId="5" hidden="1">#REF!</definedName>
    <definedName name="_1__123Graph_Aｸﾞﾗﾌ_1" localSheetId="6" hidden="1">#REF!</definedName>
    <definedName name="_1__123Graph_Aｸﾞﾗﾌ_1" localSheetId="8" hidden="1">#REF!</definedName>
    <definedName name="_1__123Graph_Aｸﾞﾗﾌ_1" localSheetId="9" hidden="1">#REF!</definedName>
    <definedName name="_1__123Graph_Aｸﾞﾗﾌ_1" hidden="1">#REF!</definedName>
    <definedName name="_2__123Graph_Xｸﾞﾗﾌ_1" localSheetId="5" hidden="1">#REF!</definedName>
    <definedName name="_2__123Graph_Xｸﾞﾗﾌ_1" localSheetId="6" hidden="1">#REF!</definedName>
    <definedName name="_2__123Graph_Xｸﾞﾗﾌ_1" localSheetId="8" hidden="1">#REF!</definedName>
    <definedName name="_2__123Graph_Xｸﾞﾗﾌ_1" localSheetId="9" hidden="1">#REF!</definedName>
    <definedName name="_2__123Graph_Xｸﾞﾗﾌ_1" hidden="1">#REF!</definedName>
    <definedName name="_21_14" localSheetId="5">#REF!</definedName>
    <definedName name="_21_14" localSheetId="6">#REF!</definedName>
    <definedName name="_21_14" localSheetId="8">#REF!</definedName>
    <definedName name="_21_14" localSheetId="9">#REF!</definedName>
    <definedName name="_21_14">#REF!</definedName>
    <definedName name="_A">[2]盤労務!$AO$22</definedName>
    <definedName name="_Ａ１">'[3]代価表 '!$A$1</definedName>
    <definedName name="_C">[2]盤労務!$AO$29</definedName>
    <definedName name="_CPU2" localSheetId="5">#REF!</definedName>
    <definedName name="_CPU2" localSheetId="6">#REF!</definedName>
    <definedName name="_CPU2" localSheetId="8">#REF!</definedName>
    <definedName name="_CPU2" localSheetId="9">#REF!</definedName>
    <definedName name="_CPU2">#REF!</definedName>
    <definedName name="_CPU3" localSheetId="5">#REF!</definedName>
    <definedName name="_CPU3" localSheetId="6">#REF!</definedName>
    <definedName name="_CPU3" localSheetId="8">#REF!</definedName>
    <definedName name="_CPU3" localSheetId="9">#REF!</definedName>
    <definedName name="_CPU3">#REF!</definedName>
    <definedName name="_Dist_Values" localSheetId="5" hidden="1">#REF!</definedName>
    <definedName name="_Dist_Values" localSheetId="6" hidden="1">#REF!</definedName>
    <definedName name="_Dist_Values" localSheetId="8" hidden="1">#REF!</definedName>
    <definedName name="_Dist_Values" localSheetId="9" hidden="1">#REF!</definedName>
    <definedName name="_Dist_Values" hidden="1">#REF!</definedName>
    <definedName name="_Fill" localSheetId="5" hidden="1">#REF!</definedName>
    <definedName name="_Fill" localSheetId="6" hidden="1">#REF!</definedName>
    <definedName name="_Fill" localSheetId="8" hidden="1">#REF!</definedName>
    <definedName name="_Fill" localSheetId="9" hidden="1">#REF!</definedName>
    <definedName name="_Fill" hidden="1">#REF!</definedName>
    <definedName name="_ITV2" localSheetId="5">#REF!</definedName>
    <definedName name="_ITV2" localSheetId="6">#REF!</definedName>
    <definedName name="_ITV2" localSheetId="8">#REF!</definedName>
    <definedName name="_ITV2" localSheetId="9">#REF!</definedName>
    <definedName name="_ITV2">#REF!</definedName>
    <definedName name="_ITV3" localSheetId="5">#REF!</definedName>
    <definedName name="_ITV3" localSheetId="6">#REF!</definedName>
    <definedName name="_ITV3" localSheetId="8">#REF!</definedName>
    <definedName name="_ITV3" localSheetId="9">#REF!</definedName>
    <definedName name="_ITV3">#REF!</definedName>
    <definedName name="_iv65555" localSheetId="5">#REF!</definedName>
    <definedName name="_iv65555" localSheetId="6">#REF!</definedName>
    <definedName name="_iv65555" localSheetId="8">#REF!</definedName>
    <definedName name="_iv65555" localSheetId="9">#REF!</definedName>
    <definedName name="_iv65555">#REF!</definedName>
    <definedName name="_Key1" localSheetId="5" hidden="1">#REF!</definedName>
    <definedName name="_Key1" localSheetId="6" hidden="1">#REF!</definedName>
    <definedName name="_Key1" localSheetId="8" hidden="1">#REF!</definedName>
    <definedName name="_Key1" localSheetId="9" hidden="1">#REF!</definedName>
    <definedName name="_Key1" hidden="1">#REF!</definedName>
    <definedName name="_Key2" localSheetId="5" hidden="1">#REF!</definedName>
    <definedName name="_Key2" localSheetId="6" hidden="1">#REF!</definedName>
    <definedName name="_Key2" localSheetId="8" hidden="1">#REF!</definedName>
    <definedName name="_Key2" localSheetId="9" hidden="1">#REF!</definedName>
    <definedName name="_Key2" hidden="1">#REF!</definedName>
    <definedName name="_ＬＰ２" localSheetId="5">#REF!</definedName>
    <definedName name="_ＬＰ２" localSheetId="6">#REF!</definedName>
    <definedName name="_ＬＰ２" localSheetId="8">#REF!</definedName>
    <definedName name="_ＬＰ２" localSheetId="9">#REF!</definedName>
    <definedName name="_ＬＰ２">#REF!</definedName>
    <definedName name="_LPG2" localSheetId="5">#REF!</definedName>
    <definedName name="_LPG2" localSheetId="6">#REF!</definedName>
    <definedName name="_LPG2" localSheetId="8">#REF!</definedName>
    <definedName name="_LPG2" localSheetId="9">#REF!</definedName>
    <definedName name="_LPG2">#REF!</definedName>
    <definedName name="_LPG3" localSheetId="5">#REF!</definedName>
    <definedName name="_LPG3" localSheetId="6">#REF!</definedName>
    <definedName name="_LPG3" localSheetId="8">#REF!</definedName>
    <definedName name="_LPG3" localSheetId="9">#REF!</definedName>
    <definedName name="_LPG3">#REF!</definedName>
    <definedName name="_M">[2]盤労務!$AO$16</definedName>
    <definedName name="_M65555" localSheetId="5">#REF!</definedName>
    <definedName name="_M65555" localSheetId="6">#REF!</definedName>
    <definedName name="_M65555" localSheetId="8">#REF!</definedName>
    <definedName name="_M65555" localSheetId="9">#REF!</definedName>
    <definedName name="_M65555">#REF!</definedName>
    <definedName name="_Order1" hidden="1">255</definedName>
    <definedName name="_Order2" hidden="1">0</definedName>
    <definedName name="_P">[2]盤労務!$AO$27</definedName>
    <definedName name="_R">[2]盤労務!$AO$5</definedName>
    <definedName name="_Regression_Int" hidden="1">1</definedName>
    <definedName name="_Sort" localSheetId="5" hidden="1">#REF!</definedName>
    <definedName name="_Sort" localSheetId="6" hidden="1">#REF!</definedName>
    <definedName name="_Sort" localSheetId="8" hidden="1">#REF!</definedName>
    <definedName name="_Sort" localSheetId="9" hidden="1">#REF!</definedName>
    <definedName name="_Sort" hidden="1">#REF!</definedName>
    <definedName name="_Table2_In1" localSheetId="5" hidden="1">#REF!</definedName>
    <definedName name="_Table2_In1" localSheetId="6" hidden="1">#REF!</definedName>
    <definedName name="_Table2_In1" localSheetId="8" hidden="1">#REF!</definedName>
    <definedName name="_Table2_In1" localSheetId="9" hidden="1">#REF!</definedName>
    <definedName name="_Table2_In1" hidden="1">#REF!</definedName>
    <definedName name="\0">[4]建築経費!$N$2</definedName>
    <definedName name="\A" localSheetId="5">#REF!</definedName>
    <definedName name="\A" localSheetId="6">#REF!</definedName>
    <definedName name="\A" localSheetId="8">#REF!</definedName>
    <definedName name="\A" localSheetId="9">#REF!</definedName>
    <definedName name="\A">#REF!</definedName>
    <definedName name="\B" localSheetId="5">#REF!</definedName>
    <definedName name="\B" localSheetId="6">#REF!</definedName>
    <definedName name="\B" localSheetId="8">#REF!</definedName>
    <definedName name="\B" localSheetId="9">#REF!</definedName>
    <definedName name="\B">#REF!</definedName>
    <definedName name="\C" localSheetId="5">[5]代価表!#REF!</definedName>
    <definedName name="\C" localSheetId="6">[5]代価表!#REF!</definedName>
    <definedName name="\C" localSheetId="8">[5]代価表!#REF!</definedName>
    <definedName name="\C" localSheetId="9">[5]代価表!#REF!</definedName>
    <definedName name="\C">[5]代価表!#REF!</definedName>
    <definedName name="\D" localSheetId="5">#REF!</definedName>
    <definedName name="\D" localSheetId="6">#REF!</definedName>
    <definedName name="\D" localSheetId="8">#REF!</definedName>
    <definedName name="\D" localSheetId="9">#REF!</definedName>
    <definedName name="\D">#REF!</definedName>
    <definedName name="\E" localSheetId="5">[6]設計書!#REF!</definedName>
    <definedName name="\E" localSheetId="6">[6]設計書!#REF!</definedName>
    <definedName name="\E" localSheetId="8">[6]設計書!#REF!</definedName>
    <definedName name="\E" localSheetId="9">[6]設計書!#REF!</definedName>
    <definedName name="\E">[6]設計書!#REF!</definedName>
    <definedName name="\F" localSheetId="5">[5]代価表!#REF!</definedName>
    <definedName name="\F" localSheetId="6">[5]代価表!#REF!</definedName>
    <definedName name="\F" localSheetId="8">[5]代価表!#REF!</definedName>
    <definedName name="\F" localSheetId="9">[5]代価表!#REF!</definedName>
    <definedName name="\F">[5]代価表!#REF!</definedName>
    <definedName name="\k" localSheetId="5">#REF!</definedName>
    <definedName name="\k" localSheetId="6">#REF!</definedName>
    <definedName name="\k" localSheetId="8">#REF!</definedName>
    <definedName name="\k" localSheetId="9">#REF!</definedName>
    <definedName name="\k">#REF!</definedName>
    <definedName name="\l" localSheetId="5">#REF!</definedName>
    <definedName name="\l" localSheetId="6">#REF!</definedName>
    <definedName name="\l" localSheetId="8">#REF!</definedName>
    <definedName name="\l" localSheetId="9">#REF!</definedName>
    <definedName name="\l">#REF!</definedName>
    <definedName name="\M" localSheetId="5">[6]設計書!#REF!</definedName>
    <definedName name="\M" localSheetId="6">[6]設計書!#REF!</definedName>
    <definedName name="\M" localSheetId="8">[6]設計書!#REF!</definedName>
    <definedName name="\M" localSheetId="9">[6]設計書!#REF!</definedName>
    <definedName name="\M">[6]設計書!#REF!</definedName>
    <definedName name="\p" localSheetId="5">#REF!</definedName>
    <definedName name="\p" localSheetId="6">#REF!</definedName>
    <definedName name="\p" localSheetId="8">#REF!</definedName>
    <definedName name="\p" localSheetId="9">#REF!</definedName>
    <definedName name="\p">#REF!</definedName>
    <definedName name="\P101" localSheetId="5">#REF!</definedName>
    <definedName name="\P101" localSheetId="6">#REF!</definedName>
    <definedName name="\P101" localSheetId="8">#REF!</definedName>
    <definedName name="\P101" localSheetId="9">#REF!</definedName>
    <definedName name="\P101">#REF!</definedName>
    <definedName name="\r" localSheetId="5">#REF!</definedName>
    <definedName name="\r" localSheetId="6">#REF!</definedName>
    <definedName name="\r" localSheetId="8">#REF!</definedName>
    <definedName name="\r" localSheetId="9">#REF!</definedName>
    <definedName name="\r">#REF!</definedName>
    <definedName name="\S" localSheetId="5">[6]設計書!#REF!</definedName>
    <definedName name="\S" localSheetId="6">[6]設計書!#REF!</definedName>
    <definedName name="\S" localSheetId="8">[6]設計書!#REF!</definedName>
    <definedName name="\S" localSheetId="9">[6]設計書!#REF!</definedName>
    <definedName name="\S">[6]設計書!#REF!</definedName>
    <definedName name="\V" localSheetId="5">[6]設計書!#REF!</definedName>
    <definedName name="\V" localSheetId="6">[6]設計書!#REF!</definedName>
    <definedName name="\V" localSheetId="8">[6]設計書!#REF!</definedName>
    <definedName name="\V" localSheetId="9">[6]設計書!#REF!</definedName>
    <definedName name="\V">[6]設計書!#REF!</definedName>
    <definedName name="\w" localSheetId="5">#REF!</definedName>
    <definedName name="\w" localSheetId="6">#REF!</definedName>
    <definedName name="\w" localSheetId="8">#REF!</definedName>
    <definedName name="\w" localSheetId="9">#REF!</definedName>
    <definedName name="\w">#REF!</definedName>
    <definedName name="\ww" localSheetId="5">#REF!</definedName>
    <definedName name="\ww" localSheetId="6">#REF!</definedName>
    <definedName name="\ww" localSheetId="8">#REF!</definedName>
    <definedName name="\ww" localSheetId="9">#REF!</definedName>
    <definedName name="\ww">#REF!</definedName>
    <definedName name="\X" localSheetId="5">#REF!</definedName>
    <definedName name="\X" localSheetId="6">#REF!</definedName>
    <definedName name="\X" localSheetId="8">#REF!</definedName>
    <definedName name="\X" localSheetId="9">#REF!</definedName>
    <definedName name="\X">#REF!</definedName>
    <definedName name="\Z" localSheetId="5">[6]設計書!#REF!</definedName>
    <definedName name="\Z" localSheetId="6">[6]設計書!#REF!</definedName>
    <definedName name="\Z" localSheetId="8">[6]設計書!#REF!</definedName>
    <definedName name="\Z" localSheetId="9">[6]設計書!#REF!</definedName>
    <definedName name="\Z">[6]設計書!#REF!</definedName>
    <definedName name="Ⅰ期頭">[7]工事概要!$F$4</definedName>
    <definedName name="Ａ" localSheetId="5">#REF!</definedName>
    <definedName name="Ａ" localSheetId="6">#REF!</definedName>
    <definedName name="Ａ" localSheetId="8">#REF!</definedName>
    <definedName name="Ａ" localSheetId="9">#REF!</definedName>
    <definedName name="Ａ">#REF!</definedName>
    <definedName name="AA" localSheetId="5">#REF!</definedName>
    <definedName name="AA" localSheetId="6">#REF!</definedName>
    <definedName name="AA" localSheetId="8">#REF!</definedName>
    <definedName name="AA" localSheetId="9">#REF!</definedName>
    <definedName name="AA">#REF!</definedName>
    <definedName name="aaa" localSheetId="5">#REF!</definedName>
    <definedName name="aaa" localSheetId="6">#REF!</definedName>
    <definedName name="aaa" localSheetId="8">#REF!</definedName>
    <definedName name="aaa" localSheetId="9">#REF!</definedName>
    <definedName name="aaa">#REF!</definedName>
    <definedName name="aab" localSheetId="5">#REF!</definedName>
    <definedName name="aab" localSheetId="6">#REF!</definedName>
    <definedName name="aab" localSheetId="8">#REF!</definedName>
    <definedName name="aab" localSheetId="9">#REF!</definedName>
    <definedName name="aab">#REF!</definedName>
    <definedName name="aac" localSheetId="5">#REF!</definedName>
    <definedName name="aac" localSheetId="6">#REF!</definedName>
    <definedName name="aac" localSheetId="8">#REF!</definedName>
    <definedName name="aac" localSheetId="9">#REF!</definedName>
    <definedName name="aac">#REF!</definedName>
    <definedName name="aad" localSheetId="5">'[8]1山村'!#REF!</definedName>
    <definedName name="aad" localSheetId="6">'[8]1山村'!#REF!</definedName>
    <definedName name="aad" localSheetId="8">'[8]1山村'!#REF!</definedName>
    <definedName name="aad" localSheetId="9">'[8]1山村'!#REF!</definedName>
    <definedName name="aad">'[8]1山村'!#REF!</definedName>
    <definedName name="aaf" localSheetId="5">#REF!</definedName>
    <definedName name="aaf" localSheetId="6">#REF!</definedName>
    <definedName name="aaf" localSheetId="8">#REF!</definedName>
    <definedName name="aaf" localSheetId="9">#REF!</definedName>
    <definedName name="aaf">#REF!</definedName>
    <definedName name="aam" localSheetId="5">#REF!</definedName>
    <definedName name="aam" localSheetId="6">#REF!</definedName>
    <definedName name="aam" localSheetId="8">#REF!</definedName>
    <definedName name="aam" localSheetId="9">#REF!</definedName>
    <definedName name="aam">#REF!</definedName>
    <definedName name="aan" localSheetId="5">#REF!</definedName>
    <definedName name="aan" localSheetId="6">#REF!</definedName>
    <definedName name="aan" localSheetId="8">#REF!</definedName>
    <definedName name="aan" localSheetId="9">#REF!</definedName>
    <definedName name="aan">#REF!</definedName>
    <definedName name="aaq" localSheetId="5">#REF!</definedName>
    <definedName name="aaq" localSheetId="6">#REF!</definedName>
    <definedName name="aaq" localSheetId="8">#REF!</definedName>
    <definedName name="aaq" localSheetId="9">#REF!</definedName>
    <definedName name="aaq">#REF!</definedName>
    <definedName name="aas" localSheetId="5">#REF!</definedName>
    <definedName name="aas" localSheetId="6">#REF!</definedName>
    <definedName name="aas" localSheetId="8">#REF!</definedName>
    <definedName name="aas" localSheetId="9">#REF!</definedName>
    <definedName name="aas">#REF!</definedName>
    <definedName name="aav" localSheetId="5">[9]!マクロ終了</definedName>
    <definedName name="aav" localSheetId="6">[9]!マクロ終了</definedName>
    <definedName name="aav" localSheetId="8">[9]!マクロ終了</definedName>
    <definedName name="aav" localSheetId="9">[9]!マクロ終了</definedName>
    <definedName name="aav">[9]!マクロ終了</definedName>
    <definedName name="aax" localSheetId="5">[10]!マクロ終了</definedName>
    <definedName name="aax" localSheetId="6">[10]!マクロ終了</definedName>
    <definedName name="aax" localSheetId="8">[10]!マクロ終了</definedName>
    <definedName name="aax" localSheetId="9">[10]!マクロ終了</definedName>
    <definedName name="aax">[10]!マクロ終了</definedName>
    <definedName name="aaz" localSheetId="5">#REF!</definedName>
    <definedName name="aaz" localSheetId="6">#REF!</definedName>
    <definedName name="aaz" localSheetId="8">#REF!</definedName>
    <definedName name="aaz" localSheetId="9">#REF!</definedName>
    <definedName name="aaz">#REF!</definedName>
    <definedName name="AC" localSheetId="5">#REF!</definedName>
    <definedName name="AC" localSheetId="6">#REF!</definedName>
    <definedName name="AC" localSheetId="8">#REF!</definedName>
    <definedName name="AC" localSheetId="9">#REF!</definedName>
    <definedName name="AC">#REF!</definedName>
    <definedName name="ad" localSheetId="5">#REF!</definedName>
    <definedName name="ad" localSheetId="6">#REF!</definedName>
    <definedName name="ad" localSheetId="8">#REF!</definedName>
    <definedName name="ad" localSheetId="9">#REF!</definedName>
    <definedName name="ad">#REF!</definedName>
    <definedName name="af" localSheetId="5">#REF!</definedName>
    <definedName name="af" localSheetId="6">#REF!</definedName>
    <definedName name="af" localSheetId="8">#REF!</definedName>
    <definedName name="af" localSheetId="9">#REF!</definedName>
    <definedName name="af">#REF!</definedName>
    <definedName name="ag" localSheetId="5">#REF!</definedName>
    <definedName name="ag" localSheetId="6">#REF!</definedName>
    <definedName name="ag" localSheetId="8">#REF!</definedName>
    <definedName name="ag" localSheetId="9">#REF!</definedName>
    <definedName name="ag">#REF!</definedName>
    <definedName name="ah" localSheetId="5">#REF!</definedName>
    <definedName name="ah" localSheetId="6">#REF!</definedName>
    <definedName name="ah" localSheetId="8">#REF!</definedName>
    <definedName name="ah" localSheetId="9">#REF!</definedName>
    <definedName name="ah">#REF!</definedName>
    <definedName name="aj" localSheetId="5">#REF!</definedName>
    <definedName name="aj" localSheetId="6">#REF!</definedName>
    <definedName name="aj" localSheetId="8">#REF!</definedName>
    <definedName name="aj" localSheetId="9">#REF!</definedName>
    <definedName name="aj">#REF!</definedName>
    <definedName name="ak" localSheetId="5">#REF!</definedName>
    <definedName name="ak" localSheetId="6">#REF!</definedName>
    <definedName name="ak" localSheetId="8">#REF!</definedName>
    <definedName name="ak" localSheetId="9">#REF!</definedName>
    <definedName name="ak">#REF!</definedName>
    <definedName name="al" localSheetId="5">[8]!マクロ終了</definedName>
    <definedName name="al" localSheetId="6">[8]!マクロ終了</definedName>
    <definedName name="al" localSheetId="8">[8]!マクロ終了</definedName>
    <definedName name="al" localSheetId="9">[8]!マクロ終了</definedName>
    <definedName name="al">[8]!マクロ終了</definedName>
    <definedName name="aq" localSheetId="5">#REF!</definedName>
    <definedName name="aq" localSheetId="6">#REF!</definedName>
    <definedName name="aq" localSheetId="8">#REF!</definedName>
    <definedName name="aq" localSheetId="9">#REF!</definedName>
    <definedName name="aq">#REF!</definedName>
    <definedName name="ar" localSheetId="5">[8]!マクロ終了</definedName>
    <definedName name="ar" localSheetId="6">[8]!マクロ終了</definedName>
    <definedName name="ar" localSheetId="8">[8]!マクロ終了</definedName>
    <definedName name="ar" localSheetId="9">[8]!マクロ終了</definedName>
    <definedName name="ar">[8]!マクロ終了</definedName>
    <definedName name="as" localSheetId="5">#REF!</definedName>
    <definedName name="as" localSheetId="6">#REF!</definedName>
    <definedName name="as" localSheetId="8">#REF!</definedName>
    <definedName name="as" localSheetId="9">#REF!</definedName>
    <definedName name="as">#REF!</definedName>
    <definedName name="at" localSheetId="5">[11]!マクロ終了</definedName>
    <definedName name="at" localSheetId="6">[11]!マクロ終了</definedName>
    <definedName name="at" localSheetId="8">[11]!マクロ終了</definedName>
    <definedName name="at" localSheetId="9">[11]!マクロ終了</definedName>
    <definedName name="at">[11]!マクロ終了</definedName>
    <definedName name="au" localSheetId="5">#REF!</definedName>
    <definedName name="au" localSheetId="6">#REF!</definedName>
    <definedName name="au" localSheetId="8">#REF!</definedName>
    <definedName name="au" localSheetId="9">#REF!</definedName>
    <definedName name="au">#REF!</definedName>
    <definedName name="av" localSheetId="5">#REF!</definedName>
    <definedName name="av" localSheetId="6">#REF!</definedName>
    <definedName name="av" localSheetId="8">#REF!</definedName>
    <definedName name="av" localSheetId="9">#REF!</definedName>
    <definedName name="av">#REF!</definedName>
    <definedName name="ax" localSheetId="5" hidden="1">#REF!</definedName>
    <definedName name="ax" localSheetId="6" hidden="1">#REF!</definedName>
    <definedName name="ax" localSheetId="8" hidden="1">#REF!</definedName>
    <definedName name="ax" localSheetId="9" hidden="1">#REF!</definedName>
    <definedName name="ax" hidden="1">#REF!</definedName>
    <definedName name="AXX" localSheetId="5" hidden="1">#REF!</definedName>
    <definedName name="AXX" localSheetId="6" hidden="1">#REF!</definedName>
    <definedName name="AXX" localSheetId="8" hidden="1">#REF!</definedName>
    <definedName name="AXX" localSheetId="9" hidden="1">#REF!</definedName>
    <definedName name="AXX" hidden="1">#REF!</definedName>
    <definedName name="ay" localSheetId="5">[10]!マクロ終了</definedName>
    <definedName name="ay" localSheetId="6">[10]!マクロ終了</definedName>
    <definedName name="ay" localSheetId="8">[10]!マクロ終了</definedName>
    <definedName name="ay" localSheetId="9">[10]!マクロ終了</definedName>
    <definedName name="ay">[10]!マクロ終了</definedName>
    <definedName name="az" localSheetId="5" hidden="1">#REF!</definedName>
    <definedName name="az" localSheetId="6" hidden="1">#REF!</definedName>
    <definedName name="az" localSheetId="8" hidden="1">#REF!</definedName>
    <definedName name="az" localSheetId="9" hidden="1">#REF!</definedName>
    <definedName name="az" hidden="1">#REF!</definedName>
    <definedName name="AZZ" localSheetId="5" hidden="1">#REF!</definedName>
    <definedName name="AZZ" localSheetId="6" hidden="1">#REF!</definedName>
    <definedName name="AZZ" localSheetId="8" hidden="1">#REF!</definedName>
    <definedName name="AZZ" localSheetId="9" hidden="1">#REF!</definedName>
    <definedName name="AZZ" hidden="1">#REF!</definedName>
    <definedName name="C_" localSheetId="5">[6]設計書!#REF!</definedName>
    <definedName name="C_" localSheetId="6">[6]設計書!#REF!</definedName>
    <definedName name="C_" localSheetId="8">[6]設計書!#REF!</definedName>
    <definedName name="C_" localSheetId="9">[6]設計書!#REF!</definedName>
    <definedName name="C_">[6]設計書!#REF!</definedName>
    <definedName name="CCPU" localSheetId="5">#REF!</definedName>
    <definedName name="CCPU" localSheetId="6">#REF!</definedName>
    <definedName name="CCPU" localSheetId="8">#REF!</definedName>
    <definedName name="CCPU" localSheetId="9">#REF!</definedName>
    <definedName name="CCPU">#REF!</definedName>
    <definedName name="cip">[12]CIP!$B$7:$T$8</definedName>
    <definedName name="cipはつり補修">[12]CIP!$B$23:$T$24</definedName>
    <definedName name="cip継手">[12]CIP!$B$11:$T$12</definedName>
    <definedName name="cip支持金物">[12]CIP!$B$15:$T$16</definedName>
    <definedName name="cip配管工">[12]CIP!$B$19:$T$20</definedName>
    <definedName name="cip列">[12]CIP!$B$5:$T$6</definedName>
    <definedName name="CPU" localSheetId="5">#REF!</definedName>
    <definedName name="CPU" localSheetId="6">#REF!</definedName>
    <definedName name="CPU" localSheetId="8">#REF!</definedName>
    <definedName name="CPU" localSheetId="9">#REF!</definedName>
    <definedName name="CPU">#REF!</definedName>
    <definedName name="DATA" localSheetId="5">#REF!</definedName>
    <definedName name="DATA" localSheetId="6">#REF!</definedName>
    <definedName name="DATA" localSheetId="8">#REF!</definedName>
    <definedName name="DATA" localSheetId="9">#REF!</definedName>
    <definedName name="DATA">#REF!</definedName>
    <definedName name="E" localSheetId="5">[6]設計書!#REF!</definedName>
    <definedName name="E" localSheetId="6">[6]設計書!#REF!</definedName>
    <definedName name="E" localSheetId="8">[6]設計書!#REF!</definedName>
    <definedName name="E" localSheetId="9">[6]設計書!#REF!</definedName>
    <definedName name="E">[6]設計書!#REF!</definedName>
    <definedName name="_xlnm.Extract" localSheetId="5">#REF!</definedName>
    <definedName name="_xlnm.Extract" localSheetId="6">#REF!</definedName>
    <definedName name="_xlnm.Extract" localSheetId="8">#REF!</definedName>
    <definedName name="_xlnm.Extract" localSheetId="9">#REF!</definedName>
    <definedName name="_xlnm.Extract">#REF!</definedName>
    <definedName name="ｆ" localSheetId="5">#REF!</definedName>
    <definedName name="ｆ" localSheetId="6">#REF!</definedName>
    <definedName name="ｆ" localSheetId="8">#REF!</definedName>
    <definedName name="ｆ" localSheetId="9">#REF!</definedName>
    <definedName name="ｆ">#REF!</definedName>
    <definedName name="fa" localSheetId="5">#REF!</definedName>
    <definedName name="fa" localSheetId="6">#REF!</definedName>
    <definedName name="fa" localSheetId="8">#REF!</definedName>
    <definedName name="fa" localSheetId="9">#REF!</definedName>
    <definedName name="fa">#REF!</definedName>
    <definedName name="faaa" localSheetId="5">#REF!</definedName>
    <definedName name="faaa" localSheetId="6">#REF!</definedName>
    <definedName name="faaa" localSheetId="8">#REF!</definedName>
    <definedName name="faaa" localSheetId="9">#REF!</definedName>
    <definedName name="faaa">#REF!</definedName>
    <definedName name="fafa" localSheetId="5">#REF!</definedName>
    <definedName name="fafa" localSheetId="6">#REF!</definedName>
    <definedName name="fafa" localSheetId="8">#REF!</definedName>
    <definedName name="fafa" localSheetId="9">#REF!</definedName>
    <definedName name="fafa">#REF!</definedName>
    <definedName name="fakku" localSheetId="5">#REF!</definedName>
    <definedName name="fakku" localSheetId="6">#REF!</definedName>
    <definedName name="fakku" localSheetId="8">#REF!</definedName>
    <definedName name="fakku" localSheetId="9">#REF!</definedName>
    <definedName name="fakku">#REF!</definedName>
    <definedName name="G" localSheetId="5">#REF!</definedName>
    <definedName name="G" localSheetId="6">#REF!</definedName>
    <definedName name="G" localSheetId="8">#REF!</definedName>
    <definedName name="G" localSheetId="9">#REF!</definedName>
    <definedName name="G">#REF!</definedName>
    <definedName name="H" localSheetId="5">#REF!</definedName>
    <definedName name="H" localSheetId="6">#REF!</definedName>
    <definedName name="H" localSheetId="8">#REF!</definedName>
    <definedName name="H" localSheetId="9">#REF!</definedName>
    <definedName name="H">#REF!</definedName>
    <definedName name="hh" localSheetId="5" hidden="1">#REF!</definedName>
    <definedName name="hh" localSheetId="6" hidden="1">#REF!</definedName>
    <definedName name="hh" localSheetId="8" hidden="1">#REF!</definedName>
    <definedName name="hh" localSheetId="9" hidden="1">#REF!</definedName>
    <definedName name="hh" hidden="1">#REF!</definedName>
    <definedName name="HTML_CodePage">932</definedName>
    <definedName name="HTML_Control">{"'電灯ｺﾝｾﾝﾄ'!$C$88"}</definedName>
    <definedName name="HTML_Description">""</definedName>
    <definedName name="HTML_Email">""</definedName>
    <definedName name="HTML_Header">"電灯ｺﾝｾﾝﾄ"</definedName>
    <definedName name="HTML_LastUpdate">"01/09/12"</definedName>
    <definedName name="HTML_LineAfter">FALSE</definedName>
    <definedName name="HTML_LineBefore">FALSE</definedName>
    <definedName name="HTML_Name">"沢村宣明"</definedName>
    <definedName name="HTML_OBDlg2">TRUE</definedName>
    <definedName name="HTML_OBDlg4">TRUE</definedName>
    <definedName name="HTML_OS">0</definedName>
    <definedName name="HTML_PathFile">"A:\MyHTML.htm"</definedName>
    <definedName name="HTML_Title">"予算概算書作成H13"</definedName>
    <definedName name="hyousi" localSheetId="5">#REF!</definedName>
    <definedName name="hyousi" localSheetId="6">#REF!</definedName>
    <definedName name="hyousi" localSheetId="8">#REF!</definedName>
    <definedName name="hyousi" localSheetId="9">#REF!</definedName>
    <definedName name="hyousi">#REF!</definedName>
    <definedName name="H型鋼" localSheetId="5">#REF!</definedName>
    <definedName name="H型鋼" localSheetId="6">#REF!</definedName>
    <definedName name="H型鋼" localSheetId="8">#REF!</definedName>
    <definedName name="H型鋼" localSheetId="9">#REF!</definedName>
    <definedName name="H型鋼">#REF!</definedName>
    <definedName name="Ｈ型鋼２" localSheetId="5">#REF!</definedName>
    <definedName name="Ｈ型鋼２" localSheetId="6">#REF!</definedName>
    <definedName name="Ｈ型鋼２" localSheetId="8">#REF!</definedName>
    <definedName name="Ｈ型鋼２" localSheetId="9">#REF!</definedName>
    <definedName name="Ｈ型鋼２">#REF!</definedName>
    <definedName name="H型鋼３" localSheetId="5">#REF!</definedName>
    <definedName name="H型鋼３" localSheetId="6">#REF!</definedName>
    <definedName name="H型鋼３" localSheetId="8">#REF!</definedName>
    <definedName name="H型鋼３" localSheetId="9">#REF!</definedName>
    <definedName name="H型鋼３">#REF!</definedName>
    <definedName name="Ｈ型鋼４" localSheetId="5">#REF!</definedName>
    <definedName name="Ｈ型鋼４" localSheetId="6">#REF!</definedName>
    <definedName name="Ｈ型鋼４" localSheetId="8">#REF!</definedName>
    <definedName name="Ｈ型鋼４" localSheetId="9">#REF!</definedName>
    <definedName name="Ｈ型鋼４">#REF!</definedName>
    <definedName name="IITV" localSheetId="5">#REF!</definedName>
    <definedName name="IITV" localSheetId="6">#REF!</definedName>
    <definedName name="IITV" localSheetId="8">#REF!</definedName>
    <definedName name="IITV" localSheetId="9">#REF!</definedName>
    <definedName name="IITV">#REF!</definedName>
    <definedName name="io">{"'電灯ｺﾝｾﾝﾄ'!$C$88"}</definedName>
    <definedName name="ITV" localSheetId="5">#REF!</definedName>
    <definedName name="ITV" localSheetId="6">#REF!</definedName>
    <definedName name="ITV" localSheetId="8">#REF!</definedName>
    <definedName name="ITV" localSheetId="9">#REF!</definedName>
    <definedName name="ITV">#REF!</definedName>
    <definedName name="iuy" localSheetId="5">#REF!</definedName>
    <definedName name="iuy" localSheetId="6">#REF!</definedName>
    <definedName name="iuy" localSheetId="8">#REF!</definedName>
    <definedName name="iuy" localSheetId="9">#REF!</definedName>
    <definedName name="iuy">#REF!</definedName>
    <definedName name="K" localSheetId="5">#REF!</definedName>
    <definedName name="K" localSheetId="6">#REF!</definedName>
    <definedName name="K" localSheetId="8">#REF!</definedName>
    <definedName name="K" localSheetId="9">#REF!</definedName>
    <definedName name="K">#REF!</definedName>
    <definedName name="kann">{"'電灯ｺﾝｾﾝﾄ'!$C$88"}</definedName>
    <definedName name="KEIHI">[13]共通費!$A$51:$S$101</definedName>
    <definedName name="kk" localSheetId="5" hidden="1">#REF!</definedName>
    <definedName name="kk" localSheetId="6" hidden="1">#REF!</definedName>
    <definedName name="kk" localSheetId="8" hidden="1">#REF!</definedName>
    <definedName name="kk" localSheetId="9" hidden="1">#REF!</definedName>
    <definedName name="kk" hidden="1">#REF!</definedName>
    <definedName name="ｋｋｋ" localSheetId="5" hidden="1">#REF!</definedName>
    <definedName name="ｋｋｋ" localSheetId="6" hidden="1">#REF!</definedName>
    <definedName name="ｋｋｋ" localSheetId="8" hidden="1">#REF!</definedName>
    <definedName name="ｋｋｋ" localSheetId="9" hidden="1">#REF!</definedName>
    <definedName name="ｋｋｋ" hidden="1">#REF!</definedName>
    <definedName name="KUBUN_A">"KUBUN_A"</definedName>
    <definedName name="KUBUN_B">"KUBUN_B"</definedName>
    <definedName name="LL" localSheetId="5">#REF!</definedName>
    <definedName name="LL" localSheetId="6">#REF!</definedName>
    <definedName name="LL" localSheetId="8">#REF!</definedName>
    <definedName name="LL" localSheetId="9">#REF!</definedName>
    <definedName name="LL">#REF!</definedName>
    <definedName name="lp">[12]LP!$B$5:$T$5</definedName>
    <definedName name="LPG" localSheetId="5">#REF!</definedName>
    <definedName name="LPG" localSheetId="6">#REF!</definedName>
    <definedName name="LPG" localSheetId="8">#REF!</definedName>
    <definedName name="LPG" localSheetId="9">#REF!</definedName>
    <definedName name="LPG">#REF!</definedName>
    <definedName name="lpはつり補修">[12]LP!$B$17:$T$17</definedName>
    <definedName name="lp支持金物">[12]LP!$B$11:$T$11</definedName>
    <definedName name="lp配管工">[12]LP!$B$14:$T$14</definedName>
    <definedName name="lp列">[12]LP!$B$3:$T$4</definedName>
    <definedName name="M" localSheetId="5">[6]設計書!#REF!</definedName>
    <definedName name="M" localSheetId="6">[6]設計書!#REF!</definedName>
    <definedName name="M" localSheetId="8">[6]設計書!#REF!</definedName>
    <definedName name="M" localSheetId="9">[6]設計書!#REF!</definedName>
    <definedName name="M">[6]設計書!#REF!</definedName>
    <definedName name="MAKURO終了" localSheetId="5">[14]!マクロ終了</definedName>
    <definedName name="MAKURO終了" localSheetId="6">[14]!マクロ終了</definedName>
    <definedName name="MAKURO終了" localSheetId="8">[14]!マクロ終了</definedName>
    <definedName name="MAKURO終了" localSheetId="9">[14]!マクロ終了</definedName>
    <definedName name="MAKURO終了">[14]!マクロ終了</definedName>
    <definedName name="MENU">[2]盤労務!$AO$8</definedName>
    <definedName name="MF代価" localSheetId="5">#REF!</definedName>
    <definedName name="MF代価" localSheetId="6">#REF!</definedName>
    <definedName name="MF代価" localSheetId="8">#REF!</definedName>
    <definedName name="MF代価" localSheetId="9">#REF!</definedName>
    <definedName name="MF代価">#REF!</definedName>
    <definedName name="NC" localSheetId="5">#REF!</definedName>
    <definedName name="NC" localSheetId="6">#REF!</definedName>
    <definedName name="NC" localSheetId="8">#REF!</definedName>
    <definedName name="NC" localSheetId="9">#REF!</definedName>
    <definedName name="NC">#REF!</definedName>
    <definedName name="okugai" localSheetId="5">#REF!</definedName>
    <definedName name="okugai" localSheetId="6">#REF!</definedName>
    <definedName name="okugai" localSheetId="8">#REF!</definedName>
    <definedName name="okugai" localSheetId="9">#REF!</definedName>
    <definedName name="okugai">#REF!</definedName>
    <definedName name="OO0" localSheetId="5">#REF!</definedName>
    <definedName name="OO0" localSheetId="6">#REF!</definedName>
    <definedName name="OO0" localSheetId="8">#REF!</definedName>
    <definedName name="OO0" localSheetId="9">#REF!</definedName>
    <definedName name="OO0">#REF!</definedName>
    <definedName name="ooo" localSheetId="5">[15]!マクロ終了</definedName>
    <definedName name="ooo" localSheetId="6">[15]!マクロ終了</definedName>
    <definedName name="ooo" localSheetId="8">[15]!マクロ終了</definedName>
    <definedName name="ooo" localSheetId="9">[15]!マクロ終了</definedName>
    <definedName name="ooo">[15]!マクロ終了</definedName>
    <definedName name="OYUO" localSheetId="5">[14]!マクロ終了</definedName>
    <definedName name="OYUO" localSheetId="6">[14]!マクロ終了</definedName>
    <definedName name="OYUO" localSheetId="8">[14]!マクロ終了</definedName>
    <definedName name="OYUO" localSheetId="9">[14]!マクロ終了</definedName>
    <definedName name="OYUO">[14]!マクロ終了</definedName>
    <definedName name="P" localSheetId="5">[6]設計書!#REF!</definedName>
    <definedName name="P" localSheetId="6">[6]設計書!#REF!</definedName>
    <definedName name="P" localSheetId="8">[6]設計書!#REF!</definedName>
    <definedName name="P" localSheetId="9">[6]設計書!#REF!</definedName>
    <definedName name="P">[6]設計書!#REF!</definedName>
    <definedName name="PRINT" localSheetId="5">#REF!</definedName>
    <definedName name="PRINT" localSheetId="6">#REF!</definedName>
    <definedName name="PRINT" localSheetId="8">#REF!</definedName>
    <definedName name="PRINT" localSheetId="9">#REF!</definedName>
    <definedName name="PRINT">#REF!</definedName>
    <definedName name="PRINT_1" localSheetId="5">#REF!</definedName>
    <definedName name="PRINT_1" localSheetId="6">#REF!</definedName>
    <definedName name="PRINT_1" localSheetId="8">#REF!</definedName>
    <definedName name="PRINT_1" localSheetId="9">#REF!</definedName>
    <definedName name="PRINT_1">#REF!</definedName>
    <definedName name="PRINT_2" localSheetId="5">#REF!</definedName>
    <definedName name="PRINT_2" localSheetId="6">#REF!</definedName>
    <definedName name="PRINT_2" localSheetId="8">#REF!</definedName>
    <definedName name="PRINT_2" localSheetId="9">#REF!</definedName>
    <definedName name="PRINT_2">#REF!</definedName>
    <definedName name="PRINT_3" localSheetId="5">#REF!</definedName>
    <definedName name="PRINT_3" localSheetId="6">#REF!</definedName>
    <definedName name="PRINT_3" localSheetId="8">#REF!</definedName>
    <definedName name="PRINT_3" localSheetId="9">#REF!</definedName>
    <definedName name="PRINT_3">#REF!</definedName>
    <definedName name="PRINT_4" localSheetId="5">#REF!</definedName>
    <definedName name="PRINT_4" localSheetId="6">#REF!</definedName>
    <definedName name="PRINT_4" localSheetId="8">#REF!</definedName>
    <definedName name="PRINT_4" localSheetId="9">#REF!</definedName>
    <definedName name="PRINT_4">#REF!</definedName>
    <definedName name="_xlnm.Print_Area" localSheetId="15">カタログ単価比較!$B$1:$S$42</definedName>
    <definedName name="_xlnm.Print_Area" localSheetId="2">科目!$B$2:$I$24</definedName>
    <definedName name="_xlnm.Print_Area" localSheetId="14">'見積比較 '!$B$1:$S$170</definedName>
    <definedName name="_xlnm.Print_Area" localSheetId="4">'細目（ﾗｲﾌﾗｲﾝ）'!$B$3:$J$55</definedName>
    <definedName name="_xlnm.Print_Area" localSheetId="5">'細目（排水（西））'!$B$3:$J$29</definedName>
    <definedName name="_xlnm.Print_Area" localSheetId="6">'細目（排水（東））'!$B$3:$J$30</definedName>
    <definedName name="_xlnm.Print_Area" localSheetId="11">産業廃棄物重量!$A$2:$N$704</definedName>
    <definedName name="_xlnm.Print_Area" localSheetId="10">産廃処分!$A$1:$H$61</definedName>
    <definedName name="_xlnm.Print_Area" localSheetId="1">種目!$A$1:$I$26</definedName>
    <definedName name="_xlnm.Print_Area" localSheetId="3">中科目!$B$1:$J$49</definedName>
    <definedName name="_xlnm.Print_Area" localSheetId="13">撤去!$A$1:$U$780</definedName>
    <definedName name="_xlnm.Print_Area" localSheetId="12">土工数量算出!$B$1:$AJ$41</definedName>
    <definedName name="_xlnm.Print_Area" localSheetId="0">'表紙 '!$A$1:$H$30</definedName>
    <definedName name="_xlnm.Print_Area" localSheetId="7">'別紙 (ﾗｲﾌﾗｲﾝ)'!$C$5:$K$313</definedName>
    <definedName name="_xlnm.Print_Area" localSheetId="8">'別紙 (排水（西）)'!$C$5:$K$67</definedName>
    <definedName name="_xlnm.Print_Area" localSheetId="9">'別紙 (排水（東）)'!$C$5:$K$61</definedName>
    <definedName name="_xlnm.Print_Area">#REF!</definedName>
    <definedName name="PRINT_AREA_MI" localSheetId="5">#REF!</definedName>
    <definedName name="PRINT_AREA_MI" localSheetId="6">#REF!</definedName>
    <definedName name="PRINT_AREA_MI" localSheetId="8">#REF!</definedName>
    <definedName name="PRINT_AREA_MI" localSheetId="9">#REF!</definedName>
    <definedName name="PRINT_AREA_MI">#REF!</definedName>
    <definedName name="Print_Area_MI2" localSheetId="5">#REF!</definedName>
    <definedName name="Print_Area_MI2" localSheetId="6">#REF!</definedName>
    <definedName name="Print_Area_MI2" localSheetId="8">#REF!</definedName>
    <definedName name="Print_Area_MI2" localSheetId="9">#REF!</definedName>
    <definedName name="Print_Area_MI2">#REF!</definedName>
    <definedName name="Print_Area_MI3" localSheetId="5">#REF!</definedName>
    <definedName name="Print_Area_MI3" localSheetId="6">#REF!</definedName>
    <definedName name="Print_Area_MI3" localSheetId="8">#REF!</definedName>
    <definedName name="Print_Area_MI3" localSheetId="9">#REF!</definedName>
    <definedName name="Print_Area_MI3">#REF!</definedName>
    <definedName name="Print_Area_MI4" localSheetId="5">#REF!</definedName>
    <definedName name="Print_Area_MI4" localSheetId="6">#REF!</definedName>
    <definedName name="Print_Area_MI4" localSheetId="8">#REF!</definedName>
    <definedName name="Print_Area_MI4" localSheetId="9">#REF!</definedName>
    <definedName name="Print_Area_MI4">#REF!</definedName>
    <definedName name="print_area2" localSheetId="5">#REF!</definedName>
    <definedName name="print_area2" localSheetId="6">#REF!</definedName>
    <definedName name="print_area2" localSheetId="8">#REF!</definedName>
    <definedName name="print_area2" localSheetId="9">#REF!</definedName>
    <definedName name="print_area2">#REF!</definedName>
    <definedName name="Print_Area3" localSheetId="5">#REF!</definedName>
    <definedName name="Print_Area3" localSheetId="6">#REF!</definedName>
    <definedName name="Print_Area3" localSheetId="8">#REF!</definedName>
    <definedName name="Print_Area3" localSheetId="9">#REF!</definedName>
    <definedName name="Print_Area3">#REF!</definedName>
    <definedName name="Print_Area4" localSheetId="5">#REF!</definedName>
    <definedName name="Print_Area4" localSheetId="6">#REF!</definedName>
    <definedName name="Print_Area4" localSheetId="8">#REF!</definedName>
    <definedName name="Print_Area4" localSheetId="9">#REF!</definedName>
    <definedName name="Print_Area4">#REF!</definedName>
    <definedName name="Print_Tirles2" localSheetId="5">#REF!</definedName>
    <definedName name="Print_Tirles2" localSheetId="6">#REF!</definedName>
    <definedName name="Print_Tirles2" localSheetId="8">#REF!</definedName>
    <definedName name="Print_Tirles2" localSheetId="9">#REF!</definedName>
    <definedName name="Print_Tirles2">#REF!</definedName>
    <definedName name="_xlnm.Print_Titles" localSheetId="2">科目!$2:$3</definedName>
    <definedName name="_xlnm.Print_Titles" localSheetId="4">'細目（ﾗｲﾌﾗｲﾝ）'!$3:$4</definedName>
    <definedName name="_xlnm.Print_Titles" localSheetId="5">'細目（排水（西））'!$3:$4</definedName>
    <definedName name="_xlnm.Print_Titles" localSheetId="6">'細目（排水（東））'!$3:$4</definedName>
    <definedName name="_xlnm.Print_Titles" localSheetId="3">中科目!$1:$2</definedName>
    <definedName name="_xlnm.Print_Titles" localSheetId="7">'別紙 (ﾗｲﾌﾗｲﾝ)'!$4:$5</definedName>
    <definedName name="_xlnm.Print_Titles" localSheetId="8">'別紙 (排水（西）)'!$4:$5</definedName>
    <definedName name="_xlnm.Print_Titles" localSheetId="9">'別紙 (排水（東）)'!$4:$5</definedName>
    <definedName name="_xlnm.Print_Titles">#REF!,#REF!</definedName>
    <definedName name="PRINT_TITLES_MI" localSheetId="5">#REF!</definedName>
    <definedName name="PRINT_TITLES_MI" localSheetId="6">#REF!</definedName>
    <definedName name="PRINT_TITLES_MI" localSheetId="8">#REF!</definedName>
    <definedName name="PRINT_TITLES_MI" localSheetId="9">#REF!</definedName>
    <definedName name="PRINT_TITLES_MI">#REF!</definedName>
    <definedName name="Print_Titles3" localSheetId="5">#REF!</definedName>
    <definedName name="Print_Titles3" localSheetId="6">#REF!</definedName>
    <definedName name="Print_Titles3" localSheetId="8">#REF!</definedName>
    <definedName name="Print_Titles3" localSheetId="9">#REF!</definedName>
    <definedName name="Print_Titles3">#REF!</definedName>
    <definedName name="Print_Titles4" localSheetId="5">#REF!</definedName>
    <definedName name="Print_Titles4" localSheetId="6">#REF!</definedName>
    <definedName name="Print_Titles4" localSheetId="8">#REF!</definedName>
    <definedName name="Print_Titles4" localSheetId="9">#REF!</definedName>
    <definedName name="Print_Titles4">#REF!</definedName>
    <definedName name="PRINT02" localSheetId="5">#REF!</definedName>
    <definedName name="PRINT02" localSheetId="6">#REF!</definedName>
    <definedName name="PRINT02" localSheetId="8">#REF!</definedName>
    <definedName name="PRINT02" localSheetId="9">#REF!</definedName>
    <definedName name="PRINT02">#REF!</definedName>
    <definedName name="PRINT2" localSheetId="5">#REF!</definedName>
    <definedName name="PRINT2" localSheetId="6">#REF!</definedName>
    <definedName name="PRINT2" localSheetId="8">#REF!</definedName>
    <definedName name="PRINT2" localSheetId="9">#REF!</definedName>
    <definedName name="PRINT2">#REF!</definedName>
    <definedName name="PRINT3" localSheetId="5">#REF!</definedName>
    <definedName name="PRINT3" localSheetId="6">#REF!</definedName>
    <definedName name="PRINT3" localSheetId="8">#REF!</definedName>
    <definedName name="PRINT3" localSheetId="9">#REF!</definedName>
    <definedName name="PRINT3">#REF!</definedName>
    <definedName name="PRINT4" localSheetId="5">#REF!</definedName>
    <definedName name="PRINT4" localSheetId="6">#REF!</definedName>
    <definedName name="PRINT4" localSheetId="8">#REF!</definedName>
    <definedName name="PRINT4" localSheetId="9">#REF!</definedName>
    <definedName name="PRINT4">#REF!</definedName>
    <definedName name="PRINT5" localSheetId="5">#REF!</definedName>
    <definedName name="PRINT5" localSheetId="6">#REF!</definedName>
    <definedName name="PRINT5" localSheetId="8">#REF!</definedName>
    <definedName name="PRINT5" localSheetId="9">#REF!</definedName>
    <definedName name="PRINT5">#REF!</definedName>
    <definedName name="PRINT6" localSheetId="5">#REF!</definedName>
    <definedName name="PRINT6" localSheetId="6">#REF!</definedName>
    <definedName name="PRINT6" localSheetId="8">#REF!</definedName>
    <definedName name="PRINT6" localSheetId="9">#REF!</definedName>
    <definedName name="PRINT6">#REF!</definedName>
    <definedName name="printeria" localSheetId="5">#REF!</definedName>
    <definedName name="printeria" localSheetId="6">#REF!</definedName>
    <definedName name="printeria" localSheetId="8">#REF!</definedName>
    <definedName name="printeria" localSheetId="9">#REF!</definedName>
    <definedName name="printeria">#REF!</definedName>
    <definedName name="PRN_A" localSheetId="5">#REF!</definedName>
    <definedName name="PRN_A" localSheetId="6">#REF!</definedName>
    <definedName name="PRN_A" localSheetId="8">#REF!</definedName>
    <definedName name="PRN_A" localSheetId="9">#REF!</definedName>
    <definedName name="PRN_A">#REF!</definedName>
    <definedName name="prn_a2" localSheetId="5">#REF!</definedName>
    <definedName name="prn_a2" localSheetId="6">#REF!</definedName>
    <definedName name="prn_a2" localSheetId="8">#REF!</definedName>
    <definedName name="prn_a2" localSheetId="9">#REF!</definedName>
    <definedName name="prn_a2">#REF!</definedName>
    <definedName name="PRN_A3" localSheetId="5">#REF!</definedName>
    <definedName name="PRN_A3" localSheetId="6">#REF!</definedName>
    <definedName name="PRN_A3" localSheetId="8">#REF!</definedName>
    <definedName name="PRN_A3" localSheetId="9">#REF!</definedName>
    <definedName name="PRN_A3">#REF!</definedName>
    <definedName name="PRN_A4" localSheetId="5">#REF!</definedName>
    <definedName name="PRN_A4" localSheetId="6">#REF!</definedName>
    <definedName name="PRN_A4" localSheetId="8">#REF!</definedName>
    <definedName name="PRN_A4" localSheetId="9">#REF!</definedName>
    <definedName name="PRN_A4">#REF!</definedName>
    <definedName name="PRT" localSheetId="5">#REF!</definedName>
    <definedName name="PRT" localSheetId="6">#REF!</definedName>
    <definedName name="PRT" localSheetId="8">#REF!</definedName>
    <definedName name="PRT" localSheetId="9">#REF!</definedName>
    <definedName name="PRT">#REF!</definedName>
    <definedName name="q" localSheetId="5">#REF!</definedName>
    <definedName name="q" localSheetId="6">#REF!</definedName>
    <definedName name="q" localSheetId="8">#REF!</definedName>
    <definedName name="q" localSheetId="9">#REF!</definedName>
    <definedName name="q">#REF!</definedName>
    <definedName name="qa" localSheetId="5">#REF!</definedName>
    <definedName name="qa" localSheetId="6">#REF!</definedName>
    <definedName name="qa" localSheetId="8">#REF!</definedName>
    <definedName name="qa" localSheetId="9">#REF!</definedName>
    <definedName name="qa">#REF!</definedName>
    <definedName name="qb" localSheetId="5">#REF!</definedName>
    <definedName name="qb" localSheetId="6">#REF!</definedName>
    <definedName name="qb" localSheetId="8">#REF!</definedName>
    <definedName name="qb" localSheetId="9">#REF!</definedName>
    <definedName name="qb">#REF!</definedName>
    <definedName name="qc" localSheetId="5">[16]!マクロ終了</definedName>
    <definedName name="qc" localSheetId="6">[16]!マクロ終了</definedName>
    <definedName name="qc" localSheetId="8">[16]!マクロ終了</definedName>
    <definedName name="qc" localSheetId="9">[16]!マクロ終了</definedName>
    <definedName name="qc">[16]!マクロ終了</definedName>
    <definedName name="qd" localSheetId="5">#REF!</definedName>
    <definedName name="qd" localSheetId="6">#REF!</definedName>
    <definedName name="qd" localSheetId="8">#REF!</definedName>
    <definedName name="qd" localSheetId="9">#REF!</definedName>
    <definedName name="qd">#REF!</definedName>
    <definedName name="qe" localSheetId="5">#REF!</definedName>
    <definedName name="qe" localSheetId="6">#REF!</definedName>
    <definedName name="qe" localSheetId="8">#REF!</definedName>
    <definedName name="qe" localSheetId="9">#REF!</definedName>
    <definedName name="qe">#REF!</definedName>
    <definedName name="qf" localSheetId="5">#REF!</definedName>
    <definedName name="qf" localSheetId="6">#REF!</definedName>
    <definedName name="qf" localSheetId="8">#REF!</definedName>
    <definedName name="qf" localSheetId="9">#REF!</definedName>
    <definedName name="qf">#REF!</definedName>
    <definedName name="qg">'[17]代価表 '!$A$1</definedName>
    <definedName name="qh" localSheetId="5">#REF!</definedName>
    <definedName name="qh" localSheetId="6">#REF!</definedName>
    <definedName name="qh" localSheetId="8">#REF!</definedName>
    <definedName name="qh" localSheetId="9">#REF!</definedName>
    <definedName name="qh">#REF!</definedName>
    <definedName name="qi" localSheetId="5">#REF!</definedName>
    <definedName name="qi" localSheetId="6">#REF!</definedName>
    <definedName name="qi" localSheetId="8">#REF!</definedName>
    <definedName name="qi" localSheetId="9">#REF!</definedName>
    <definedName name="qi">#REF!</definedName>
    <definedName name="qj" localSheetId="5">#REF!</definedName>
    <definedName name="qj" localSheetId="6">#REF!</definedName>
    <definedName name="qj" localSheetId="8">#REF!</definedName>
    <definedName name="qj" localSheetId="9">#REF!</definedName>
    <definedName name="qj">#REF!</definedName>
    <definedName name="qk" localSheetId="5">#REF!</definedName>
    <definedName name="qk" localSheetId="6">#REF!</definedName>
    <definedName name="qk" localSheetId="8">#REF!</definedName>
    <definedName name="qk" localSheetId="9">#REF!</definedName>
    <definedName name="qk">#REF!</definedName>
    <definedName name="ql" localSheetId="5">#REF!</definedName>
    <definedName name="ql" localSheetId="6">#REF!</definedName>
    <definedName name="ql" localSheetId="8">#REF!</definedName>
    <definedName name="ql" localSheetId="9">#REF!</definedName>
    <definedName name="ql">#REF!</definedName>
    <definedName name="qm" localSheetId="5">#REF!</definedName>
    <definedName name="qm" localSheetId="6">#REF!</definedName>
    <definedName name="qm" localSheetId="8">#REF!</definedName>
    <definedName name="qm" localSheetId="9">#REF!</definedName>
    <definedName name="qm">#REF!</definedName>
    <definedName name="qn" localSheetId="5">#REF!</definedName>
    <definedName name="qn" localSheetId="6">#REF!</definedName>
    <definedName name="qn" localSheetId="8">#REF!</definedName>
    <definedName name="qn" localSheetId="9">#REF!</definedName>
    <definedName name="qn">#REF!</definedName>
    <definedName name="qo" localSheetId="5">#REF!</definedName>
    <definedName name="qo" localSheetId="6">#REF!</definedName>
    <definedName name="qo" localSheetId="8">#REF!</definedName>
    <definedName name="qo" localSheetId="9">#REF!</definedName>
    <definedName name="qo">#REF!</definedName>
    <definedName name="qp" localSheetId="5">#REF!</definedName>
    <definedName name="qp" localSheetId="6">#REF!</definedName>
    <definedName name="qp" localSheetId="8">#REF!</definedName>
    <definedName name="qp" localSheetId="9">#REF!</definedName>
    <definedName name="qp">#REF!</definedName>
    <definedName name="qqa" localSheetId="5">#REF!</definedName>
    <definedName name="qqa" localSheetId="6">#REF!</definedName>
    <definedName name="qqa" localSheetId="8">#REF!</definedName>
    <definedName name="qqa" localSheetId="9">#REF!</definedName>
    <definedName name="qqa">#REF!</definedName>
    <definedName name="qqb" localSheetId="5">#REF!</definedName>
    <definedName name="qqb" localSheetId="6">#REF!</definedName>
    <definedName name="qqb" localSheetId="8">#REF!</definedName>
    <definedName name="qqb" localSheetId="9">#REF!</definedName>
    <definedName name="qqb">#REF!</definedName>
    <definedName name="qqc" localSheetId="5">#REF!</definedName>
    <definedName name="qqc" localSheetId="6">#REF!</definedName>
    <definedName name="qqc" localSheetId="8">#REF!</definedName>
    <definedName name="qqc" localSheetId="9">#REF!</definedName>
    <definedName name="qqc">#REF!</definedName>
    <definedName name="qqd" localSheetId="5">#REF!</definedName>
    <definedName name="qqd" localSheetId="6">#REF!</definedName>
    <definedName name="qqd" localSheetId="8">#REF!</definedName>
    <definedName name="qqd" localSheetId="9">#REF!</definedName>
    <definedName name="qqd">#REF!</definedName>
    <definedName name="qqe" localSheetId="5">#REF!</definedName>
    <definedName name="qqe" localSheetId="6">#REF!</definedName>
    <definedName name="qqe" localSheetId="8">#REF!</definedName>
    <definedName name="qqe" localSheetId="9">#REF!</definedName>
    <definedName name="qqe">#REF!</definedName>
    <definedName name="qqf" localSheetId="5">#REF!</definedName>
    <definedName name="qqf" localSheetId="6">#REF!</definedName>
    <definedName name="qqf" localSheetId="8">#REF!</definedName>
    <definedName name="qqf" localSheetId="9">#REF!</definedName>
    <definedName name="qqf">#REF!</definedName>
    <definedName name="qqg" localSheetId="5">#REF!</definedName>
    <definedName name="qqg" localSheetId="6">#REF!</definedName>
    <definedName name="qqg" localSheetId="8">#REF!</definedName>
    <definedName name="qqg" localSheetId="9">#REF!</definedName>
    <definedName name="qqg">#REF!</definedName>
    <definedName name="qqh" localSheetId="5">#REF!</definedName>
    <definedName name="qqh" localSheetId="6">#REF!</definedName>
    <definedName name="qqh" localSheetId="8">#REF!</definedName>
    <definedName name="qqh" localSheetId="9">#REF!</definedName>
    <definedName name="qqh">#REF!</definedName>
    <definedName name="qqi" localSheetId="5">#REF!</definedName>
    <definedName name="qqi" localSheetId="6">#REF!</definedName>
    <definedName name="qqi" localSheetId="8">#REF!</definedName>
    <definedName name="qqi" localSheetId="9">#REF!</definedName>
    <definedName name="qqi">#REF!</definedName>
    <definedName name="qqj" localSheetId="5">#REF!</definedName>
    <definedName name="qqj" localSheetId="6">#REF!</definedName>
    <definedName name="qqj" localSheetId="8">#REF!</definedName>
    <definedName name="qqj" localSheetId="9">#REF!</definedName>
    <definedName name="qqj">#REF!</definedName>
    <definedName name="qqk" localSheetId="5">[18]!マクロ終了</definedName>
    <definedName name="qqk" localSheetId="6">[18]!マクロ終了</definedName>
    <definedName name="qqk" localSheetId="8">[18]!マクロ終了</definedName>
    <definedName name="qqk" localSheetId="9">[18]!マクロ終了</definedName>
    <definedName name="qqk">[18]!マクロ終了</definedName>
    <definedName name="qql" localSheetId="5">#REF!</definedName>
    <definedName name="qql" localSheetId="6">#REF!</definedName>
    <definedName name="qql" localSheetId="8">#REF!</definedName>
    <definedName name="qql" localSheetId="9">#REF!</definedName>
    <definedName name="qql">#REF!</definedName>
    <definedName name="qqo" localSheetId="5">#REF!</definedName>
    <definedName name="qqo" localSheetId="6">#REF!</definedName>
    <definedName name="qqo" localSheetId="8">#REF!</definedName>
    <definedName name="qqo" localSheetId="9">#REF!</definedName>
    <definedName name="qqo">#REF!</definedName>
    <definedName name="qqp" localSheetId="5">'[19]1山村'!#REF!</definedName>
    <definedName name="qqp" localSheetId="6">'[19]1山村'!#REF!</definedName>
    <definedName name="qqp" localSheetId="8">'[19]1山村'!#REF!</definedName>
    <definedName name="qqp" localSheetId="9">'[19]1山村'!#REF!</definedName>
    <definedName name="qqp">'[19]1山村'!#REF!</definedName>
    <definedName name="qqr" localSheetId="5">#REF!</definedName>
    <definedName name="qqr" localSheetId="6">#REF!</definedName>
    <definedName name="qqr" localSheetId="8">#REF!</definedName>
    <definedName name="qqr" localSheetId="9">#REF!</definedName>
    <definedName name="qqr">#REF!</definedName>
    <definedName name="qqs" localSheetId="5">[16]!マクロ終了</definedName>
    <definedName name="qqs" localSheetId="6">[16]!マクロ終了</definedName>
    <definedName name="qqs" localSheetId="8">[16]!マクロ終了</definedName>
    <definedName name="qqs" localSheetId="9">[16]!マクロ終了</definedName>
    <definedName name="qqs">[16]!マクロ終了</definedName>
    <definedName name="qqt" localSheetId="5">#REF!</definedName>
    <definedName name="qqt" localSheetId="6">#REF!</definedName>
    <definedName name="qqt" localSheetId="8">#REF!</definedName>
    <definedName name="qqt" localSheetId="9">#REF!</definedName>
    <definedName name="qqt">#REF!</definedName>
    <definedName name="qqu" localSheetId="5">#REF!</definedName>
    <definedName name="qqu" localSheetId="6">#REF!</definedName>
    <definedName name="qqu" localSheetId="8">#REF!</definedName>
    <definedName name="qqu" localSheetId="9">#REF!</definedName>
    <definedName name="qqu">#REF!</definedName>
    <definedName name="qqv" localSheetId="5">#REF!</definedName>
    <definedName name="qqv" localSheetId="6">#REF!</definedName>
    <definedName name="qqv" localSheetId="8">#REF!</definedName>
    <definedName name="qqv" localSheetId="9">#REF!</definedName>
    <definedName name="qqv">#REF!</definedName>
    <definedName name="qqw" localSheetId="5">[19]!マクロ終了</definedName>
    <definedName name="qqw" localSheetId="6">[19]!マクロ終了</definedName>
    <definedName name="qqw" localSheetId="8">[19]!マクロ終了</definedName>
    <definedName name="qqw" localSheetId="9">[19]!マクロ終了</definedName>
    <definedName name="qqw">[19]!マクロ終了</definedName>
    <definedName name="qqx" localSheetId="5">#REF!</definedName>
    <definedName name="qqx" localSheetId="6">#REF!</definedName>
    <definedName name="qqx" localSheetId="8">#REF!</definedName>
    <definedName name="qqx" localSheetId="9">#REF!</definedName>
    <definedName name="qqx">#REF!</definedName>
    <definedName name="qqy" localSheetId="5">#REF!</definedName>
    <definedName name="qqy" localSheetId="6">#REF!</definedName>
    <definedName name="qqy" localSheetId="8">#REF!</definedName>
    <definedName name="qqy" localSheetId="9">#REF!</definedName>
    <definedName name="qqy">#REF!</definedName>
    <definedName name="qqz" localSheetId="5">#REF!</definedName>
    <definedName name="qqz" localSheetId="6">#REF!</definedName>
    <definedName name="qqz" localSheetId="8">#REF!</definedName>
    <definedName name="qqz" localSheetId="9">#REF!</definedName>
    <definedName name="qqz">#REF!</definedName>
    <definedName name="qr" localSheetId="5" hidden="1">#REF!</definedName>
    <definedName name="qr" localSheetId="6" hidden="1">#REF!</definedName>
    <definedName name="qr" localSheetId="8" hidden="1">#REF!</definedName>
    <definedName name="qr" localSheetId="9" hidden="1">#REF!</definedName>
    <definedName name="qr" hidden="1">#REF!</definedName>
    <definedName name="qs" localSheetId="5">#REF!</definedName>
    <definedName name="qs" localSheetId="6">#REF!</definedName>
    <definedName name="qs" localSheetId="8">#REF!</definedName>
    <definedName name="qs" localSheetId="9">#REF!</definedName>
    <definedName name="qs">#REF!</definedName>
    <definedName name="qt" localSheetId="5" hidden="1">#REF!</definedName>
    <definedName name="qt" localSheetId="6" hidden="1">#REF!</definedName>
    <definedName name="qt" localSheetId="8" hidden="1">#REF!</definedName>
    <definedName name="qt" localSheetId="9" hidden="1">#REF!</definedName>
    <definedName name="qt" hidden="1">#REF!</definedName>
    <definedName name="qu" localSheetId="5">#REF!</definedName>
    <definedName name="qu" localSheetId="6">#REF!</definedName>
    <definedName name="qu" localSheetId="8">#REF!</definedName>
    <definedName name="qu" localSheetId="9">#REF!</definedName>
    <definedName name="qu">#REF!</definedName>
    <definedName name="qv" localSheetId="5">#REF!</definedName>
    <definedName name="qv" localSheetId="6">#REF!</definedName>
    <definedName name="qv" localSheetId="8">#REF!</definedName>
    <definedName name="qv" localSheetId="9">#REF!</definedName>
    <definedName name="qv">#REF!</definedName>
    <definedName name="qw" localSheetId="5">#REF!</definedName>
    <definedName name="qw" localSheetId="6">#REF!</definedName>
    <definedName name="qw" localSheetId="8">#REF!</definedName>
    <definedName name="qw" localSheetId="9">#REF!</definedName>
    <definedName name="qw">#REF!</definedName>
    <definedName name="qx" localSheetId="5">[20]!マクロ終了</definedName>
    <definedName name="qx" localSheetId="6">[20]!マクロ終了</definedName>
    <definedName name="qx" localSheetId="8">[20]!マクロ終了</definedName>
    <definedName name="qx" localSheetId="9">[20]!マクロ終了</definedName>
    <definedName name="qx">[20]!マクロ終了</definedName>
    <definedName name="qy" localSheetId="5">#REF!</definedName>
    <definedName name="qy" localSheetId="6">#REF!</definedName>
    <definedName name="qy" localSheetId="8">#REF!</definedName>
    <definedName name="qy" localSheetId="9">#REF!</definedName>
    <definedName name="qy">#REF!</definedName>
    <definedName name="qz" localSheetId="5">[19]!マクロ終了</definedName>
    <definedName name="qz" localSheetId="6">[19]!マクロ終了</definedName>
    <definedName name="qz" localSheetId="8">[19]!マクロ終了</definedName>
    <definedName name="qz" localSheetId="9">[19]!マクロ終了</definedName>
    <definedName name="qz">[19]!マクロ終了</definedName>
    <definedName name="R_" localSheetId="5">[6]設計書!#REF!</definedName>
    <definedName name="R_" localSheetId="6">[6]設計書!#REF!</definedName>
    <definedName name="R_" localSheetId="8">[6]設計書!#REF!</definedName>
    <definedName name="R_" localSheetId="9">[6]設計書!#REF!</definedName>
    <definedName name="R_">[6]設計書!#REF!</definedName>
    <definedName name="RD" localSheetId="5">#REF!</definedName>
    <definedName name="RD" localSheetId="6">#REF!</definedName>
    <definedName name="RD" localSheetId="8">#REF!</definedName>
    <definedName name="RD" localSheetId="9">#REF!</definedName>
    <definedName name="RD">#REF!</definedName>
    <definedName name="S" localSheetId="5">[6]設計書!#REF!</definedName>
    <definedName name="S" localSheetId="6">[6]設計書!#REF!</definedName>
    <definedName name="S" localSheetId="8">[6]設計書!#REF!</definedName>
    <definedName name="S" localSheetId="9">[6]設計書!#REF!</definedName>
    <definedName name="S">[6]設計書!#REF!</definedName>
    <definedName name="SAIYOU" localSheetId="5">#REF!</definedName>
    <definedName name="SAIYOU" localSheetId="6">#REF!</definedName>
    <definedName name="SAIYOU" localSheetId="8">#REF!</definedName>
    <definedName name="SAIYOU" localSheetId="9">#REF!</definedName>
    <definedName name="SAIYOU">#REF!</definedName>
    <definedName name="setubi" localSheetId="5">#REF!</definedName>
    <definedName name="setubi" localSheetId="6">#REF!</definedName>
    <definedName name="setubi" localSheetId="8">#REF!</definedName>
    <definedName name="setubi" localSheetId="9">#REF!</definedName>
    <definedName name="setubi">#REF!</definedName>
    <definedName name="sheet">{"'電灯ｺﾝｾﾝﾄ'!$C$88"}</definedName>
    <definedName name="sheet1">{"'電灯ｺﾝｾﾝﾄ'!$C$88"}</definedName>
    <definedName name="susはつり補修屋内一般">[12]SUS!$B$116:$T$119</definedName>
    <definedName name="susはつり補修機械室・便所">[12]SUS!$B$122:$T$125</definedName>
    <definedName name="sus屋外配管">[12]SUS!$B$18:$T$21</definedName>
    <definedName name="sus屋内一般配管">[12]SUS!$B$6:$T$9</definedName>
    <definedName name="sus機械室・便所配管">[12]SUS!$B$12:$T$15</definedName>
    <definedName name="sus継手屋外配管">[12]SUS!$B$41:$T$44</definedName>
    <definedName name="sus継手屋内一般">[12]SUS!$B$29:$T$32</definedName>
    <definedName name="sus継手機械室・便所">[12]SUS!$B$35:$T$38</definedName>
    <definedName name="sus継手地中">[12]SUS!$B$47:$T$49</definedName>
    <definedName name="sus支持金物屋外">[12]SUS!$B$87:$T$90</definedName>
    <definedName name="sus支持金物屋内一般">[12]SUS!$B$75:$T$78</definedName>
    <definedName name="sus支持金物機械室・便所">[12]SUS!$B$81:$T$84</definedName>
    <definedName name="sus接合材屋外">[12]SUS!$B$64:$T$67</definedName>
    <definedName name="sus接合材屋内一般">[12]SUS!$B$52:$T$55</definedName>
    <definedName name="sus接合材機械室・便所">[12]SUS!$B$58:$T$61</definedName>
    <definedName name="sus接合材地中">[12]SUS!$B$70:$T$72</definedName>
    <definedName name="sus地中配管">[12]SUS!$B$24:$T$26</definedName>
    <definedName name="sus配管工屋外">[12]SUS!$B$105:$T$108</definedName>
    <definedName name="sus配管工屋内一般">[12]SUS!$B$93:$T$96</definedName>
    <definedName name="sus配管工機械室・便所">[12]SUS!$B$99:$T$102</definedName>
    <definedName name="sus配管工地中">[12]SUS!$B$111:$T$113</definedName>
    <definedName name="sus列">[12]SUS!$B$4:$T$5</definedName>
    <definedName name="ui" localSheetId="5">#REF!</definedName>
    <definedName name="ui" localSheetId="6">#REF!</definedName>
    <definedName name="ui" localSheetId="8">#REF!</definedName>
    <definedName name="ui" localSheetId="9">#REF!</definedName>
    <definedName name="ui">#REF!</definedName>
    <definedName name="uyt" localSheetId="5">#REF!</definedName>
    <definedName name="uyt" localSheetId="6">#REF!</definedName>
    <definedName name="uyt" localSheetId="8">#REF!</definedName>
    <definedName name="uyt" localSheetId="9">#REF!</definedName>
    <definedName name="uyt">#REF!</definedName>
    <definedName name="V" localSheetId="5">[6]設計書!#REF!</definedName>
    <definedName name="V" localSheetId="6">[6]設計書!#REF!</definedName>
    <definedName name="V" localSheetId="8">[6]設計書!#REF!</definedName>
    <definedName name="V" localSheetId="9">[6]設計書!#REF!</definedName>
    <definedName name="V">[6]設計書!#REF!</definedName>
    <definedName name="vo継手屋外">[12]VP!$B$31:$T$32</definedName>
    <definedName name="vo継手屋内一般">[12]VP!$B$23:$T$24</definedName>
    <definedName name="vo継手機械室・便所">[12]VP!$B$27:$T$28</definedName>
    <definedName name="vo継手地中">[12]VP!$B$35:$T$36</definedName>
    <definedName name="vpはつり補修屋内一般">[12]VP!$B$83:$T$84</definedName>
    <definedName name="vpはつり補修機械室・便所">[12]VP!$B$87:$T$88</definedName>
    <definedName name="vp屋外配管">[12]VP!$B$15:$T$16</definedName>
    <definedName name="vp屋内一般配管">[12]VP!$B$7:$T$8</definedName>
    <definedName name="vp機械室・便所配管">[12]VP!$B$11:$T$12</definedName>
    <definedName name="vp支持金物屋外">[12]VP!$B$63:$T$64</definedName>
    <definedName name="vp支持金物屋内一般">[12]VP!$B$55:$T$56</definedName>
    <definedName name="vp支持金物機械室・便所">[12]VP!$B$59:$T$60</definedName>
    <definedName name="vp接合材屋外">[12]VP!$B$47:$T$48</definedName>
    <definedName name="vp接合材屋内一般">[12]VP!$B$39:$T$40</definedName>
    <definedName name="vp接合材機械室・便所">[12]VP!$B$43:$T$44</definedName>
    <definedName name="vp接合材地中">[12]VP!$B$51:$T$52</definedName>
    <definedName name="vp地中配管">[12]VP!$B$19:$T$20</definedName>
    <definedName name="vp配管工屋外">[12]VP!$B$75:$T$76</definedName>
    <definedName name="vp配管工屋内一般">[12]VP!$B$67:$T$68</definedName>
    <definedName name="vp配管工機械室・便所">[12]VP!$B$71:$T$72</definedName>
    <definedName name="vp配管工地中">[12]VP!$B$79:$T$80</definedName>
    <definedName name="vp列">[12]VP!$B$4:$T$5</definedName>
    <definedName name="wrn.TEST001.">{#N/A,#N/A,FALSE,"EDIT_W"}</definedName>
    <definedName name="wrn.妙円寺_8.">{#N/A,#N/A,FALSE,"内訳書";#N/A,#N/A,FALSE,"見積比較表";#N/A,#N/A,FALSE,"複合単価";#N/A,#N/A,FALSE,"拾出表"}</definedName>
    <definedName name="x">{#N/A,#N/A,FALSE,"内訳書";#N/A,#N/A,FALSE,"見積比較表";#N/A,#N/A,FALSE,"複合単価";#N/A,#N/A,FALSE,"拾出表"}</definedName>
    <definedName name="xa" localSheetId="5">#REF!</definedName>
    <definedName name="xa" localSheetId="6">#REF!</definedName>
    <definedName name="xa" localSheetId="8">#REF!</definedName>
    <definedName name="xa" localSheetId="9">#REF!</definedName>
    <definedName name="xa">#REF!</definedName>
    <definedName name="xb" localSheetId="5">#REF!</definedName>
    <definedName name="xb" localSheetId="6">#REF!</definedName>
    <definedName name="xb" localSheetId="8">#REF!</definedName>
    <definedName name="xb" localSheetId="9">#REF!</definedName>
    <definedName name="xb">#REF!</definedName>
    <definedName name="xc" localSheetId="5" hidden="1">#REF!</definedName>
    <definedName name="xc" localSheetId="6" hidden="1">#REF!</definedName>
    <definedName name="xc" localSheetId="8" hidden="1">#REF!</definedName>
    <definedName name="xc" localSheetId="9" hidden="1">#REF!</definedName>
    <definedName name="xc" hidden="1">#REF!</definedName>
    <definedName name="xd" localSheetId="5">#REF!</definedName>
    <definedName name="xd" localSheetId="6">#REF!</definedName>
    <definedName name="xd" localSheetId="8">#REF!</definedName>
    <definedName name="xd" localSheetId="9">#REF!</definedName>
    <definedName name="xd">#REF!</definedName>
    <definedName name="xe" localSheetId="5">#REF!</definedName>
    <definedName name="xe" localSheetId="6">#REF!</definedName>
    <definedName name="xe" localSheetId="8">#REF!</definedName>
    <definedName name="xe" localSheetId="9">#REF!</definedName>
    <definedName name="xe">#REF!</definedName>
    <definedName name="xf">'[21]代価表 '!$A$1</definedName>
    <definedName name="xg" localSheetId="5">#REF!</definedName>
    <definedName name="xg" localSheetId="6">#REF!</definedName>
    <definedName name="xg" localSheetId="8">#REF!</definedName>
    <definedName name="xg" localSheetId="9">#REF!</definedName>
    <definedName name="xg">#REF!</definedName>
    <definedName name="xh" localSheetId="5">#REF!</definedName>
    <definedName name="xh" localSheetId="6">#REF!</definedName>
    <definedName name="xh" localSheetId="8">#REF!</definedName>
    <definedName name="xh" localSheetId="9">#REF!</definedName>
    <definedName name="xh">#REF!</definedName>
    <definedName name="xi" localSheetId="5">#REF!</definedName>
    <definedName name="xi" localSheetId="6">#REF!</definedName>
    <definedName name="xi" localSheetId="8">#REF!</definedName>
    <definedName name="xi" localSheetId="9">#REF!</definedName>
    <definedName name="xi">#REF!</definedName>
    <definedName name="xj" localSheetId="5">#REF!</definedName>
    <definedName name="xj" localSheetId="6">#REF!</definedName>
    <definedName name="xj" localSheetId="8">#REF!</definedName>
    <definedName name="xj" localSheetId="9">#REF!</definedName>
    <definedName name="xj">#REF!</definedName>
    <definedName name="xk" localSheetId="5">#REF!</definedName>
    <definedName name="xk" localSheetId="6">#REF!</definedName>
    <definedName name="xk" localSheetId="8">#REF!</definedName>
    <definedName name="xk" localSheetId="9">#REF!</definedName>
    <definedName name="xk">#REF!</definedName>
    <definedName name="xl" localSheetId="5">[14]!マクロ終了</definedName>
    <definedName name="xl" localSheetId="6">[14]!マクロ終了</definedName>
    <definedName name="xl" localSheetId="8">[14]!マクロ終了</definedName>
    <definedName name="xl" localSheetId="9">[14]!マクロ終了</definedName>
    <definedName name="xl">[14]!マクロ終了</definedName>
    <definedName name="xm" localSheetId="5">#REF!</definedName>
    <definedName name="xm" localSheetId="6">#REF!</definedName>
    <definedName name="xm" localSheetId="8">#REF!</definedName>
    <definedName name="xm" localSheetId="9">#REF!</definedName>
    <definedName name="xm">#REF!</definedName>
    <definedName name="xn" localSheetId="5">#REF!</definedName>
    <definedName name="xn" localSheetId="6">#REF!</definedName>
    <definedName name="xn" localSheetId="8">#REF!</definedName>
    <definedName name="xn" localSheetId="9">#REF!</definedName>
    <definedName name="xn">#REF!</definedName>
    <definedName name="xo" localSheetId="5">'[14]1山村'!#REF!</definedName>
    <definedName name="xo" localSheetId="6">'[14]1山村'!#REF!</definedName>
    <definedName name="xo" localSheetId="8">'[14]1山村'!#REF!</definedName>
    <definedName name="xo" localSheetId="9">'[14]1山村'!#REF!</definedName>
    <definedName name="xo">'[14]1山村'!#REF!</definedName>
    <definedName name="xp" localSheetId="5">[14]!マクロ終了</definedName>
    <definedName name="xp" localSheetId="6">[14]!マクロ終了</definedName>
    <definedName name="xp" localSheetId="8">[14]!マクロ終了</definedName>
    <definedName name="xp" localSheetId="9">[14]!マクロ終了</definedName>
    <definedName name="xp">[14]!マクロ終了</definedName>
    <definedName name="xq" localSheetId="5">[15]!マクロ終了</definedName>
    <definedName name="xq" localSheetId="6">[15]!マクロ終了</definedName>
    <definedName name="xq" localSheetId="8">[15]!マクロ終了</definedName>
    <definedName name="xq" localSheetId="9">[15]!マクロ終了</definedName>
    <definedName name="xq">[15]!マクロ終了</definedName>
    <definedName name="xr" localSheetId="5">#REF!</definedName>
    <definedName name="xr" localSheetId="6">#REF!</definedName>
    <definedName name="xr" localSheetId="8">#REF!</definedName>
    <definedName name="xr" localSheetId="9">#REF!</definedName>
    <definedName name="xr">#REF!</definedName>
    <definedName name="xs" localSheetId="5">#REF!</definedName>
    <definedName name="xs" localSheetId="6">#REF!</definedName>
    <definedName name="xs" localSheetId="8">#REF!</definedName>
    <definedName name="xs" localSheetId="9">#REF!</definedName>
    <definedName name="xs">#REF!</definedName>
    <definedName name="xt" localSheetId="5">#REF!</definedName>
    <definedName name="xt" localSheetId="6">#REF!</definedName>
    <definedName name="xt" localSheetId="8">#REF!</definedName>
    <definedName name="xt" localSheetId="9">#REF!</definedName>
    <definedName name="xt">#REF!</definedName>
    <definedName name="xu" localSheetId="5">#REF!</definedName>
    <definedName name="xu" localSheetId="6">#REF!</definedName>
    <definedName name="xu" localSheetId="8">#REF!</definedName>
    <definedName name="xu" localSheetId="9">#REF!</definedName>
    <definedName name="xu">#REF!</definedName>
    <definedName name="xv" localSheetId="5">#REF!</definedName>
    <definedName name="xv" localSheetId="6">#REF!</definedName>
    <definedName name="xv" localSheetId="8">#REF!</definedName>
    <definedName name="xv" localSheetId="9">#REF!</definedName>
    <definedName name="xv">#REF!</definedName>
    <definedName name="xw" localSheetId="5">[14]!マクロ終了</definedName>
    <definedName name="xw" localSheetId="6">[14]!マクロ終了</definedName>
    <definedName name="xw" localSheetId="8">[14]!マクロ終了</definedName>
    <definedName name="xw" localSheetId="9">[14]!マクロ終了</definedName>
    <definedName name="xw">[14]!マクロ終了</definedName>
    <definedName name="xx" localSheetId="5" hidden="1">#REF!</definedName>
    <definedName name="xx" localSheetId="6" hidden="1">#REF!</definedName>
    <definedName name="xx" localSheetId="8" hidden="1">#REF!</definedName>
    <definedName name="xx" localSheetId="9" hidden="1">#REF!</definedName>
    <definedName name="xx" hidden="1">#REF!</definedName>
    <definedName name="xxb" localSheetId="5">#REF!</definedName>
    <definedName name="xxb" localSheetId="6">#REF!</definedName>
    <definedName name="xxb" localSheetId="8">#REF!</definedName>
    <definedName name="xxb" localSheetId="9">#REF!</definedName>
    <definedName name="xxb">#REF!</definedName>
    <definedName name="xxc" localSheetId="5">[22]!マクロ終了</definedName>
    <definedName name="xxc" localSheetId="6">[22]!マクロ終了</definedName>
    <definedName name="xxc" localSheetId="8">[22]!マクロ終了</definedName>
    <definedName name="xxc" localSheetId="9">[22]!マクロ終了</definedName>
    <definedName name="xxc">[22]!マクロ終了</definedName>
    <definedName name="xxm" localSheetId="5">#REF!</definedName>
    <definedName name="xxm" localSheetId="6">#REF!</definedName>
    <definedName name="xxm" localSheetId="8">#REF!</definedName>
    <definedName name="xxm" localSheetId="9">#REF!</definedName>
    <definedName name="xxm">#REF!</definedName>
    <definedName name="xxn" localSheetId="5">#REF!</definedName>
    <definedName name="xxn" localSheetId="6">#REF!</definedName>
    <definedName name="xxn" localSheetId="8">#REF!</definedName>
    <definedName name="xxn" localSheetId="9">#REF!</definedName>
    <definedName name="xxn">#REF!</definedName>
    <definedName name="xxv" localSheetId="5">#REF!</definedName>
    <definedName name="xxv" localSheetId="6">#REF!</definedName>
    <definedName name="xxv" localSheetId="8">#REF!</definedName>
    <definedName name="xxv" localSheetId="9">#REF!</definedName>
    <definedName name="xxv">#REF!</definedName>
    <definedName name="xxx" localSheetId="5">#REF!</definedName>
    <definedName name="xxx" localSheetId="6">#REF!</definedName>
    <definedName name="xxx" localSheetId="8">#REF!</definedName>
    <definedName name="xxx" localSheetId="9">#REF!</definedName>
    <definedName name="xxx">#REF!</definedName>
    <definedName name="xxz" localSheetId="5">#REF!</definedName>
    <definedName name="xxz" localSheetId="6">#REF!</definedName>
    <definedName name="xxz" localSheetId="8">#REF!</definedName>
    <definedName name="xxz" localSheetId="9">#REF!</definedName>
    <definedName name="xxz">#REF!</definedName>
    <definedName name="xy" localSheetId="5">[14]!マクロ終了</definedName>
    <definedName name="xy" localSheetId="6">[14]!マクロ終了</definedName>
    <definedName name="xy" localSheetId="8">[14]!マクロ終了</definedName>
    <definedName name="xy" localSheetId="9">[14]!マクロ終了</definedName>
    <definedName name="xy">[14]!マクロ終了</definedName>
    <definedName name="xz" localSheetId="5">#REF!</definedName>
    <definedName name="xz" localSheetId="6">#REF!</definedName>
    <definedName name="xz" localSheetId="8">#REF!</definedName>
    <definedName name="xz" localSheetId="9">#REF!</definedName>
    <definedName name="xz">#REF!</definedName>
    <definedName name="Z" localSheetId="5">[6]設計書!#REF!</definedName>
    <definedName name="Z" localSheetId="6">[6]設計書!#REF!</definedName>
    <definedName name="Z" localSheetId="8">[6]設計書!#REF!</definedName>
    <definedName name="Z" localSheetId="9">[6]設計書!#REF!</definedName>
    <definedName name="Z">[6]設計書!#REF!</definedName>
    <definedName name="Z_1017F3C0_A0E0_11D3_B386_000039AC8715_.wvu.PrintArea" localSheetId="5" hidden="1">#REF!</definedName>
    <definedName name="Z_1017F3C0_A0E0_11D3_B386_000039AC8715_.wvu.PrintArea" localSheetId="6" hidden="1">#REF!</definedName>
    <definedName name="Z_1017F3C0_A0E0_11D3_B386_000039AC8715_.wvu.PrintArea" localSheetId="8" hidden="1">#REF!</definedName>
    <definedName name="Z_1017F3C0_A0E0_11D3_B386_000039AC8715_.wvu.PrintArea" localSheetId="9" hidden="1">#REF!</definedName>
    <definedName name="Z_1017F3C0_A0E0_11D3_B386_000039AC8715_.wvu.PrintArea" hidden="1">#REF!</definedName>
    <definedName name="Z_78198781_9C1D_11D3_B227_00507000D327_.wvu.PrintArea" localSheetId="5" hidden="1">#REF!</definedName>
    <definedName name="Z_78198781_9C1D_11D3_B227_00507000D327_.wvu.PrintArea" localSheetId="6" hidden="1">#REF!</definedName>
    <definedName name="Z_78198781_9C1D_11D3_B227_00507000D327_.wvu.PrintArea" localSheetId="8" hidden="1">#REF!</definedName>
    <definedName name="Z_78198781_9C1D_11D3_B227_00507000D327_.wvu.PrintArea" localSheetId="9" hidden="1">#REF!</definedName>
    <definedName name="Z_78198781_9C1D_11D3_B227_00507000D327_.wvu.PrintArea" hidden="1">#REF!</definedName>
    <definedName name="Z_CA13CC60_A0BB_11D3_B227_00507000D327_.wvu.PrintArea" localSheetId="5" hidden="1">#REF!</definedName>
    <definedName name="Z_CA13CC60_A0BB_11D3_B227_00507000D327_.wvu.PrintArea" localSheetId="6" hidden="1">#REF!</definedName>
    <definedName name="Z_CA13CC60_A0BB_11D3_B227_00507000D327_.wvu.PrintArea" localSheetId="8" hidden="1">#REF!</definedName>
    <definedName name="Z_CA13CC60_A0BB_11D3_B227_00507000D327_.wvu.PrintArea" localSheetId="9" hidden="1">#REF!</definedName>
    <definedName name="Z_CA13CC60_A0BB_11D3_B227_00507000D327_.wvu.PrintArea" hidden="1">#REF!</definedName>
    <definedName name="za" localSheetId="5">#REF!</definedName>
    <definedName name="za" localSheetId="6">#REF!</definedName>
    <definedName name="za" localSheetId="8">#REF!</definedName>
    <definedName name="za" localSheetId="9">#REF!</definedName>
    <definedName name="za">#REF!</definedName>
    <definedName name="zb" localSheetId="5">#REF!</definedName>
    <definedName name="zb" localSheetId="6">#REF!</definedName>
    <definedName name="zb" localSheetId="8">#REF!</definedName>
    <definedName name="zb" localSheetId="9">#REF!</definedName>
    <definedName name="zb">#REF!</definedName>
    <definedName name="zc" localSheetId="5" hidden="1">#REF!</definedName>
    <definedName name="zc" localSheetId="6" hidden="1">#REF!</definedName>
    <definedName name="zc" localSheetId="8" hidden="1">#REF!</definedName>
    <definedName name="zc" localSheetId="9" hidden="1">#REF!</definedName>
    <definedName name="zc" hidden="1">#REF!</definedName>
    <definedName name="ZCC" localSheetId="5" hidden="1">#REF!</definedName>
    <definedName name="ZCC" localSheetId="6" hidden="1">#REF!</definedName>
    <definedName name="ZCC" localSheetId="8" hidden="1">#REF!</definedName>
    <definedName name="ZCC" localSheetId="9" hidden="1">#REF!</definedName>
    <definedName name="ZCC" hidden="1">#REF!</definedName>
    <definedName name="zd" localSheetId="5">#REF!</definedName>
    <definedName name="zd" localSheetId="6">#REF!</definedName>
    <definedName name="zd" localSheetId="8">#REF!</definedName>
    <definedName name="zd" localSheetId="9">#REF!</definedName>
    <definedName name="zd">#REF!</definedName>
    <definedName name="ze" localSheetId="5">[8]!マクロ終了</definedName>
    <definedName name="ze" localSheetId="6">[8]!マクロ終了</definedName>
    <definedName name="ze" localSheetId="8">[8]!マクロ終了</definedName>
    <definedName name="ze" localSheetId="9">[8]!マクロ終了</definedName>
    <definedName name="ze">[8]!マクロ終了</definedName>
    <definedName name="zf" localSheetId="5">#REF!</definedName>
    <definedName name="zf" localSheetId="6">#REF!</definedName>
    <definedName name="zf" localSheetId="8">#REF!</definedName>
    <definedName name="zf" localSheetId="9">#REF!</definedName>
    <definedName name="zf">#REF!</definedName>
    <definedName name="zg" localSheetId="5">#REF!</definedName>
    <definedName name="zg" localSheetId="6">#REF!</definedName>
    <definedName name="zg" localSheetId="8">#REF!</definedName>
    <definedName name="zg" localSheetId="9">#REF!</definedName>
    <definedName name="zg">#REF!</definedName>
    <definedName name="zh" localSheetId="5">#REF!</definedName>
    <definedName name="zh" localSheetId="6">#REF!</definedName>
    <definedName name="zh" localSheetId="8">#REF!</definedName>
    <definedName name="zh" localSheetId="9">#REF!</definedName>
    <definedName name="zh">#REF!</definedName>
    <definedName name="zi" localSheetId="5">#REF!</definedName>
    <definedName name="zi" localSheetId="6">#REF!</definedName>
    <definedName name="zi" localSheetId="8">#REF!</definedName>
    <definedName name="zi" localSheetId="9">#REF!</definedName>
    <definedName name="zi">#REF!</definedName>
    <definedName name="zj" localSheetId="5">#REF!</definedName>
    <definedName name="zj" localSheetId="6">#REF!</definedName>
    <definedName name="zj" localSheetId="8">#REF!</definedName>
    <definedName name="zj" localSheetId="9">#REF!</definedName>
    <definedName name="zj">#REF!</definedName>
    <definedName name="zjj" localSheetId="5" hidden="1">#REF!</definedName>
    <definedName name="zjj" localSheetId="6" hidden="1">#REF!</definedName>
    <definedName name="zjj" localSheetId="8" hidden="1">#REF!</definedName>
    <definedName name="zjj" localSheetId="9" hidden="1">#REF!</definedName>
    <definedName name="zjj" hidden="1">#REF!</definedName>
    <definedName name="zk" localSheetId="5">[8]!マクロ終了</definedName>
    <definedName name="zk" localSheetId="6">[8]!マクロ終了</definedName>
    <definedName name="zk" localSheetId="8">[8]!マクロ終了</definedName>
    <definedName name="zk" localSheetId="9">[8]!マクロ終了</definedName>
    <definedName name="zk">[8]!マクロ終了</definedName>
    <definedName name="zl" localSheetId="5">[11]!マクロ終了</definedName>
    <definedName name="zl" localSheetId="6">[11]!マクロ終了</definedName>
    <definedName name="zl" localSheetId="8">[11]!マクロ終了</definedName>
    <definedName name="zl" localSheetId="9">[11]!マクロ終了</definedName>
    <definedName name="zl">[11]!マクロ終了</definedName>
    <definedName name="zm" localSheetId="5">#REF!</definedName>
    <definedName name="zm" localSheetId="6">#REF!</definedName>
    <definedName name="zm" localSheetId="8">#REF!</definedName>
    <definedName name="zm" localSheetId="9">#REF!</definedName>
    <definedName name="zm">#REF!</definedName>
    <definedName name="zn" localSheetId="5">#REF!</definedName>
    <definedName name="zn" localSheetId="6">#REF!</definedName>
    <definedName name="zn" localSheetId="8">#REF!</definedName>
    <definedName name="zn" localSheetId="9">#REF!</definedName>
    <definedName name="zn">#REF!</definedName>
    <definedName name="zo" localSheetId="5">#REF!</definedName>
    <definedName name="zo" localSheetId="6">#REF!</definedName>
    <definedName name="zo" localSheetId="8">#REF!</definedName>
    <definedName name="zo" localSheetId="9">#REF!</definedName>
    <definedName name="zo">#REF!</definedName>
    <definedName name="zp" localSheetId="5">[9]!マクロ終了</definedName>
    <definedName name="zp" localSheetId="6">[9]!マクロ終了</definedName>
    <definedName name="zp" localSheetId="8">[9]!マクロ終了</definedName>
    <definedName name="zp" localSheetId="9">[9]!マクロ終了</definedName>
    <definedName name="zp">[9]!マクロ終了</definedName>
    <definedName name="zq" localSheetId="5">[10]!マクロ終了</definedName>
    <definedName name="zq" localSheetId="6">[10]!マクロ終了</definedName>
    <definedName name="zq" localSheetId="8">[10]!マクロ終了</definedName>
    <definedName name="zq" localSheetId="9">[10]!マクロ終了</definedName>
    <definedName name="zq">[10]!マクロ終了</definedName>
    <definedName name="zr" localSheetId="5">#REF!</definedName>
    <definedName name="zr" localSheetId="6">#REF!</definedName>
    <definedName name="zr" localSheetId="8">#REF!</definedName>
    <definedName name="zr" localSheetId="9">#REF!</definedName>
    <definedName name="zr">#REF!</definedName>
    <definedName name="zs" localSheetId="5">#REF!</definedName>
    <definedName name="zs" localSheetId="6">#REF!</definedName>
    <definedName name="zs" localSheetId="8">#REF!</definedName>
    <definedName name="zs" localSheetId="9">#REF!</definedName>
    <definedName name="zs">#REF!</definedName>
    <definedName name="zt" localSheetId="5">#REF!</definedName>
    <definedName name="zt" localSheetId="6">#REF!</definedName>
    <definedName name="zt" localSheetId="8">#REF!</definedName>
    <definedName name="zt" localSheetId="9">#REF!</definedName>
    <definedName name="zt">#REF!</definedName>
    <definedName name="zu" localSheetId="5">[10]!マクロ終了</definedName>
    <definedName name="zu" localSheetId="6">[10]!マクロ終了</definedName>
    <definedName name="zu" localSheetId="8">[10]!マクロ終了</definedName>
    <definedName name="zu" localSheetId="9">[10]!マクロ終了</definedName>
    <definedName name="zu">[10]!マクロ終了</definedName>
    <definedName name="zv" localSheetId="5">#REF!</definedName>
    <definedName name="zv" localSheetId="6">#REF!</definedName>
    <definedName name="zv" localSheetId="8">#REF!</definedName>
    <definedName name="zv" localSheetId="9">#REF!</definedName>
    <definedName name="zv">#REF!</definedName>
    <definedName name="zw" localSheetId="5">#REF!</definedName>
    <definedName name="zw" localSheetId="6">#REF!</definedName>
    <definedName name="zw" localSheetId="8">#REF!</definedName>
    <definedName name="zw" localSheetId="9">#REF!</definedName>
    <definedName name="zw">#REF!</definedName>
    <definedName name="zx" localSheetId="5" hidden="1">#REF!</definedName>
    <definedName name="zx" localSheetId="6" hidden="1">#REF!</definedName>
    <definedName name="zx" localSheetId="8" hidden="1">#REF!</definedName>
    <definedName name="zx" localSheetId="9" hidden="1">#REF!</definedName>
    <definedName name="zx" hidden="1">#REF!</definedName>
    <definedName name="ZXX" localSheetId="5" hidden="1">#REF!</definedName>
    <definedName name="ZXX" localSheetId="6" hidden="1">#REF!</definedName>
    <definedName name="ZXX" localSheetId="8" hidden="1">#REF!</definedName>
    <definedName name="ZXX" localSheetId="9" hidden="1">#REF!</definedName>
    <definedName name="ZXX" hidden="1">#REF!</definedName>
    <definedName name="zy" localSheetId="5">'[8]1山村'!#REF!</definedName>
    <definedName name="zy" localSheetId="6">'[8]1山村'!#REF!</definedName>
    <definedName name="zy" localSheetId="8">'[8]1山村'!#REF!</definedName>
    <definedName name="zy" localSheetId="9">'[8]1山村'!#REF!</definedName>
    <definedName name="zy">'[8]1山村'!#REF!</definedName>
    <definedName name="zzb" localSheetId="5">#REF!</definedName>
    <definedName name="zzb" localSheetId="6">#REF!</definedName>
    <definedName name="zzb" localSheetId="8">#REF!</definedName>
    <definedName name="zzb" localSheetId="9">#REF!</definedName>
    <definedName name="zzb">#REF!</definedName>
    <definedName name="zzc" localSheetId="5">#REF!</definedName>
    <definedName name="zzc" localSheetId="6">#REF!</definedName>
    <definedName name="zzc" localSheetId="8">#REF!</definedName>
    <definedName name="zzc" localSheetId="9">#REF!</definedName>
    <definedName name="zzc">#REF!</definedName>
    <definedName name="zzv" localSheetId="5">#REF!</definedName>
    <definedName name="zzv" localSheetId="6">#REF!</definedName>
    <definedName name="zzv" localSheetId="8">#REF!</definedName>
    <definedName name="zzv" localSheetId="9">#REF!</definedName>
    <definedName name="zzv">#REF!</definedName>
    <definedName name="zzx" localSheetId="5">#REF!</definedName>
    <definedName name="zzx" localSheetId="6">#REF!</definedName>
    <definedName name="zzx" localSheetId="8">#REF!</definedName>
    <definedName name="zzx" localSheetId="9">#REF!</definedName>
    <definedName name="zzx">#REF!</definedName>
    <definedName name="あ" localSheetId="5">#REF!</definedName>
    <definedName name="あ" localSheetId="6">#REF!</definedName>
    <definedName name="あ" localSheetId="8">#REF!</definedName>
    <definedName name="あ" localSheetId="9">#REF!</definedName>
    <definedName name="あ">#REF!</definedName>
    <definedName name="あ１０００" localSheetId="5">'[23]直接工事費（標準建設費）'!#REF!</definedName>
    <definedName name="あ１０００" localSheetId="6">'[23]直接工事費（標準建設費）'!#REF!</definedName>
    <definedName name="あ１０００" localSheetId="8">'[23]直接工事費（標準建設費）'!#REF!</definedName>
    <definedName name="あ１０００" localSheetId="9">'[23]直接工事費（標準建設費）'!#REF!</definedName>
    <definedName name="あ１０００">'[23]直接工事費（標準建設費）'!#REF!</definedName>
    <definedName name="あｓ">{"'電灯ｺﾝｾﾝﾄ'!$C$88"}</definedName>
    <definedName name="ああ" localSheetId="5">#REF!</definedName>
    <definedName name="ああ" localSheetId="6">#REF!</definedName>
    <definedName name="ああ" localSheetId="8">#REF!</definedName>
    <definedName name="ああ" localSheetId="9">#REF!</definedName>
    <definedName name="ああ">#REF!</definedName>
    <definedName name="いいじｑ" localSheetId="5">#REF!</definedName>
    <definedName name="いいじｑ" localSheetId="6">#REF!</definedName>
    <definedName name="いいじｑ" localSheetId="8">#REF!</definedName>
    <definedName name="いいじｑ" localSheetId="9">#REF!</definedName>
    <definedName name="いいじｑ">#REF!</definedName>
    <definedName name="ｲﾝﾀｰﾎﾝ" localSheetId="5">#REF!</definedName>
    <definedName name="ｲﾝﾀｰﾎﾝ" localSheetId="6">#REF!</definedName>
    <definedName name="ｲﾝﾀｰﾎﾝ" localSheetId="8">#REF!</definedName>
    <definedName name="ｲﾝﾀｰﾎﾝ" localSheetId="9">#REF!</definedName>
    <definedName name="ｲﾝﾀｰﾎﾝ">#REF!</definedName>
    <definedName name="ｲﾝﾀｰﾎﾝ２" localSheetId="5">#REF!</definedName>
    <definedName name="ｲﾝﾀｰﾎﾝ２" localSheetId="6">#REF!</definedName>
    <definedName name="ｲﾝﾀｰﾎﾝ２" localSheetId="8">#REF!</definedName>
    <definedName name="ｲﾝﾀｰﾎﾝ２" localSheetId="9">#REF!</definedName>
    <definedName name="ｲﾝﾀｰﾎﾝ２">#REF!</definedName>
    <definedName name="ｲﾝﾀｰﾎﾝ３" localSheetId="5">#REF!</definedName>
    <definedName name="ｲﾝﾀｰﾎﾝ３" localSheetId="6">#REF!</definedName>
    <definedName name="ｲﾝﾀｰﾎﾝ３" localSheetId="8">#REF!</definedName>
    <definedName name="ｲﾝﾀｰﾎﾝ３" localSheetId="9">#REF!</definedName>
    <definedName name="ｲﾝﾀｰﾎﾝ３">#REF!</definedName>
    <definedName name="えええ" localSheetId="5">'[24]1山村'!#REF!</definedName>
    <definedName name="えええ" localSheetId="6">'[24]1山村'!#REF!</definedName>
    <definedName name="えええ" localSheetId="8">'[24]1山村'!#REF!</definedName>
    <definedName name="えええ" localSheetId="9">'[24]1山村'!#REF!</definedName>
    <definedName name="えええ">'[24]1山村'!#REF!</definedName>
    <definedName name="お１２５３" localSheetId="5">#REF!</definedName>
    <definedName name="お１２５３" localSheetId="6">#REF!</definedName>
    <definedName name="お１２５３" localSheetId="8">#REF!</definedName>
    <definedName name="お１２５３" localSheetId="9">#REF!</definedName>
    <definedName name="お１２５３">#REF!</definedName>
    <definedName name="オイル" localSheetId="5">#REF!</definedName>
    <definedName name="オイル" localSheetId="6">#REF!</definedName>
    <definedName name="オイル" localSheetId="8">#REF!</definedName>
    <definedName name="オイル" localSheetId="9">#REF!</definedName>
    <definedName name="オイル">#REF!</definedName>
    <definedName name="ｶｯﾀｰ" localSheetId="5">#REF!</definedName>
    <definedName name="ｶｯﾀｰ" localSheetId="6">#REF!</definedName>
    <definedName name="ｶｯﾀｰ" localSheetId="8">#REF!</definedName>
    <definedName name="ｶｯﾀｰ" localSheetId="9">#REF!</definedName>
    <definedName name="ｶｯﾀｰ">#REF!</definedName>
    <definedName name="ｹｰﾌﾞﾙ単価" localSheetId="5">#REF!</definedName>
    <definedName name="ｹｰﾌﾞﾙ単価" localSheetId="6">#REF!</definedName>
    <definedName name="ｹｰﾌﾞﾙ単価" localSheetId="8">#REF!</definedName>
    <definedName name="ｹｰﾌﾞﾙ単価" localSheetId="9">#REF!</definedName>
    <definedName name="ｹｰﾌﾞﾙ単価">#REF!</definedName>
    <definedName name="ｺﾝｾﾝﾄ" localSheetId="5">#REF!</definedName>
    <definedName name="ｺﾝｾﾝﾄ" localSheetId="6">#REF!</definedName>
    <definedName name="ｺﾝｾﾝﾄ" localSheetId="8">#REF!</definedName>
    <definedName name="ｺﾝｾﾝﾄ" localSheetId="9">#REF!</definedName>
    <definedName name="ｺﾝｾﾝﾄ">#REF!</definedName>
    <definedName name="ｺﾝｾﾝﾄ２" localSheetId="5">#REF!</definedName>
    <definedName name="ｺﾝｾﾝﾄ２" localSheetId="6">#REF!</definedName>
    <definedName name="ｺﾝｾﾝﾄ２" localSheetId="8">#REF!</definedName>
    <definedName name="ｺﾝｾﾝﾄ２" localSheetId="9">#REF!</definedName>
    <definedName name="ｺﾝｾﾝﾄ２">#REF!</definedName>
    <definedName name="ｺﾝｾﾝﾄ３" localSheetId="5">#REF!</definedName>
    <definedName name="ｺﾝｾﾝﾄ３" localSheetId="6">#REF!</definedName>
    <definedName name="ｺﾝｾﾝﾄ３" localSheetId="8">#REF!</definedName>
    <definedName name="ｺﾝｾﾝﾄ３" localSheetId="9">#REF!</definedName>
    <definedName name="ｺﾝｾﾝﾄ３">#REF!</definedName>
    <definedName name="ｺﾝｾﾝﾄ設備工事" localSheetId="5">[25]名称マスター!#REF!</definedName>
    <definedName name="ｺﾝｾﾝﾄ設備工事" localSheetId="6">[25]名称マスター!#REF!</definedName>
    <definedName name="ｺﾝｾﾝﾄ設備工事" localSheetId="8">[25]名称マスター!#REF!</definedName>
    <definedName name="ｺﾝｾﾝﾄ設備工事" localSheetId="9">[25]名称マスター!#REF!</definedName>
    <definedName name="ｺﾝｾﾝﾄ設備工事">[25]名称マスター!#REF!</definedName>
    <definedName name="しせん">[26]支線工事!$B$12:$P$42</definedName>
    <definedName name="ﾀｲﾄﾙ行" localSheetId="5">#REF!</definedName>
    <definedName name="ﾀｲﾄﾙ行" localSheetId="6">#REF!</definedName>
    <definedName name="ﾀｲﾄﾙ行" localSheetId="8">#REF!</definedName>
    <definedName name="ﾀｲﾄﾙ行" localSheetId="9">#REF!</definedName>
    <definedName name="ﾀｲﾄﾙ行">#REF!</definedName>
    <definedName name="ち１３００a１３００" localSheetId="5">#REF!</definedName>
    <definedName name="ち１３００a１３００" localSheetId="6">#REF!</definedName>
    <definedName name="ち１３００a１３００" localSheetId="8">#REF!</definedName>
    <definedName name="ち１３００a１３００" localSheetId="9">#REF!</definedName>
    <definedName name="ち１３００a１３００">#REF!</definedName>
    <definedName name="っｄ" localSheetId="5" hidden="1">#REF!</definedName>
    <definedName name="っｄ" localSheetId="6" hidden="1">#REF!</definedName>
    <definedName name="っｄ" localSheetId="8" hidden="1">#REF!</definedName>
    <definedName name="っｄ" localSheetId="9" hidden="1">#REF!</definedName>
    <definedName name="っｄ" hidden="1">#REF!</definedName>
    <definedName name="ﾃﾚﾋﾞ" localSheetId="5">#REF!</definedName>
    <definedName name="ﾃﾚﾋﾞ" localSheetId="6">#REF!</definedName>
    <definedName name="ﾃﾚﾋﾞ" localSheetId="8">#REF!</definedName>
    <definedName name="ﾃﾚﾋﾞ" localSheetId="9">#REF!</definedName>
    <definedName name="ﾃﾚﾋﾞ">#REF!</definedName>
    <definedName name="ﾃﾚﾋﾞ1" localSheetId="5">#REF!</definedName>
    <definedName name="ﾃﾚﾋﾞ1" localSheetId="6">#REF!</definedName>
    <definedName name="ﾃﾚﾋﾞ1" localSheetId="8">#REF!</definedName>
    <definedName name="ﾃﾚﾋﾞ1" localSheetId="9">#REF!</definedName>
    <definedName name="ﾃﾚﾋﾞ1">#REF!</definedName>
    <definedName name="ﾃﾚﾋﾞ２" localSheetId="5">#REF!</definedName>
    <definedName name="ﾃﾚﾋﾞ２" localSheetId="6">#REF!</definedName>
    <definedName name="ﾃﾚﾋﾞ２" localSheetId="8">#REF!</definedName>
    <definedName name="ﾃﾚﾋﾞ２" localSheetId="9">#REF!</definedName>
    <definedName name="ﾃﾚﾋﾞ２">#REF!</definedName>
    <definedName name="ﾃﾚﾋﾞ３" localSheetId="5">#REF!</definedName>
    <definedName name="ﾃﾚﾋﾞ３" localSheetId="6">#REF!</definedName>
    <definedName name="ﾃﾚﾋﾞ３" localSheetId="8">#REF!</definedName>
    <definedName name="ﾃﾚﾋﾞ３" localSheetId="9">#REF!</definedName>
    <definedName name="ﾃﾚﾋﾞ３">#REF!</definedName>
    <definedName name="ﾅｰｽｺｰﾙ" localSheetId="5">#REF!</definedName>
    <definedName name="ﾅｰｽｺｰﾙ" localSheetId="6">#REF!</definedName>
    <definedName name="ﾅｰｽｺｰﾙ" localSheetId="8">#REF!</definedName>
    <definedName name="ﾅｰｽｺｰﾙ" localSheetId="9">#REF!</definedName>
    <definedName name="ﾅｰｽｺｰﾙ">#REF!</definedName>
    <definedName name="ﾅｰｽｺｰﾙ２" localSheetId="5">#REF!</definedName>
    <definedName name="ﾅｰｽｺｰﾙ２" localSheetId="6">#REF!</definedName>
    <definedName name="ﾅｰｽｺｰﾙ２" localSheetId="8">#REF!</definedName>
    <definedName name="ﾅｰｽｺｰﾙ２" localSheetId="9">#REF!</definedName>
    <definedName name="ﾅｰｽｺｰﾙ２">#REF!</definedName>
    <definedName name="ﾅｰｽｺｰﾙ３" localSheetId="5">#REF!</definedName>
    <definedName name="ﾅｰｽｺｰﾙ３" localSheetId="6">#REF!</definedName>
    <definedName name="ﾅｰｽｺｰﾙ３" localSheetId="8">#REF!</definedName>
    <definedName name="ﾅｰｽｺｰﾙ３" localSheetId="9">#REF!</definedName>
    <definedName name="ﾅｰｽｺｰﾙ３">#REF!</definedName>
    <definedName name="はき" localSheetId="5">#REF!</definedName>
    <definedName name="はき" localSheetId="6">#REF!</definedName>
    <definedName name="はき" localSheetId="8">#REF!</definedName>
    <definedName name="はき" localSheetId="9">#REF!</definedName>
    <definedName name="はき">#REF!</definedName>
    <definedName name="ﾊﾞﾙﾌﾞ名称" localSheetId="5">#REF!</definedName>
    <definedName name="ﾊﾞﾙﾌﾞ名称" localSheetId="6">#REF!</definedName>
    <definedName name="ﾊﾞﾙﾌﾞ名称" localSheetId="8">#REF!</definedName>
    <definedName name="ﾊﾞﾙﾌﾞ名称" localSheetId="9">#REF!</definedName>
    <definedName name="ﾊﾞﾙﾌﾞ名称">#REF!</definedName>
    <definedName name="ﾌﾟﾙｯﾎﾞｸ" localSheetId="5">#REF!</definedName>
    <definedName name="ﾌﾟﾙｯﾎﾞｸ" localSheetId="6">#REF!</definedName>
    <definedName name="ﾌﾟﾙｯﾎﾞｸ" localSheetId="8">#REF!</definedName>
    <definedName name="ﾌﾟﾙｯﾎﾞｸ" localSheetId="9">#REF!</definedName>
    <definedName name="ﾌﾟﾙｯﾎﾞｸ">#REF!</definedName>
    <definedName name="ﾎﾞｲﾗｰ" localSheetId="5">#REF!</definedName>
    <definedName name="ﾎﾞｲﾗｰ" localSheetId="6">#REF!</definedName>
    <definedName name="ﾎﾞｲﾗｰ" localSheetId="8">#REF!</definedName>
    <definedName name="ﾎﾞｲﾗｰ" localSheetId="9">#REF!</definedName>
    <definedName name="ﾎﾞｲﾗｰ">#REF!</definedName>
    <definedName name="ﾎﾞｲﾗｰ1" localSheetId="5">#REF!</definedName>
    <definedName name="ﾎﾞｲﾗｰ1" localSheetId="6">#REF!</definedName>
    <definedName name="ﾎﾞｲﾗｰ1" localSheetId="8">#REF!</definedName>
    <definedName name="ﾎﾞｲﾗｰ1" localSheetId="9">#REF!</definedName>
    <definedName name="ﾎﾞｲﾗｰ1">#REF!</definedName>
    <definedName name="ﾎﾞｲﾗｰ２" localSheetId="5">#REF!</definedName>
    <definedName name="ﾎﾞｲﾗｰ２" localSheetId="6">#REF!</definedName>
    <definedName name="ﾎﾞｲﾗｰ２" localSheetId="8">#REF!</definedName>
    <definedName name="ﾎﾞｲﾗｰ２" localSheetId="9">#REF!</definedName>
    <definedName name="ﾎﾞｲﾗｰ２">#REF!</definedName>
    <definedName name="ﾎﾞｲﾗｰ３" localSheetId="5">#REF!</definedName>
    <definedName name="ﾎﾞｲﾗｰ３" localSheetId="6">#REF!</definedName>
    <definedName name="ﾎﾞｲﾗｰ３" localSheetId="8">#REF!</definedName>
    <definedName name="ﾎﾞｲﾗｰ３" localSheetId="9">#REF!</definedName>
    <definedName name="ﾎﾞｲﾗｰ３">#REF!</definedName>
    <definedName name="マクロ終了" localSheetId="5">[14]!マクロ終了</definedName>
    <definedName name="マクロ終了" localSheetId="6">[14]!マクロ終了</definedName>
    <definedName name="マクロ終了" localSheetId="8">[14]!マクロ終了</definedName>
    <definedName name="マクロ終了" localSheetId="9">[14]!マクロ終了</definedName>
    <definedName name="マクロ終了">[14]!マクロ終了</definedName>
    <definedName name="ﾐﾀﾞｼ" localSheetId="5">#REF!</definedName>
    <definedName name="ﾐﾀﾞｼ" localSheetId="6">#REF!</definedName>
    <definedName name="ﾐﾀﾞｼ" localSheetId="8">#REF!</definedName>
    <definedName name="ﾐﾀﾞｼ" localSheetId="9">#REF!</definedName>
    <definedName name="ﾐﾀﾞｼ">#REF!</definedName>
    <definedName name="ミダシ2" localSheetId="5">#REF!</definedName>
    <definedName name="ミダシ2" localSheetId="6">#REF!</definedName>
    <definedName name="ミダシ2" localSheetId="8">#REF!</definedName>
    <definedName name="ミダシ2" localSheetId="9">#REF!</definedName>
    <definedName name="ミダシ2">#REF!</definedName>
    <definedName name="ﾐﾀﾞｼ３" localSheetId="5">#REF!</definedName>
    <definedName name="ﾐﾀﾞｼ３" localSheetId="6">#REF!</definedName>
    <definedName name="ﾐﾀﾞｼ３" localSheetId="8">#REF!</definedName>
    <definedName name="ﾐﾀﾞｼ３" localSheetId="9">#REF!</definedName>
    <definedName name="ﾐﾀﾞｼ３">#REF!</definedName>
    <definedName name="ﾐﾀﾞｼ４" localSheetId="5">#REF!</definedName>
    <definedName name="ﾐﾀﾞｼ４" localSheetId="6">#REF!</definedName>
    <definedName name="ﾐﾀﾞｼ４" localSheetId="8">#REF!</definedName>
    <definedName name="ﾐﾀﾞｼ４" localSheetId="9">#REF!</definedName>
    <definedName name="ﾐﾀﾞｼ４">#REF!</definedName>
    <definedName name="メニュー">[2]盤労務!$AO$18</definedName>
    <definedName name="ゆとり幅" localSheetId="5">#REF!</definedName>
    <definedName name="ゆとり幅" localSheetId="6">#REF!</definedName>
    <definedName name="ゆとり幅" localSheetId="8">#REF!</definedName>
    <definedName name="ゆとり幅" localSheetId="9">#REF!</definedName>
    <definedName name="ゆとり幅">#REF!</definedName>
    <definedName name="ゆとり幅２">[27]桝配管データ!$D$31:$E$34</definedName>
    <definedName name="リンクボタン">"ボタン 19"</definedName>
    <definedName name="医ｶﾞｽ" localSheetId="5">#REF!</definedName>
    <definedName name="医ｶﾞｽ" localSheetId="6">#REF!</definedName>
    <definedName name="医ｶﾞｽ" localSheetId="8">#REF!</definedName>
    <definedName name="医ｶﾞｽ" localSheetId="9">#REF!</definedName>
    <definedName name="医ｶﾞｽ">#REF!</definedName>
    <definedName name="医ｶﾞｽ２" localSheetId="5">#REF!</definedName>
    <definedName name="医ｶﾞｽ２" localSheetId="6">#REF!</definedName>
    <definedName name="医ｶﾞｽ２" localSheetId="8">#REF!</definedName>
    <definedName name="医ｶﾞｽ２" localSheetId="9">#REF!</definedName>
    <definedName name="医ｶﾞｽ２">#REF!</definedName>
    <definedName name="医ｶﾞｽ４" localSheetId="5">#REF!</definedName>
    <definedName name="医ｶﾞｽ４" localSheetId="6">#REF!</definedName>
    <definedName name="医ｶﾞｽ４" localSheetId="8">#REF!</definedName>
    <definedName name="医ｶﾞｽ４" localSheetId="9">#REF!</definedName>
    <definedName name="医ｶﾞｽ４">#REF!</definedName>
    <definedName name="医療ｶﾞｽ" localSheetId="5">#REF!</definedName>
    <definedName name="医療ｶﾞｽ" localSheetId="6">#REF!</definedName>
    <definedName name="医療ｶﾞｽ" localSheetId="8">#REF!</definedName>
    <definedName name="医療ｶﾞｽ" localSheetId="9">#REF!</definedName>
    <definedName name="医療ｶﾞｽ">#REF!</definedName>
    <definedName name="一ぉ木">{"'電灯ｺﾝｾﾝﾄ'!$C$88"}</definedName>
    <definedName name="一般監理" localSheetId="5">#REF!</definedName>
    <definedName name="一般監理" localSheetId="6">#REF!</definedName>
    <definedName name="一般監理" localSheetId="8">#REF!</definedName>
    <definedName name="一般監理" localSheetId="9">#REF!</definedName>
    <definedName name="一般監理">#REF!</definedName>
    <definedName name="一般監理２" localSheetId="5">#REF!</definedName>
    <definedName name="一般監理２" localSheetId="6">#REF!</definedName>
    <definedName name="一般監理２" localSheetId="8">#REF!</definedName>
    <definedName name="一般監理２" localSheetId="9">#REF!</definedName>
    <definedName name="一般監理２">#REF!</definedName>
    <definedName name="一般監理３" localSheetId="5">#REF!</definedName>
    <definedName name="一般監理３" localSheetId="6">#REF!</definedName>
    <definedName name="一般監理３" localSheetId="8">#REF!</definedName>
    <definedName name="一般監理３" localSheetId="9">#REF!</definedName>
    <definedName name="一般監理３">#REF!</definedName>
    <definedName name="一般監理４" localSheetId="5">#REF!</definedName>
    <definedName name="一般監理４" localSheetId="6">#REF!</definedName>
    <definedName name="一般監理４" localSheetId="8">#REF!</definedName>
    <definedName name="一般監理４" localSheetId="9">#REF!</definedName>
    <definedName name="一般監理４">#REF!</definedName>
    <definedName name="一部分印刷" localSheetId="5">#REF!</definedName>
    <definedName name="一部分印刷" localSheetId="6">#REF!</definedName>
    <definedName name="一部分印刷" localSheetId="8">#REF!</definedName>
    <definedName name="一部分印刷" localSheetId="9">#REF!</definedName>
    <definedName name="一部分印刷">#REF!</definedName>
    <definedName name="印刷範囲" localSheetId="5">#REF!</definedName>
    <definedName name="印刷範囲" localSheetId="6">#REF!</definedName>
    <definedName name="印刷範囲" localSheetId="8">#REF!</definedName>
    <definedName name="印刷範囲" localSheetId="9">#REF!</definedName>
    <definedName name="印刷範囲">#REF!</definedName>
    <definedName name="衛生器具設備工事" localSheetId="5">[25]名称マスター!#REF!</definedName>
    <definedName name="衛生器具設備工事" localSheetId="6">[25]名称マスター!#REF!</definedName>
    <definedName name="衛生器具設備工事" localSheetId="8">[25]名称マスター!#REF!</definedName>
    <definedName name="衛生器具設備工事" localSheetId="9">[25]名称マスター!#REF!</definedName>
    <definedName name="衛生器具設備工事">[25]名称マスター!#REF!</definedName>
    <definedName name="荻町グランド改修電気設備工事" localSheetId="5">#REF!</definedName>
    <definedName name="荻町グランド改修電気設備工事" localSheetId="6">#REF!</definedName>
    <definedName name="荻町グランド改修電気設備工事" localSheetId="8">#REF!</definedName>
    <definedName name="荻町グランド改修電気設備工事" localSheetId="9">#REF!</definedName>
    <definedName name="荻町グランド改修電気設備工事">#REF!</definedName>
    <definedName name="屋外給水設備工事" localSheetId="5">[25]名称マスター!#REF!</definedName>
    <definedName name="屋外給水設備工事" localSheetId="6">[25]名称マスター!#REF!</definedName>
    <definedName name="屋外給水設備工事" localSheetId="8">[25]名称マスター!#REF!</definedName>
    <definedName name="屋外給水設備工事" localSheetId="9">[25]名称マスター!#REF!</definedName>
    <definedName name="屋外給水設備工事">[25]名称マスター!#REF!</definedName>
    <definedName name="屋外排水設備工事" localSheetId="5">[25]名称マスター!#REF!</definedName>
    <definedName name="屋外排水設備工事" localSheetId="6">[25]名称マスター!#REF!</definedName>
    <definedName name="屋外排水設備工事" localSheetId="8">[25]名称マスター!#REF!</definedName>
    <definedName name="屋外排水設備工事" localSheetId="9">[25]名称マスター!#REF!</definedName>
    <definedName name="屋外排水設備工事">[25]名称マスター!#REF!</definedName>
    <definedName name="屋内給水設備工事" localSheetId="5">[25]名称マスター!#REF!</definedName>
    <definedName name="屋内給水設備工事" localSheetId="6">[25]名称マスター!#REF!</definedName>
    <definedName name="屋内給水設備工事" localSheetId="8">[25]名称マスター!#REF!</definedName>
    <definedName name="屋内給水設備工事" localSheetId="9">[25]名称マスター!#REF!</definedName>
    <definedName name="屋内給水設備工事">[25]名称マスター!#REF!</definedName>
    <definedName name="屋内排水設備工事" localSheetId="5">[25]名称マスター!#REF!</definedName>
    <definedName name="屋内排水設備工事" localSheetId="6">[25]名称マスター!#REF!</definedName>
    <definedName name="屋内排水設備工事" localSheetId="8">[25]名称マスター!#REF!</definedName>
    <definedName name="屋内排水設備工事" localSheetId="9">[25]名称マスター!#REF!</definedName>
    <definedName name="屋内排水設備工事">[25]名称マスター!#REF!</definedName>
    <definedName name="仮設建物">[13]共通費!$Y$55:$AC$59</definedName>
    <definedName name="解体工事" localSheetId="5">#REF!</definedName>
    <definedName name="解体工事" localSheetId="6">#REF!</definedName>
    <definedName name="解体工事" localSheetId="8">#REF!</definedName>
    <definedName name="解体工事" localSheetId="9">#REF!</definedName>
    <definedName name="解体工事">#REF!</definedName>
    <definedName name="掛率" localSheetId="5">#REF!</definedName>
    <definedName name="掛率" localSheetId="6">#REF!</definedName>
    <definedName name="掛率" localSheetId="8">#REF!</definedName>
    <definedName name="掛率" localSheetId="9">#REF!</definedName>
    <definedName name="掛率">#REF!</definedName>
    <definedName name="割増600以上">[28]歩掛ﾃﾞｰﾀ!$K$5:$L$14</definedName>
    <definedName name="割増600以上２" localSheetId="5">#REF!</definedName>
    <definedName name="割増600以上２" localSheetId="6">#REF!</definedName>
    <definedName name="割増600以上２" localSheetId="8">#REF!</definedName>
    <definedName name="割増600以上２" localSheetId="9">#REF!</definedName>
    <definedName name="割増600以上２">#REF!</definedName>
    <definedName name="割増600未満">[28]歩掛ﾃﾞｰﾀ!$N$5:$O$11</definedName>
    <definedName name="割増600未満２" localSheetId="5">#REF!</definedName>
    <definedName name="割増600未満２" localSheetId="6">#REF!</definedName>
    <definedName name="割増600未満２" localSheetId="8">#REF!</definedName>
    <definedName name="割増600未満２" localSheetId="9">#REF!</definedName>
    <definedName name="割増600未満２">#REF!</definedName>
    <definedName name="幹線" localSheetId="5">#REF!</definedName>
    <definedName name="幹線" localSheetId="6">#REF!</definedName>
    <definedName name="幹線" localSheetId="8">#REF!</definedName>
    <definedName name="幹線" localSheetId="9">#REF!</definedName>
    <definedName name="幹線">#REF!</definedName>
    <definedName name="幹線･動力設備工事" localSheetId="5">[25]名称マスター!#REF!</definedName>
    <definedName name="幹線･動力設備工事" localSheetId="6">[25]名称マスター!#REF!</definedName>
    <definedName name="幹線･動力設備工事" localSheetId="8">[25]名称マスター!#REF!</definedName>
    <definedName name="幹線･動力設備工事" localSheetId="9">[25]名称マスター!#REF!</definedName>
    <definedName name="幹線･動力設備工事">[25]名称マスター!#REF!</definedName>
    <definedName name="幹線1" localSheetId="5">#REF!</definedName>
    <definedName name="幹線1" localSheetId="6">#REF!</definedName>
    <definedName name="幹線1" localSheetId="8">#REF!</definedName>
    <definedName name="幹線1" localSheetId="9">#REF!</definedName>
    <definedName name="幹線1">#REF!</definedName>
    <definedName name="幹線２" localSheetId="5">#REF!</definedName>
    <definedName name="幹線２" localSheetId="6">#REF!</definedName>
    <definedName name="幹線２" localSheetId="8">#REF!</definedName>
    <definedName name="幹線２" localSheetId="9">#REF!</definedName>
    <definedName name="幹線２">#REF!</definedName>
    <definedName name="幹線４" localSheetId="5">#REF!</definedName>
    <definedName name="幹線４" localSheetId="6">#REF!</definedName>
    <definedName name="幹線４" localSheetId="8">#REF!</definedName>
    <definedName name="幹線４" localSheetId="9">#REF!</definedName>
    <definedName name="幹線４">#REF!</definedName>
    <definedName name="環境測定" localSheetId="5" hidden="1">[29]見積比較!#REF!</definedName>
    <definedName name="環境測定" localSheetId="6" hidden="1">[29]見積比較!#REF!</definedName>
    <definedName name="環境測定" localSheetId="8" hidden="1">[29]見積比較!#REF!</definedName>
    <definedName name="環境測定" localSheetId="9" hidden="1">[29]見積比較!#REF!</definedName>
    <definedName name="環境測定" hidden="1">[29]見積比較!#REF!</definedName>
    <definedName name="管名称">[12]管名称!$B$4:$E$54</definedName>
    <definedName name="管容量" localSheetId="5">#REF!</definedName>
    <definedName name="管容量" localSheetId="6">#REF!</definedName>
    <definedName name="管容量" localSheetId="8">#REF!</definedName>
    <definedName name="管容量" localSheetId="9">#REF!</definedName>
    <definedName name="管容量">#REF!</definedName>
    <definedName name="宮本">{"'電灯ｺﾝｾﾝﾄ'!$C$88"}</definedName>
    <definedName name="給水設備" localSheetId="5">#REF!</definedName>
    <definedName name="給水設備" localSheetId="6">#REF!</definedName>
    <definedName name="給水設備" localSheetId="8">#REF!</definedName>
    <definedName name="給水設備" localSheetId="9">#REF!</definedName>
    <definedName name="給水設備">#REF!</definedName>
    <definedName name="給排水" localSheetId="5">#REF!</definedName>
    <definedName name="給排水" localSheetId="6">#REF!</definedName>
    <definedName name="給排水" localSheetId="8">#REF!</definedName>
    <definedName name="給排水" localSheetId="9">#REF!</definedName>
    <definedName name="給排水">#REF!</definedName>
    <definedName name="共通" localSheetId="5">#REF!</definedName>
    <definedName name="共通" localSheetId="6">#REF!</definedName>
    <definedName name="共通" localSheetId="8">#REF!</definedName>
    <definedName name="共通" localSheetId="9">#REF!</definedName>
    <definedName name="共通">#REF!</definedName>
    <definedName name="共通仮設" localSheetId="5">#REF!</definedName>
    <definedName name="共通仮設" localSheetId="6">#REF!</definedName>
    <definedName name="共通仮設" localSheetId="8">#REF!</definedName>
    <definedName name="共通仮設" localSheetId="9">#REF!</definedName>
    <definedName name="共通仮設">#REF!</definedName>
    <definedName name="共通仮設２" localSheetId="5">#REF!</definedName>
    <definedName name="共通仮設２" localSheetId="6">#REF!</definedName>
    <definedName name="共通仮設２" localSheetId="8">#REF!</definedName>
    <definedName name="共通仮設２" localSheetId="9">#REF!</definedName>
    <definedName name="共通仮設２">#REF!</definedName>
    <definedName name="共通仮設３" localSheetId="5">#REF!</definedName>
    <definedName name="共通仮設３" localSheetId="6">#REF!</definedName>
    <definedName name="共通仮設３" localSheetId="8">#REF!</definedName>
    <definedName name="共通仮設３" localSheetId="9">#REF!</definedName>
    <definedName name="共通仮設３">#REF!</definedName>
    <definedName name="共通仮設４" localSheetId="5">#REF!</definedName>
    <definedName name="共通仮設４" localSheetId="6">#REF!</definedName>
    <definedName name="共通仮設４" localSheetId="8">#REF!</definedName>
    <definedName name="共通仮設４" localSheetId="9">#REF!</definedName>
    <definedName name="共通仮設４">#REF!</definedName>
    <definedName name="共通費算表" localSheetId="5">#REF!</definedName>
    <definedName name="共通費算表" localSheetId="6">#REF!</definedName>
    <definedName name="共通費算表" localSheetId="8">#REF!</definedName>
    <definedName name="共通費算表" localSheetId="9">#REF!</definedName>
    <definedName name="共通費算表">#REF!</definedName>
    <definedName name="共通費率" localSheetId="5">[13]共通費!#REF!</definedName>
    <definedName name="共通費率" localSheetId="6">[13]共通費!#REF!</definedName>
    <definedName name="共通費率" localSheetId="8">[13]共通費!#REF!</definedName>
    <definedName name="共通費率" localSheetId="9">[13]共通費!#REF!</definedName>
    <definedName name="共通費率">[13]共通費!#REF!</definedName>
    <definedName name="業者" localSheetId="5">#REF!</definedName>
    <definedName name="業者" localSheetId="6">#REF!</definedName>
    <definedName name="業者" localSheetId="8">#REF!</definedName>
    <definedName name="業者" localSheetId="9">#REF!</definedName>
    <definedName name="業者">#REF!</definedName>
    <definedName name="業務人A" localSheetId="5">#REF!</definedName>
    <definedName name="業務人A" localSheetId="6">#REF!</definedName>
    <definedName name="業務人A" localSheetId="8">#REF!</definedName>
    <definedName name="業務人A" localSheetId="9">#REF!</definedName>
    <definedName name="業務人A">#REF!</definedName>
    <definedName name="業務人B" localSheetId="5">#REF!</definedName>
    <definedName name="業務人B" localSheetId="6">#REF!</definedName>
    <definedName name="業務人B" localSheetId="8">#REF!</definedName>
    <definedName name="業務人B" localSheetId="9">#REF!</definedName>
    <definedName name="業務人B">#REF!</definedName>
    <definedName name="空調機">{#N/A,#N/A,FALSE,"EDIT_W"}</definedName>
    <definedName name="空調機複合単価">{#N/A,#N/A,FALSE,"EDIT_W"}</definedName>
    <definedName name="空調電源" localSheetId="5">#REF!</definedName>
    <definedName name="空調電源" localSheetId="6">#REF!</definedName>
    <definedName name="空調電源" localSheetId="8">#REF!</definedName>
    <definedName name="空調電源" localSheetId="9">#REF!</definedName>
    <definedName name="空調電源">#REF!</definedName>
    <definedName name="空調電源３" localSheetId="5">#REF!</definedName>
    <definedName name="空調電源３" localSheetId="6">#REF!</definedName>
    <definedName name="空調電源３" localSheetId="8">#REF!</definedName>
    <definedName name="空調電源３" localSheetId="9">#REF!</definedName>
    <definedName name="空調電源３">#REF!</definedName>
    <definedName name="空調電源４" localSheetId="5">#REF!</definedName>
    <definedName name="空調電源４" localSheetId="6">#REF!</definedName>
    <definedName name="空調電源４" localSheetId="8">#REF!</definedName>
    <definedName name="空調電源４" localSheetId="9">#REF!</definedName>
    <definedName name="空調電源４">#REF!</definedName>
    <definedName name="経費算定" localSheetId="5">#REF!</definedName>
    <definedName name="経費算定" localSheetId="6">#REF!</definedName>
    <definedName name="経費算定" localSheetId="8">#REF!</definedName>
    <definedName name="経費算定" localSheetId="9">#REF!</definedName>
    <definedName name="経費算定">#REF!</definedName>
    <definedName name="計" localSheetId="5">#REF!</definedName>
    <definedName name="計" localSheetId="6">#REF!</definedName>
    <definedName name="計" localSheetId="8">#REF!</definedName>
    <definedName name="計" localSheetId="9">#REF!</definedName>
    <definedName name="計">#REF!</definedName>
    <definedName name="見積" localSheetId="5">#REF!</definedName>
    <definedName name="見積" localSheetId="6">#REF!</definedName>
    <definedName name="見積" localSheetId="8">#REF!</definedName>
    <definedName name="見積" localSheetId="9">#REF!</definedName>
    <definedName name="見積">#REF!</definedName>
    <definedName name="見積もり">{"'電灯ｺﾝｾﾝﾄ'!$C$88"}</definedName>
    <definedName name="現場経費" localSheetId="5">#REF!</definedName>
    <definedName name="現場経費" localSheetId="6">#REF!</definedName>
    <definedName name="現場経費" localSheetId="8">#REF!</definedName>
    <definedName name="現場経費" localSheetId="9">#REF!</definedName>
    <definedName name="現場経費">#REF!</definedName>
    <definedName name="現場経費２" localSheetId="5">#REF!</definedName>
    <definedName name="現場経費２" localSheetId="6">#REF!</definedName>
    <definedName name="現場経費２" localSheetId="8">#REF!</definedName>
    <definedName name="現場経費２" localSheetId="9">#REF!</definedName>
    <definedName name="現場経費２">#REF!</definedName>
    <definedName name="現場経費３" localSheetId="5">#REF!</definedName>
    <definedName name="現場経費３" localSheetId="6">#REF!</definedName>
    <definedName name="現場経費３" localSheetId="8">#REF!</definedName>
    <definedName name="現場経費３" localSheetId="9">#REF!</definedName>
    <definedName name="現場経費３">#REF!</definedName>
    <definedName name="現場経費４" localSheetId="5">#REF!</definedName>
    <definedName name="現場経費４" localSheetId="6">#REF!</definedName>
    <definedName name="現場経費４" localSheetId="8">#REF!</definedName>
    <definedName name="現場経費４" localSheetId="9">#REF!</definedName>
    <definedName name="現場経費４">#REF!</definedName>
    <definedName name="口径" localSheetId="5">#REF!</definedName>
    <definedName name="口径" localSheetId="6">#REF!</definedName>
    <definedName name="口径" localSheetId="8">#REF!</definedName>
    <definedName name="口径" localSheetId="9">#REF!</definedName>
    <definedName name="口径">#REF!</definedName>
    <definedName name="工事名称" localSheetId="5">#REF!</definedName>
    <definedName name="工事名称" localSheetId="6">#REF!</definedName>
    <definedName name="工事名称" localSheetId="8">#REF!</definedName>
    <definedName name="工事名称" localSheetId="9">#REF!</definedName>
    <definedName name="工事名称">#REF!</definedName>
    <definedName name="行タイトル" localSheetId="5">'[14]1山村'!#REF!</definedName>
    <definedName name="行タイトル" localSheetId="6">'[14]1山村'!#REF!</definedName>
    <definedName name="行タイトル" localSheetId="8">'[14]1山村'!#REF!</definedName>
    <definedName name="行タイトル" localSheetId="9">'[14]1山村'!#REF!</definedName>
    <definedName name="行タイトル">'[14]1山村'!#REF!</definedName>
    <definedName name="鋼管はつり屋内一般">[12]鋼管!$B$613:$T$643</definedName>
    <definedName name="鋼管はつり機械室・便所">[12]鋼管!$B$646:$T$676</definedName>
    <definedName name="鋼管屋外配管">[12]鋼管!$B$74:$T$101</definedName>
    <definedName name="鋼管屋内一般配管">[12]鋼管!$B$6:$T$36</definedName>
    <definedName name="鋼管機械室・便所配管">[12]鋼管!$B$40:$T$70</definedName>
    <definedName name="鋼管継手屋外配管">[12]鋼管!$B$202:$T$229</definedName>
    <definedName name="鋼管継手屋内一般">[12]鋼管!$B$136:$T$166</definedName>
    <definedName name="鋼管継手機械室・便所">[12]鋼管!$B$169:$T$199</definedName>
    <definedName name="鋼管継手地中">[12]鋼管!$B$232:$T$260</definedName>
    <definedName name="鋼管支持金物屋外">[12]鋼管!$B$456:$T$483</definedName>
    <definedName name="鋼管支持金物屋内一般">[12]鋼管!$B$390:$T$420</definedName>
    <definedName name="鋼管支持金物機械室・便所">[12]鋼管!$B$423:$T$453</definedName>
    <definedName name="鋼管接合材屋外">[12]鋼管!$B$329:$T$356</definedName>
    <definedName name="鋼管接合材屋内一般">[12]鋼管!$B$263:$T$293</definedName>
    <definedName name="鋼管接合材機械室・便所">[12]鋼管!$B$296:$T$326</definedName>
    <definedName name="鋼管接合材地中">[12]鋼管!$B$359:$T$387</definedName>
    <definedName name="鋼管地中配管">[12]鋼管!$B$105:$T$133</definedName>
    <definedName name="鋼管配管工屋外">[12]鋼管!$B$552:$T$579</definedName>
    <definedName name="鋼管配管工屋内一般">[12]鋼管!$B$486:$T$516</definedName>
    <definedName name="鋼管配管工機械室・便所">[12]鋼管!$B$519:$T$549</definedName>
    <definedName name="鋼管配管工地中">[12]鋼管!$B$582:$T$610</definedName>
    <definedName name="鋼管列">[12]鋼管!$B$3:$T$4</definedName>
    <definedName name="鋼材量" localSheetId="5">#REF!</definedName>
    <definedName name="鋼材量" localSheetId="6">#REF!</definedName>
    <definedName name="鋼材量" localSheetId="8">#REF!</definedName>
    <definedName name="鋼材量" localSheetId="9">#REF!</definedName>
    <definedName name="鋼材量">#REF!</definedName>
    <definedName name="鋼材量２" localSheetId="5">#REF!</definedName>
    <definedName name="鋼材量２" localSheetId="6">#REF!</definedName>
    <definedName name="鋼材量２" localSheetId="8">#REF!</definedName>
    <definedName name="鋼材量２" localSheetId="9">#REF!</definedName>
    <definedName name="鋼材量２">#REF!</definedName>
    <definedName name="鋼材量３" localSheetId="5">#REF!</definedName>
    <definedName name="鋼材量３" localSheetId="6">#REF!</definedName>
    <definedName name="鋼材量３" localSheetId="8">#REF!</definedName>
    <definedName name="鋼材量３" localSheetId="9">#REF!</definedName>
    <definedName name="鋼材量３">#REF!</definedName>
    <definedName name="鋼材量４" localSheetId="5">#REF!</definedName>
    <definedName name="鋼材量４" localSheetId="6">#REF!</definedName>
    <definedName name="鋼材量４" localSheetId="8">#REF!</definedName>
    <definedName name="鋼材量４" localSheetId="9">#REF!</definedName>
    <definedName name="鋼材量４">#REF!</definedName>
    <definedName name="高圧" localSheetId="5">#REF!</definedName>
    <definedName name="高圧" localSheetId="6">#REF!</definedName>
    <definedName name="高圧" localSheetId="8">#REF!</definedName>
    <definedName name="高圧" localSheetId="9">#REF!</definedName>
    <definedName name="高圧">#REF!</definedName>
    <definedName name="高圧２" localSheetId="5">#REF!</definedName>
    <definedName name="高圧２" localSheetId="6">#REF!</definedName>
    <definedName name="高圧２" localSheetId="8">#REF!</definedName>
    <definedName name="高圧２" localSheetId="9">#REF!</definedName>
    <definedName name="高圧２">#REF!</definedName>
    <definedName name="高圧３" localSheetId="5">#REF!</definedName>
    <definedName name="高圧３" localSheetId="6">#REF!</definedName>
    <definedName name="高圧３" localSheetId="8">#REF!</definedName>
    <definedName name="高圧３" localSheetId="9">#REF!</definedName>
    <definedName name="高圧３">#REF!</definedName>
    <definedName name="合計１" localSheetId="5">#REF!</definedName>
    <definedName name="合計１" localSheetId="6">#REF!</definedName>
    <definedName name="合計１" localSheetId="8">#REF!</definedName>
    <definedName name="合計１" localSheetId="9">#REF!</definedName>
    <definedName name="合計１">#REF!</definedName>
    <definedName name="合計１０" localSheetId="5">#REF!</definedName>
    <definedName name="合計１０" localSheetId="6">#REF!</definedName>
    <definedName name="合計１０" localSheetId="8">#REF!</definedName>
    <definedName name="合計１０" localSheetId="9">#REF!</definedName>
    <definedName name="合計１０">#REF!</definedName>
    <definedName name="合計１１" localSheetId="5">#REF!</definedName>
    <definedName name="合計１１" localSheetId="6">#REF!</definedName>
    <definedName name="合計１１" localSheetId="8">#REF!</definedName>
    <definedName name="合計１１" localSheetId="9">#REF!</definedName>
    <definedName name="合計１１">#REF!</definedName>
    <definedName name="合計１２" localSheetId="5">#REF!</definedName>
    <definedName name="合計１２" localSheetId="6">#REF!</definedName>
    <definedName name="合計１２" localSheetId="8">#REF!</definedName>
    <definedName name="合計１２" localSheetId="9">#REF!</definedName>
    <definedName name="合計１２">#REF!</definedName>
    <definedName name="合計１３" localSheetId="5">#REF!</definedName>
    <definedName name="合計１３" localSheetId="6">#REF!</definedName>
    <definedName name="合計１３" localSheetId="8">#REF!</definedName>
    <definedName name="合計１３" localSheetId="9">#REF!</definedName>
    <definedName name="合計１３">#REF!</definedName>
    <definedName name="合計１４" localSheetId="5">#REF!</definedName>
    <definedName name="合計１４" localSheetId="6">#REF!</definedName>
    <definedName name="合計１４" localSheetId="8">#REF!</definedName>
    <definedName name="合計１４" localSheetId="9">#REF!</definedName>
    <definedName name="合計１４">#REF!</definedName>
    <definedName name="合計１５" localSheetId="5">#REF!</definedName>
    <definedName name="合計１５" localSheetId="6">#REF!</definedName>
    <definedName name="合計１５" localSheetId="8">#REF!</definedName>
    <definedName name="合計１５" localSheetId="9">#REF!</definedName>
    <definedName name="合計１５">#REF!</definedName>
    <definedName name="合計１６" localSheetId="5">#REF!</definedName>
    <definedName name="合計１６" localSheetId="6">#REF!</definedName>
    <definedName name="合計１６" localSheetId="8">#REF!</definedName>
    <definedName name="合計１６" localSheetId="9">#REF!</definedName>
    <definedName name="合計１６">#REF!</definedName>
    <definedName name="合計１７" localSheetId="5">#REF!</definedName>
    <definedName name="合計１７" localSheetId="6">#REF!</definedName>
    <definedName name="合計１７" localSheetId="8">#REF!</definedName>
    <definedName name="合計１７" localSheetId="9">#REF!</definedName>
    <definedName name="合計１７">#REF!</definedName>
    <definedName name="合計２" localSheetId="5">#REF!</definedName>
    <definedName name="合計２" localSheetId="6">#REF!</definedName>
    <definedName name="合計２" localSheetId="8">#REF!</definedName>
    <definedName name="合計２" localSheetId="9">#REF!</definedName>
    <definedName name="合計２">#REF!</definedName>
    <definedName name="合計３" localSheetId="5">#REF!</definedName>
    <definedName name="合計３" localSheetId="6">#REF!</definedName>
    <definedName name="合計３" localSheetId="8">#REF!</definedName>
    <definedName name="合計３" localSheetId="9">#REF!</definedName>
    <definedName name="合計３">#REF!</definedName>
    <definedName name="合計４" localSheetId="5">#REF!</definedName>
    <definedName name="合計４" localSheetId="6">#REF!</definedName>
    <definedName name="合計４" localSheetId="8">#REF!</definedName>
    <definedName name="合計４" localSheetId="9">#REF!</definedName>
    <definedName name="合計４">#REF!</definedName>
    <definedName name="合計５" localSheetId="5">#REF!</definedName>
    <definedName name="合計５" localSheetId="6">#REF!</definedName>
    <definedName name="合計５" localSheetId="8">#REF!</definedName>
    <definedName name="合計５" localSheetId="9">#REF!</definedName>
    <definedName name="合計５">#REF!</definedName>
    <definedName name="合計６" localSheetId="5">#REF!</definedName>
    <definedName name="合計６" localSheetId="6">#REF!</definedName>
    <definedName name="合計６" localSheetId="8">#REF!</definedName>
    <definedName name="合計６" localSheetId="9">#REF!</definedName>
    <definedName name="合計６">#REF!</definedName>
    <definedName name="合計７" localSheetId="5">#REF!</definedName>
    <definedName name="合計７" localSheetId="6">#REF!</definedName>
    <definedName name="合計７" localSheetId="8">#REF!</definedName>
    <definedName name="合計７" localSheetId="9">#REF!</definedName>
    <definedName name="合計７">#REF!</definedName>
    <definedName name="合計８" localSheetId="5">#REF!</definedName>
    <definedName name="合計８" localSheetId="6">#REF!</definedName>
    <definedName name="合計８" localSheetId="8">#REF!</definedName>
    <definedName name="合計８" localSheetId="9">#REF!</definedName>
    <definedName name="合計８">#REF!</definedName>
    <definedName name="合計９" localSheetId="5">#REF!</definedName>
    <definedName name="合計９" localSheetId="6">#REF!</definedName>
    <definedName name="合計９" localSheetId="8">#REF!</definedName>
    <definedName name="合計９" localSheetId="9">#REF!</definedName>
    <definedName name="合計９">#REF!</definedName>
    <definedName name="合計a" localSheetId="5">#REF!</definedName>
    <definedName name="合計a" localSheetId="6">#REF!</definedName>
    <definedName name="合計a" localSheetId="8">#REF!</definedName>
    <definedName name="合計a" localSheetId="9">#REF!</definedName>
    <definedName name="合計a">#REF!</definedName>
    <definedName name="合計ｂ" localSheetId="5">#REF!</definedName>
    <definedName name="合計ｂ" localSheetId="6">#REF!</definedName>
    <definedName name="合計ｂ" localSheetId="8">#REF!</definedName>
    <definedName name="合計ｂ" localSheetId="9">#REF!</definedName>
    <definedName name="合計ｂ">#REF!</definedName>
    <definedName name="合計ｃ" localSheetId="5">#REF!</definedName>
    <definedName name="合計ｃ" localSheetId="6">#REF!</definedName>
    <definedName name="合計ｃ" localSheetId="8">#REF!</definedName>
    <definedName name="合計ｃ" localSheetId="9">#REF!</definedName>
    <definedName name="合計ｃ">#REF!</definedName>
    <definedName name="合計ｄ" localSheetId="5">#REF!</definedName>
    <definedName name="合計ｄ" localSheetId="6">#REF!</definedName>
    <definedName name="合計ｄ" localSheetId="8">#REF!</definedName>
    <definedName name="合計ｄ" localSheetId="9">#REF!</definedName>
    <definedName name="合計ｄ">#REF!</definedName>
    <definedName name="合計e" localSheetId="5">#REF!</definedName>
    <definedName name="合計e" localSheetId="6">#REF!</definedName>
    <definedName name="合計e" localSheetId="8">#REF!</definedName>
    <definedName name="合計e" localSheetId="9">#REF!</definedName>
    <definedName name="合計e">#REF!</definedName>
    <definedName name="合計ｆ" localSheetId="5">#REF!</definedName>
    <definedName name="合計ｆ" localSheetId="6">#REF!</definedName>
    <definedName name="合計ｆ" localSheetId="8">#REF!</definedName>
    <definedName name="合計ｆ" localSheetId="9">#REF!</definedName>
    <definedName name="合計ｆ">#REF!</definedName>
    <definedName name="合計ｇ" localSheetId="5">#REF!</definedName>
    <definedName name="合計ｇ" localSheetId="6">#REF!</definedName>
    <definedName name="合計ｇ" localSheetId="8">#REF!</definedName>
    <definedName name="合計ｇ" localSheetId="9">#REF!</definedName>
    <definedName name="合計ｇ">#REF!</definedName>
    <definedName name="材" localSheetId="5">#REF!</definedName>
    <definedName name="材" localSheetId="6">#REF!</definedName>
    <definedName name="材" localSheetId="8">#REF!</definedName>
    <definedName name="材" localSheetId="9">#REF!</definedName>
    <definedName name="材">#REF!</definedName>
    <definedName name="材2" localSheetId="5">#REF!</definedName>
    <definedName name="材2" localSheetId="6">#REF!</definedName>
    <definedName name="材2" localSheetId="8">#REF!</definedName>
    <definedName name="材2" localSheetId="9">#REF!</definedName>
    <definedName name="材2">#REF!</definedName>
    <definedName name="材3" localSheetId="5">#REF!</definedName>
    <definedName name="材3" localSheetId="6">#REF!</definedName>
    <definedName name="材3" localSheetId="8">#REF!</definedName>
    <definedName name="材3" localSheetId="9">#REF!</definedName>
    <definedName name="材3">#REF!</definedName>
    <definedName name="材4" localSheetId="5">#REF!</definedName>
    <definedName name="材4" localSheetId="6">#REF!</definedName>
    <definedName name="材4" localSheetId="8">#REF!</definedName>
    <definedName name="材4" localSheetId="9">#REF!</definedName>
    <definedName name="材4">#REF!</definedName>
    <definedName name="材料リスト" localSheetId="5">#REF!</definedName>
    <definedName name="材料リスト" localSheetId="6">#REF!</definedName>
    <definedName name="材料リスト" localSheetId="8">#REF!</definedName>
    <definedName name="材料リスト" localSheetId="9">#REF!</definedName>
    <definedName name="材料リスト">#REF!</definedName>
    <definedName name="作業種別" localSheetId="5">#REF!</definedName>
    <definedName name="作業種別" localSheetId="6">#REF!</definedName>
    <definedName name="作業種別" localSheetId="8">#REF!</definedName>
    <definedName name="作業種別" localSheetId="9">#REF!</definedName>
    <definedName name="作業種別">#REF!</definedName>
    <definedName name="参考" localSheetId="5">[14]!マクロ終了</definedName>
    <definedName name="参考" localSheetId="6">[14]!マクロ終了</definedName>
    <definedName name="参考" localSheetId="8">[14]!マクロ終了</definedName>
    <definedName name="参考" localSheetId="9">[14]!マクロ終了</definedName>
    <definedName name="参考">[14]!マクロ終了</definedName>
    <definedName name="山香給排水" localSheetId="5">#REF!</definedName>
    <definedName name="山香給排水" localSheetId="6">#REF!</definedName>
    <definedName name="山香給排水" localSheetId="8">#REF!</definedName>
    <definedName name="山香給排水" localSheetId="9">#REF!</definedName>
    <definedName name="山香給排水">#REF!</definedName>
    <definedName name="算出人員" localSheetId="5">#REF!</definedName>
    <definedName name="算出人員" localSheetId="6">#REF!</definedName>
    <definedName name="算出人員" localSheetId="8">#REF!</definedName>
    <definedName name="算出人員" localSheetId="9">#REF!</definedName>
    <definedName name="算出人員">#REF!</definedName>
    <definedName name="算定表" localSheetId="5">#REF!</definedName>
    <definedName name="算定表" localSheetId="6">#REF!</definedName>
    <definedName name="算定表" localSheetId="8">#REF!</definedName>
    <definedName name="算定表" localSheetId="9">#REF!</definedName>
    <definedName name="算定表">#REF!</definedName>
    <definedName name="市場単価比較表" localSheetId="5">#REF!</definedName>
    <definedName name="市場単価比較表" localSheetId="6">#REF!</definedName>
    <definedName name="市場単価比較表" localSheetId="8">#REF!</definedName>
    <definedName name="市場単価比較表" localSheetId="9">#REF!</definedName>
    <definedName name="市場単価比較表">#REF!</definedName>
    <definedName name="施工場所" localSheetId="5">#REF!</definedName>
    <definedName name="施工場所" localSheetId="6">#REF!</definedName>
    <definedName name="施工場所" localSheetId="8">#REF!</definedName>
    <definedName name="施工場所" localSheetId="9">#REF!</definedName>
    <definedName name="施工場所">#REF!</definedName>
    <definedName name="自家発" localSheetId="5">#REF!</definedName>
    <definedName name="自家発" localSheetId="6">#REF!</definedName>
    <definedName name="自家発" localSheetId="8">#REF!</definedName>
    <definedName name="自家発" localSheetId="9">#REF!</definedName>
    <definedName name="自家発">#REF!</definedName>
    <definedName name="自家発２" localSheetId="5">#REF!</definedName>
    <definedName name="自家発２" localSheetId="6">#REF!</definedName>
    <definedName name="自家発２" localSheetId="8">#REF!</definedName>
    <definedName name="自家発２" localSheetId="9">#REF!</definedName>
    <definedName name="自家発２">#REF!</definedName>
    <definedName name="自家発４" localSheetId="5">#REF!</definedName>
    <definedName name="自家発４" localSheetId="6">#REF!</definedName>
    <definedName name="自家発４" localSheetId="8">#REF!</definedName>
    <definedName name="自家発４" localSheetId="9">#REF!</definedName>
    <definedName name="自家発４">#REF!</definedName>
    <definedName name="自火報" localSheetId="5">#REF!</definedName>
    <definedName name="自火報" localSheetId="6">#REF!</definedName>
    <definedName name="自火報" localSheetId="8">#REF!</definedName>
    <definedName name="自火報" localSheetId="9">#REF!</definedName>
    <definedName name="自火報">#REF!</definedName>
    <definedName name="自火報２" localSheetId="5">#REF!</definedName>
    <definedName name="自火報２" localSheetId="6">#REF!</definedName>
    <definedName name="自火報２" localSheetId="8">#REF!</definedName>
    <definedName name="自火報２" localSheetId="9">#REF!</definedName>
    <definedName name="自火報２">#REF!</definedName>
    <definedName name="自火報３" localSheetId="5">#REF!</definedName>
    <definedName name="自火報３" localSheetId="6">#REF!</definedName>
    <definedName name="自火報３" localSheetId="8">#REF!</definedName>
    <definedName name="自火報３" localSheetId="9">#REF!</definedName>
    <definedName name="自火報３">#REF!</definedName>
    <definedName name="取り壊し" localSheetId="5">#REF!</definedName>
    <definedName name="取り壊し" localSheetId="6">#REF!</definedName>
    <definedName name="取り壊し" localSheetId="8">#REF!</definedName>
    <definedName name="取り壊し" localSheetId="9">#REF!</definedName>
    <definedName name="取り壊し">#REF!</definedName>
    <definedName name="修正" localSheetId="5">#REF!</definedName>
    <definedName name="修正" localSheetId="6">#REF!</definedName>
    <definedName name="修正" localSheetId="8">#REF!</definedName>
    <definedName name="修正" localSheetId="9">#REF!</definedName>
    <definedName name="修正">#REF!</definedName>
    <definedName name="修正２" localSheetId="5">#REF!</definedName>
    <definedName name="修正２" localSheetId="6">#REF!</definedName>
    <definedName name="修正２" localSheetId="8">#REF!</definedName>
    <definedName name="修正２" localSheetId="9">#REF!</definedName>
    <definedName name="修正２">#REF!</definedName>
    <definedName name="終了処理" localSheetId="5">#REF!</definedName>
    <definedName name="終了処理" localSheetId="6">#REF!</definedName>
    <definedName name="終了処理" localSheetId="8">#REF!</definedName>
    <definedName name="終了処理" localSheetId="9">#REF!</definedName>
    <definedName name="終了処理">#REF!</definedName>
    <definedName name="照明" localSheetId="5">#REF!</definedName>
    <definedName name="照明" localSheetId="6">#REF!</definedName>
    <definedName name="照明" localSheetId="8">#REF!</definedName>
    <definedName name="照明" localSheetId="9">#REF!</definedName>
    <definedName name="照明">#REF!</definedName>
    <definedName name="照明２" localSheetId="5">#REF!</definedName>
    <definedName name="照明２" localSheetId="6">#REF!</definedName>
    <definedName name="照明２" localSheetId="8">#REF!</definedName>
    <definedName name="照明２" localSheetId="9">#REF!</definedName>
    <definedName name="照明２">#REF!</definedName>
    <definedName name="照明４" localSheetId="5">#REF!</definedName>
    <definedName name="照明４" localSheetId="6">#REF!</definedName>
    <definedName name="照明４" localSheetId="8">#REF!</definedName>
    <definedName name="照明４" localSheetId="9">#REF!</definedName>
    <definedName name="照明４">#REF!</definedName>
    <definedName name="照明器具取付設備工事" localSheetId="5">[25]名称マスター!#REF!</definedName>
    <definedName name="照明器具取付設備工事" localSheetId="6">[25]名称マスター!#REF!</definedName>
    <definedName name="照明器具取付設備工事" localSheetId="8">[25]名称マスター!#REF!</definedName>
    <definedName name="照明器具取付設備工事" localSheetId="9">[25]名称マスター!#REF!</definedName>
    <definedName name="照明器具取付設備工事">[25]名称マスター!#REF!</definedName>
    <definedName name="上位金" localSheetId="5">#REF!</definedName>
    <definedName name="上位金" localSheetId="6">#REF!</definedName>
    <definedName name="上位金" localSheetId="8">#REF!</definedName>
    <definedName name="上位金" localSheetId="9">#REF!</definedName>
    <definedName name="上位金">#REF!</definedName>
    <definedName name="上水" localSheetId="5">#REF!</definedName>
    <definedName name="上水" localSheetId="6">#REF!</definedName>
    <definedName name="上水" localSheetId="8">#REF!</definedName>
    <definedName name="上水" localSheetId="9">#REF!</definedName>
    <definedName name="上水">#REF!</definedName>
    <definedName name="上水２" localSheetId="5">#REF!</definedName>
    <definedName name="上水２" localSheetId="6">#REF!</definedName>
    <definedName name="上水２" localSheetId="8">#REF!</definedName>
    <definedName name="上水２" localSheetId="9">#REF!</definedName>
    <definedName name="上水２">#REF!</definedName>
    <definedName name="上水４" localSheetId="5">#REF!</definedName>
    <definedName name="上水４" localSheetId="6">#REF!</definedName>
    <definedName name="上水４" localSheetId="8">#REF!</definedName>
    <definedName name="上水４" localSheetId="9">#REF!</definedName>
    <definedName name="上水４">#REF!</definedName>
    <definedName name="乗率" localSheetId="5">#REF!</definedName>
    <definedName name="乗率" localSheetId="6">#REF!</definedName>
    <definedName name="乗率" localSheetId="8">#REF!</definedName>
    <definedName name="乗率" localSheetId="9">#REF!</definedName>
    <definedName name="乗率">#REF!</definedName>
    <definedName name="乗率②" localSheetId="5">#REF!</definedName>
    <definedName name="乗率②" localSheetId="6">#REF!</definedName>
    <definedName name="乗率②" localSheetId="8">#REF!</definedName>
    <definedName name="乗率②" localSheetId="9">#REF!</definedName>
    <definedName name="乗率②">#REF!</definedName>
    <definedName name="浄化槽" localSheetId="5">#REF!</definedName>
    <definedName name="浄化槽" localSheetId="6">#REF!</definedName>
    <definedName name="浄化槽" localSheetId="8">#REF!</definedName>
    <definedName name="浄化槽" localSheetId="9">#REF!</definedName>
    <definedName name="浄化槽">#REF!</definedName>
    <definedName name="浄化槽２" localSheetId="5">#REF!</definedName>
    <definedName name="浄化槽２" localSheetId="6">#REF!</definedName>
    <definedName name="浄化槽２" localSheetId="8">#REF!</definedName>
    <definedName name="浄化槽２" localSheetId="9">#REF!</definedName>
    <definedName name="浄化槽２">#REF!</definedName>
    <definedName name="浄化槽３" localSheetId="5">#REF!</definedName>
    <definedName name="浄化槽３" localSheetId="6">#REF!</definedName>
    <definedName name="浄化槽３" localSheetId="8">#REF!</definedName>
    <definedName name="浄化槽３" localSheetId="9">#REF!</definedName>
    <definedName name="浄化槽３">#REF!</definedName>
    <definedName name="浄化槽設備工事" localSheetId="5">[25]名称マスター!#REF!</definedName>
    <definedName name="浄化槽設備工事" localSheetId="6">[25]名称マスター!#REF!</definedName>
    <definedName name="浄化槽設備工事" localSheetId="8">[25]名称マスター!#REF!</definedName>
    <definedName name="浄化槽設備工事" localSheetId="9">[25]名称マスター!#REF!</definedName>
    <definedName name="浄化槽設備工事">[25]名称マスター!#REF!</definedName>
    <definedName name="据え付け費">[30]歩掛ﾃﾞｰﾀ!$B$5:$F$720</definedName>
    <definedName name="据付">[28]歩掛ﾃﾞｰﾀ!$B$5:$F$720</definedName>
    <definedName name="据付２" localSheetId="5">#REF!</definedName>
    <definedName name="据付２" localSheetId="6">#REF!</definedName>
    <definedName name="据付２" localSheetId="8">#REF!</definedName>
    <definedName name="据付２" localSheetId="9">#REF!</definedName>
    <definedName name="据付２">#REF!</definedName>
    <definedName name="積上現場" localSheetId="5">#REF!</definedName>
    <definedName name="積上現場" localSheetId="6">#REF!</definedName>
    <definedName name="積上現場" localSheetId="8">#REF!</definedName>
    <definedName name="積上現場" localSheetId="9">#REF!</definedName>
    <definedName name="積上現場">#REF!</definedName>
    <definedName name="設" localSheetId="5">#REF!</definedName>
    <definedName name="設" localSheetId="6">#REF!</definedName>
    <definedName name="設" localSheetId="8">#REF!</definedName>
    <definedName name="設" localSheetId="9">#REF!</definedName>
    <definedName name="設">#REF!</definedName>
    <definedName name="設計書" localSheetId="5">#REF!</definedName>
    <definedName name="設計書" localSheetId="6">#REF!</definedName>
    <definedName name="設計書" localSheetId="8">#REF!</definedName>
    <definedName name="設計書" localSheetId="9">#REF!</definedName>
    <definedName name="設計書">#REF!</definedName>
    <definedName name="設備設計書" localSheetId="5">#REF!</definedName>
    <definedName name="設備設計書" localSheetId="6">#REF!</definedName>
    <definedName name="設備設計書" localSheetId="8">#REF!</definedName>
    <definedName name="設備設計書" localSheetId="9">#REF!</definedName>
    <definedName name="設備設計書">#REF!</definedName>
    <definedName name="選択行" localSheetId="5">#REF!</definedName>
    <definedName name="選択行" localSheetId="6">#REF!</definedName>
    <definedName name="選択行" localSheetId="8">#REF!</definedName>
    <definedName name="選択行" localSheetId="9">#REF!</definedName>
    <definedName name="選択行">#REF!</definedName>
    <definedName name="全鋼材" localSheetId="5">#REF!</definedName>
    <definedName name="全鋼材" localSheetId="6">#REF!</definedName>
    <definedName name="全鋼材" localSheetId="8">#REF!</definedName>
    <definedName name="全鋼材" localSheetId="9">#REF!</definedName>
    <definedName name="全鋼材">#REF!</definedName>
    <definedName name="全鋼材２" localSheetId="5">#REF!</definedName>
    <definedName name="全鋼材２" localSheetId="6">#REF!</definedName>
    <definedName name="全鋼材２" localSheetId="8">#REF!</definedName>
    <definedName name="全鋼材２" localSheetId="9">#REF!</definedName>
    <definedName name="全鋼材２">#REF!</definedName>
    <definedName name="全鋼材３" localSheetId="5">#REF!</definedName>
    <definedName name="全鋼材３" localSheetId="6">#REF!</definedName>
    <definedName name="全鋼材３" localSheetId="8">#REF!</definedName>
    <definedName name="全鋼材３" localSheetId="9">#REF!</definedName>
    <definedName name="全鋼材３">#REF!</definedName>
    <definedName name="全鋼材４" localSheetId="5">#REF!</definedName>
    <definedName name="全鋼材４" localSheetId="6">#REF!</definedName>
    <definedName name="全鋼材４" localSheetId="8">#REF!</definedName>
    <definedName name="全鋼材４" localSheetId="9">#REF!</definedName>
    <definedName name="全鋼材４">#REF!</definedName>
    <definedName name="全体印刷" localSheetId="5">#REF!</definedName>
    <definedName name="全体印刷" localSheetId="6">#REF!</definedName>
    <definedName name="全体印刷" localSheetId="8">#REF!</definedName>
    <definedName name="全体印刷" localSheetId="9">#REF!</definedName>
    <definedName name="全体印刷">#REF!</definedName>
    <definedName name="総括" localSheetId="5">#REF!</definedName>
    <definedName name="総括" localSheetId="6">#REF!</definedName>
    <definedName name="総括" localSheetId="8">#REF!</definedName>
    <definedName name="総括" localSheetId="9">#REF!</definedName>
    <definedName name="総括">#REF!</definedName>
    <definedName name="増減率" localSheetId="5">#REF!</definedName>
    <definedName name="増減率" localSheetId="6">#REF!</definedName>
    <definedName name="増減率" localSheetId="8">#REF!</definedName>
    <definedName name="増減率" localSheetId="9">#REF!</definedName>
    <definedName name="増減率">#REF!</definedName>
    <definedName name="増減率２" localSheetId="5">#REF!</definedName>
    <definedName name="増減率２" localSheetId="6">#REF!</definedName>
    <definedName name="増減率２" localSheetId="8">#REF!</definedName>
    <definedName name="増減率２" localSheetId="9">#REF!</definedName>
    <definedName name="増減率２">#REF!</definedName>
    <definedName name="増減率３" localSheetId="5">#REF!</definedName>
    <definedName name="増減率３" localSheetId="6">#REF!</definedName>
    <definedName name="増減率３" localSheetId="8">#REF!</definedName>
    <definedName name="増減率３" localSheetId="9">#REF!</definedName>
    <definedName name="増減率３">#REF!</definedName>
    <definedName name="増減率４" localSheetId="5">#REF!</definedName>
    <definedName name="増減率４" localSheetId="6">#REF!</definedName>
    <definedName name="増減率４" localSheetId="8">#REF!</definedName>
    <definedName name="増減率４" localSheetId="9">#REF!</definedName>
    <definedName name="増減率４">#REF!</definedName>
    <definedName name="代" localSheetId="5">#REF!</definedName>
    <definedName name="代" localSheetId="6">#REF!</definedName>
    <definedName name="代" localSheetId="8">#REF!</definedName>
    <definedName name="代" localSheetId="9">#REF!</definedName>
    <definedName name="代">#REF!</definedName>
    <definedName name="代価" localSheetId="5">#REF!</definedName>
    <definedName name="代価" localSheetId="6">#REF!</definedName>
    <definedName name="代価" localSheetId="8">#REF!</definedName>
    <definedName name="代価" localSheetId="9">#REF!</definedName>
    <definedName name="代価">#REF!</definedName>
    <definedName name="代価1" localSheetId="5">#REF!</definedName>
    <definedName name="代価1" localSheetId="6">#REF!</definedName>
    <definedName name="代価1" localSheetId="8">#REF!</definedName>
    <definedName name="代価1" localSheetId="9">#REF!</definedName>
    <definedName name="代価1">#REF!</definedName>
    <definedName name="代価2">[31]ＳＷ代価1!$A$3:$T$24</definedName>
    <definedName name="代価電" localSheetId="5">[22]!マクロ終了</definedName>
    <definedName name="代価電" localSheetId="6">[22]!マクロ終了</definedName>
    <definedName name="代価電" localSheetId="8">[22]!マクロ終了</definedName>
    <definedName name="代価電" localSheetId="9">[22]!マクロ終了</definedName>
    <definedName name="代価電">[22]!マクロ終了</definedName>
    <definedName name="代価電気" localSheetId="5">#REF!</definedName>
    <definedName name="代価電気" localSheetId="6">#REF!</definedName>
    <definedName name="代価電気" localSheetId="8">#REF!</definedName>
    <definedName name="代価電気" localSheetId="9">#REF!</definedName>
    <definedName name="代価電気">#REF!</definedName>
    <definedName name="代価表２" localSheetId="5">#REF!</definedName>
    <definedName name="代価表２" localSheetId="6">#REF!</definedName>
    <definedName name="代価表２" localSheetId="8">#REF!</definedName>
    <definedName name="代価表２" localSheetId="9">#REF!</definedName>
    <definedName name="代価表２">#REF!</definedName>
    <definedName name="大野" localSheetId="5">[32]設計書!#REF!</definedName>
    <definedName name="大野" localSheetId="6">[32]設計書!#REF!</definedName>
    <definedName name="大野" localSheetId="8">[32]設計書!#REF!</definedName>
    <definedName name="大野" localSheetId="9">[32]設計書!#REF!</definedName>
    <definedName name="大野">[32]設計書!#REF!</definedName>
    <definedName name="単位">'[33]リスト（消すな）'!$A$4:$A$18</definedName>
    <definedName name="単価" localSheetId="5">#REF!</definedName>
    <definedName name="単価" localSheetId="6">#REF!</definedName>
    <definedName name="単価" localSheetId="8">#REF!</definedName>
    <definedName name="単価" localSheetId="9">#REF!</definedName>
    <definedName name="単価">#REF!</definedName>
    <definedName name="断面積" localSheetId="5">#REF!</definedName>
    <definedName name="断面積" localSheetId="6">#REF!</definedName>
    <definedName name="断面積" localSheetId="8">#REF!</definedName>
    <definedName name="断面積" localSheetId="9">#REF!</definedName>
    <definedName name="断面積">#REF!</definedName>
    <definedName name="地質調査" localSheetId="5">#REF!</definedName>
    <definedName name="地質調査" localSheetId="6">#REF!</definedName>
    <definedName name="地質調査" localSheetId="8">#REF!</definedName>
    <definedName name="地質調査" localSheetId="9">#REF!</definedName>
    <definedName name="地質調査">#REF!</definedName>
    <definedName name="中津" localSheetId="5">#REF!</definedName>
    <definedName name="中津" localSheetId="6">#REF!</definedName>
    <definedName name="中津" localSheetId="8">#REF!</definedName>
    <definedName name="中津" localSheetId="9">#REF!</definedName>
    <definedName name="中津">#REF!</definedName>
    <definedName name="適用人員" localSheetId="5">#REF!</definedName>
    <definedName name="適用人員" localSheetId="6">#REF!</definedName>
    <definedName name="適用人員" localSheetId="8">#REF!</definedName>
    <definedName name="適用人員" localSheetId="9">#REF!</definedName>
    <definedName name="適用人員">#REF!</definedName>
    <definedName name="撤去2">[31]ＳＷ代価1!$A$2:$T$24</definedName>
    <definedName name="撤去集積">[31]様式3!$H:$P</definedName>
    <definedName name="撤去重量">[34]分電盤!$R$7:$AI$8</definedName>
    <definedName name="電気" localSheetId="5">#REF!</definedName>
    <definedName name="電気" localSheetId="6">#REF!</definedName>
    <definedName name="電気" localSheetId="8">#REF!</definedName>
    <definedName name="電気" localSheetId="9">#REF!</definedName>
    <definedName name="電気">#REF!</definedName>
    <definedName name="電気解体">{"'電灯ｺﾝｾﾝﾄ'!$C$88"}</definedName>
    <definedName name="電気経費">[35]建築経費!$R$120:$U$175</definedName>
    <definedName name="電気時計" localSheetId="5">#REF!</definedName>
    <definedName name="電気時計" localSheetId="6">#REF!</definedName>
    <definedName name="電気時計" localSheetId="8">#REF!</definedName>
    <definedName name="電気時計" localSheetId="9">#REF!</definedName>
    <definedName name="電気時計">#REF!</definedName>
    <definedName name="電気時計２" localSheetId="5">#REF!</definedName>
    <definedName name="電気時計２" localSheetId="6">#REF!</definedName>
    <definedName name="電気時計２" localSheetId="8">#REF!</definedName>
    <definedName name="電気時計２" localSheetId="9">#REF!</definedName>
    <definedName name="電気時計２">#REF!</definedName>
    <definedName name="電気時計４" localSheetId="5">#REF!</definedName>
    <definedName name="電気時計４" localSheetId="6">#REF!</definedName>
    <definedName name="電気時計４" localSheetId="8">#REF!</definedName>
    <definedName name="電気時計４" localSheetId="9">#REF!</definedName>
    <definedName name="電気時計４">#REF!</definedName>
    <definedName name="電気時計設備">{"'電灯ｺﾝｾﾝﾄ'!$C$88"}</definedName>
    <definedName name="電線PRT" localSheetId="5">#REF!</definedName>
    <definedName name="電線PRT" localSheetId="6">#REF!</definedName>
    <definedName name="電線PRT" localSheetId="8">#REF!</definedName>
    <definedName name="電線PRT" localSheetId="9">#REF!</definedName>
    <definedName name="電線PRT">#REF!</definedName>
    <definedName name="電灯" localSheetId="5">#REF!</definedName>
    <definedName name="電灯" localSheetId="6">#REF!</definedName>
    <definedName name="電灯" localSheetId="8">#REF!</definedName>
    <definedName name="電灯" localSheetId="9">#REF!</definedName>
    <definedName name="電灯">#REF!</definedName>
    <definedName name="電灯２" localSheetId="5">#REF!</definedName>
    <definedName name="電灯２" localSheetId="6">#REF!</definedName>
    <definedName name="電灯２" localSheetId="8">#REF!</definedName>
    <definedName name="電灯２" localSheetId="9">#REF!</definedName>
    <definedName name="電灯２">#REF!</definedName>
    <definedName name="電灯４" localSheetId="5">#REF!</definedName>
    <definedName name="電灯４" localSheetId="6">#REF!</definedName>
    <definedName name="電灯４" localSheetId="8">#REF!</definedName>
    <definedName name="電灯４" localSheetId="9">#REF!</definedName>
    <definedName name="電灯４">#REF!</definedName>
    <definedName name="電灯PRT" localSheetId="5">#REF!</definedName>
    <definedName name="電灯PRT" localSheetId="6">#REF!</definedName>
    <definedName name="電灯PRT" localSheetId="8">#REF!</definedName>
    <definedName name="電灯PRT" localSheetId="9">#REF!</definedName>
    <definedName name="電灯PRT">#REF!</definedName>
    <definedName name="電灯ＰＲＴ２" localSheetId="5">#REF!</definedName>
    <definedName name="電灯ＰＲＴ２" localSheetId="6">#REF!</definedName>
    <definedName name="電灯ＰＲＴ２" localSheetId="8">#REF!</definedName>
    <definedName name="電灯ＰＲＴ２" localSheetId="9">#REF!</definedName>
    <definedName name="電灯ＰＲＴ２">#REF!</definedName>
    <definedName name="電灯ｺﾝｾﾝﾄ設備">{"'電灯ｺﾝｾﾝﾄ'!$C$88"}</definedName>
    <definedName name="電灯設備工事" localSheetId="5">[25]名称マスター!#REF!</definedName>
    <definedName name="電灯設備工事" localSheetId="6">[25]名称マスター!#REF!</definedName>
    <definedName name="電灯設備工事" localSheetId="8">[25]名称マスター!#REF!</definedName>
    <definedName name="電灯設備工事" localSheetId="9">[25]名称マスター!#REF!</definedName>
    <definedName name="電灯設備工事">[25]名称マスター!#REF!</definedName>
    <definedName name="電話" localSheetId="5">#REF!</definedName>
    <definedName name="電話" localSheetId="6">#REF!</definedName>
    <definedName name="電話" localSheetId="8">#REF!</definedName>
    <definedName name="電話" localSheetId="9">#REF!</definedName>
    <definedName name="電話">#REF!</definedName>
    <definedName name="電話･ﾃﾚﾋﾞ共聴設備工事" localSheetId="5">[25]名称マスター!#REF!</definedName>
    <definedName name="電話･ﾃﾚﾋﾞ共聴設備工事" localSheetId="6">[25]名称マスター!#REF!</definedName>
    <definedName name="電話･ﾃﾚﾋﾞ共聴設備工事" localSheetId="8">[25]名称マスター!#REF!</definedName>
    <definedName name="電話･ﾃﾚﾋﾞ共聴設備工事" localSheetId="9">[25]名称マスター!#REF!</definedName>
    <definedName name="電話･ﾃﾚﾋﾞ共聴設備工事">[25]名称マスター!#REF!</definedName>
    <definedName name="電話２" localSheetId="5">#REF!</definedName>
    <definedName name="電話２" localSheetId="6">#REF!</definedName>
    <definedName name="電話２" localSheetId="8">#REF!</definedName>
    <definedName name="電話２" localSheetId="9">#REF!</definedName>
    <definedName name="電話２">#REF!</definedName>
    <definedName name="電話４" localSheetId="5">#REF!</definedName>
    <definedName name="電話４" localSheetId="6">#REF!</definedName>
    <definedName name="電話４" localSheetId="8">#REF!</definedName>
    <definedName name="電話４" localSheetId="9">#REF!</definedName>
    <definedName name="電話４">#REF!</definedName>
    <definedName name="動力" localSheetId="5">#REF!</definedName>
    <definedName name="動力" localSheetId="6">#REF!</definedName>
    <definedName name="動力" localSheetId="8">#REF!</definedName>
    <definedName name="動力" localSheetId="9">#REF!</definedName>
    <definedName name="動力">#REF!</definedName>
    <definedName name="動力２" localSheetId="5">#REF!</definedName>
    <definedName name="動力２" localSheetId="6">#REF!</definedName>
    <definedName name="動力２" localSheetId="8">#REF!</definedName>
    <definedName name="動力２" localSheetId="9">#REF!</definedName>
    <definedName name="動力２">#REF!</definedName>
    <definedName name="動力４" localSheetId="5">#REF!</definedName>
    <definedName name="動力４" localSheetId="6">#REF!</definedName>
    <definedName name="動力４" localSheetId="8">#REF!</definedName>
    <definedName name="動力４" localSheetId="9">#REF!</definedName>
    <definedName name="動力４">#REF!</definedName>
    <definedName name="動力PRT" localSheetId="5">#REF!</definedName>
    <definedName name="動力PRT" localSheetId="6">#REF!</definedName>
    <definedName name="動力PRT" localSheetId="8">#REF!</definedName>
    <definedName name="動力PRT" localSheetId="9">#REF!</definedName>
    <definedName name="動力PRT">#REF!</definedName>
    <definedName name="配管CODE" localSheetId="5">#REF!</definedName>
    <definedName name="配管CODE" localSheetId="6">#REF!</definedName>
    <definedName name="配管CODE" localSheetId="8">#REF!</definedName>
    <definedName name="配管CODE" localSheetId="9">#REF!</definedName>
    <definedName name="配管CODE">#REF!</definedName>
    <definedName name="盤労務" localSheetId="5">#REF!</definedName>
    <definedName name="盤労務" localSheetId="6">#REF!</definedName>
    <definedName name="盤労務" localSheetId="8">#REF!</definedName>
    <definedName name="盤労務" localSheetId="9">#REF!</definedName>
    <definedName name="盤労務">#REF!</definedName>
    <definedName name="避雷針" localSheetId="5">#REF!</definedName>
    <definedName name="避雷針" localSheetId="6">#REF!</definedName>
    <definedName name="避雷針" localSheetId="8">#REF!</definedName>
    <definedName name="避雷針" localSheetId="9">#REF!</definedName>
    <definedName name="避雷針">#REF!</definedName>
    <definedName name="避雷針２" localSheetId="5">#REF!</definedName>
    <definedName name="避雷針２" localSheetId="6">#REF!</definedName>
    <definedName name="避雷針２" localSheetId="8">#REF!</definedName>
    <definedName name="避雷針２" localSheetId="9">#REF!</definedName>
    <definedName name="避雷針２">#REF!</definedName>
    <definedName name="避雷針４" localSheetId="5">#REF!</definedName>
    <definedName name="避雷針４" localSheetId="6">#REF!</definedName>
    <definedName name="避雷針４" localSheetId="8">#REF!</definedName>
    <definedName name="避雷針４" localSheetId="9">#REF!</definedName>
    <definedName name="避雷針４">#REF!</definedName>
    <definedName name="表紙" localSheetId="5">#REF!</definedName>
    <definedName name="表紙" localSheetId="6">#REF!</definedName>
    <definedName name="表紙" localSheetId="8">#REF!</definedName>
    <definedName name="表紙" localSheetId="9">#REF!</definedName>
    <definedName name="表紙">#REF!</definedName>
    <definedName name="表紙Ａ" localSheetId="5">#REF!</definedName>
    <definedName name="表紙Ａ" localSheetId="6">#REF!</definedName>
    <definedName name="表紙Ａ" localSheetId="8">#REF!</definedName>
    <definedName name="表紙Ａ" localSheetId="9">#REF!</definedName>
    <definedName name="表紙Ａ">#REF!</definedName>
    <definedName name="表紙Ｂ" localSheetId="5">#REF!</definedName>
    <definedName name="表紙Ｂ" localSheetId="6">#REF!</definedName>
    <definedName name="表紙Ｂ" localSheetId="8">#REF!</definedName>
    <definedName name="表紙Ｂ" localSheetId="9">#REF!</definedName>
    <definedName name="表紙Ｂ">#REF!</definedName>
    <definedName name="部分印刷実行" localSheetId="5">#REF!</definedName>
    <definedName name="部分印刷実行" localSheetId="6">#REF!</definedName>
    <definedName name="部分印刷実行" localSheetId="8">#REF!</definedName>
    <definedName name="部分印刷実行" localSheetId="9">#REF!</definedName>
    <definedName name="部分印刷実行">#REF!</definedName>
    <definedName name="複合">{"'電灯ｺﾝｾﾝﾄ'!$C$88"}</definedName>
    <definedName name="複合単価表" localSheetId="5">#REF!</definedName>
    <definedName name="複合単価表" localSheetId="6">#REF!</definedName>
    <definedName name="複合単価表" localSheetId="8">#REF!</definedName>
    <definedName name="複合単価表" localSheetId="9">#REF!</definedName>
    <definedName name="複合単価表">#REF!</definedName>
    <definedName name="複合単価表9ﾃﾚﾋﾞ">{"'電灯ｺﾝｾﾝﾄ'!$C$88"}</definedName>
    <definedName name="別紙" localSheetId="5" hidden="1">#REF!</definedName>
    <definedName name="別紙" localSheetId="6" hidden="1">#REF!</definedName>
    <definedName name="別紙" localSheetId="8" hidden="1">#REF!</definedName>
    <definedName name="別紙" localSheetId="9" hidden="1">#REF!</definedName>
    <definedName name="別紙" hidden="1">#REF!</definedName>
    <definedName name="別表１">'[36]（撤去）電灯動力分電盤　'!$A$51:$E$66</definedName>
    <definedName name="変更後" localSheetId="5">#REF!</definedName>
    <definedName name="変更後" localSheetId="6">#REF!</definedName>
    <definedName name="変更後" localSheetId="8">#REF!</definedName>
    <definedName name="変更後" localSheetId="9">#REF!</definedName>
    <definedName name="変更後">#REF!</definedName>
    <definedName name="舗装" localSheetId="5">#REF!</definedName>
    <definedName name="舗装" localSheetId="6">#REF!</definedName>
    <definedName name="舗装" localSheetId="8">#REF!</definedName>
    <definedName name="舗装" localSheetId="9">#REF!</definedName>
    <definedName name="舗装">#REF!</definedName>
    <definedName name="歩掛">[37]歩掛!$B$3:$E$77</definedName>
    <definedName name="放送" localSheetId="5">#REF!</definedName>
    <definedName name="放送" localSheetId="6">#REF!</definedName>
    <definedName name="放送" localSheetId="8">#REF!</definedName>
    <definedName name="放送" localSheetId="9">#REF!</definedName>
    <definedName name="放送">#REF!</definedName>
    <definedName name="放送２" localSheetId="5">#REF!</definedName>
    <definedName name="放送２" localSheetId="6">#REF!</definedName>
    <definedName name="放送２" localSheetId="8">#REF!</definedName>
    <definedName name="放送２" localSheetId="9">#REF!</definedName>
    <definedName name="放送２">#REF!</definedName>
    <definedName name="放送４" localSheetId="5">#REF!</definedName>
    <definedName name="放送４" localSheetId="6">#REF!</definedName>
    <definedName name="放送４" localSheetId="8">#REF!</definedName>
    <definedName name="放送４" localSheetId="9">#REF!</definedName>
    <definedName name="放送４">#REF!</definedName>
    <definedName name="防火戸" localSheetId="5">#REF!</definedName>
    <definedName name="防火戸" localSheetId="6">#REF!</definedName>
    <definedName name="防火戸" localSheetId="8">#REF!</definedName>
    <definedName name="防火戸" localSheetId="9">#REF!</definedName>
    <definedName name="防火戸">#REF!</definedName>
    <definedName name="防火戸２" localSheetId="5">#REF!</definedName>
    <definedName name="防火戸２" localSheetId="6">#REF!</definedName>
    <definedName name="防火戸２" localSheetId="8">#REF!</definedName>
    <definedName name="防火戸２" localSheetId="9">#REF!</definedName>
    <definedName name="防火戸２">#REF!</definedName>
    <definedName name="防火戸４" localSheetId="5">#REF!</definedName>
    <definedName name="防火戸４" localSheetId="6">#REF!</definedName>
    <definedName name="防火戸４" localSheetId="8">#REF!</definedName>
    <definedName name="防火戸４" localSheetId="9">#REF!</definedName>
    <definedName name="防火戸４">#REF!</definedName>
    <definedName name="桝内法" localSheetId="5">#REF!</definedName>
    <definedName name="桝内法" localSheetId="6">#REF!</definedName>
    <definedName name="桝内法" localSheetId="8">#REF!</definedName>
    <definedName name="桝内法" localSheetId="9">#REF!</definedName>
    <definedName name="桝内法">#REF!</definedName>
    <definedName name="桝内法２">[27]桝配管データ!$B$4:$F$11</definedName>
    <definedName name="名称一覧">[25]名称マスター!$B$2:$T$2</definedName>
    <definedName name="誘導">{"'電灯ｺﾝｾﾝﾄ'!$C$88"}</definedName>
    <definedName name="誘導放送設備">{"'電灯ｺﾝｾﾝﾄ'!$C$88"}</definedName>
    <definedName name="余幅" localSheetId="5">#REF!</definedName>
    <definedName name="余幅" localSheetId="6">#REF!</definedName>
    <definedName name="余幅" localSheetId="8">#REF!</definedName>
    <definedName name="余幅" localSheetId="9">#REF!</definedName>
    <definedName name="余幅">#REF!</definedName>
    <definedName name="余幅２">[27]桝配管データ!$C$17:$E$18</definedName>
    <definedName name="様式1号" localSheetId="5">#REF!</definedName>
    <definedName name="様式1号" localSheetId="6">#REF!</definedName>
    <definedName name="様式1号" localSheetId="8">#REF!</definedName>
    <definedName name="様式1号" localSheetId="9">#REF!</definedName>
    <definedName name="様式1号">#REF!</definedName>
    <definedName name="様式2号" localSheetId="5">#REF!</definedName>
    <definedName name="様式2号" localSheetId="6">#REF!</definedName>
    <definedName name="様式2号" localSheetId="8">#REF!</definedName>
    <definedName name="様式2号" localSheetId="9">#REF!</definedName>
    <definedName name="様式2号">#REF!</definedName>
    <definedName name="様式3号" localSheetId="5">#REF!</definedName>
    <definedName name="様式3号" localSheetId="6">#REF!</definedName>
    <definedName name="様式3号" localSheetId="8">#REF!</definedName>
    <definedName name="様式3号" localSheetId="9">#REF!</definedName>
    <definedName name="様式3号">#REF!</definedName>
    <definedName name="溶接工" localSheetId="5">#REF!</definedName>
    <definedName name="溶接工" localSheetId="6">#REF!</definedName>
    <definedName name="溶接工" localSheetId="8">#REF!</definedName>
    <definedName name="溶接工" localSheetId="9">#REF!</definedName>
    <definedName name="溶接工">#REF!</definedName>
    <definedName name="溶接工２" localSheetId="5">#REF!</definedName>
    <definedName name="溶接工２" localSheetId="6">#REF!</definedName>
    <definedName name="溶接工２" localSheetId="8">#REF!</definedName>
    <definedName name="溶接工２" localSheetId="9">#REF!</definedName>
    <definedName name="溶接工２">#REF!</definedName>
    <definedName name="溶接工３" localSheetId="5">#REF!</definedName>
    <definedName name="溶接工３" localSheetId="6">#REF!</definedName>
    <definedName name="溶接工３" localSheetId="8">#REF!</definedName>
    <definedName name="溶接工３" localSheetId="9">#REF!</definedName>
    <definedName name="溶接工３">#REF!</definedName>
    <definedName name="溶接工４" localSheetId="5">#REF!</definedName>
    <definedName name="溶接工４" localSheetId="6">#REF!</definedName>
    <definedName name="溶接工４" localSheetId="8">#REF!</definedName>
    <definedName name="溶接工４" localSheetId="9">#REF!</definedName>
    <definedName name="溶接工４">#REF!</definedName>
    <definedName name="冷媒">[38]冷媒!$B$5:$T$6</definedName>
    <definedName name="冷媒継手">[38]冷媒!$B$9:$T$10</definedName>
    <definedName name="冷媒雑材料">[38]冷媒!$B$13:$T$14</definedName>
    <definedName name="冷媒支持金物">[38]冷媒!$B$17:$T$18</definedName>
    <definedName name="冷媒配管工">[38]冷媒!$B$21:$T$22</definedName>
    <definedName name="冷媒列">[38]冷媒!$B$2:$T$3</definedName>
    <definedName name="路盤" localSheetId="5">#REF!</definedName>
    <definedName name="路盤" localSheetId="6">#REF!</definedName>
    <definedName name="路盤" localSheetId="8">#REF!</definedName>
    <definedName name="路盤" localSheetId="9">#REF!</definedName>
    <definedName name="路盤">#REF!</definedName>
    <definedName name="労務" localSheetId="5">#REF!</definedName>
    <definedName name="労務" localSheetId="6">#REF!</definedName>
    <definedName name="労務" localSheetId="8">#REF!</definedName>
    <definedName name="労務" localSheetId="9">#REF!</definedName>
    <definedName name="労務">#REF!</definedName>
    <definedName name="労務費">17600</definedName>
  </definedNames>
  <calcPr calcId="162913"/>
  <customWorkbookViews>
    <customWorkbookView name="色川 - 個人用ビュー" guid="{7F37535C-0784-49D5-8E31-AFF9F5484D43}" mergeInterval="0" personalView="1" maximized="1" windowWidth="1916" windowHeight="917" tabRatio="648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2" i="170" l="1"/>
  <c r="E3" i="179"/>
  <c r="E3" i="176"/>
  <c r="E3" i="170"/>
  <c r="J310" i="170"/>
  <c r="J309" i="170"/>
  <c r="J308" i="170"/>
  <c r="J304" i="170"/>
  <c r="J303" i="170"/>
  <c r="J302" i="170"/>
  <c r="J301" i="170"/>
  <c r="J300" i="170"/>
  <c r="J296" i="170"/>
  <c r="J295" i="170"/>
  <c r="J294" i="170"/>
  <c r="J293" i="170"/>
  <c r="J292" i="170"/>
  <c r="J291" i="170"/>
  <c r="J290" i="170"/>
  <c r="J289" i="170"/>
  <c r="J288" i="170"/>
  <c r="J287" i="170"/>
  <c r="J286" i="170"/>
  <c r="J285" i="170"/>
  <c r="J284" i="170"/>
  <c r="J283" i="170"/>
  <c r="J282" i="170"/>
  <c r="J281" i="170"/>
  <c r="J280" i="170"/>
  <c r="J279" i="170"/>
  <c r="J278" i="170"/>
  <c r="J277" i="170"/>
  <c r="J276" i="170"/>
  <c r="J275" i="170"/>
  <c r="J274" i="170"/>
  <c r="J273" i="170"/>
  <c r="J272" i="170"/>
  <c r="J271" i="170"/>
  <c r="J270" i="170"/>
  <c r="J269" i="170"/>
  <c r="J268" i="170"/>
  <c r="J267" i="170"/>
  <c r="J266" i="170"/>
  <c r="J263" i="170"/>
  <c r="J262" i="170"/>
  <c r="J261" i="170"/>
  <c r="J260" i="170"/>
  <c r="J259" i="170"/>
  <c r="J258" i="170"/>
  <c r="J257" i="170"/>
  <c r="J256" i="170"/>
  <c r="J255" i="170"/>
  <c r="J254" i="170"/>
  <c r="J253" i="170"/>
  <c r="J252" i="170"/>
  <c r="J251" i="170"/>
  <c r="J250" i="170"/>
  <c r="J249" i="170"/>
  <c r="J248" i="170"/>
  <c r="J247" i="170"/>
  <c r="J246" i="170"/>
  <c r="J245" i="170"/>
  <c r="J244" i="170"/>
  <c r="J243" i="170"/>
  <c r="J242" i="170"/>
  <c r="J241" i="170"/>
  <c r="J240" i="170"/>
  <c r="J239" i="170"/>
  <c r="J238" i="170"/>
  <c r="J237" i="170"/>
  <c r="J236" i="170"/>
  <c r="J235" i="170"/>
  <c r="J234" i="170"/>
  <c r="J233" i="170"/>
  <c r="J232" i="170"/>
  <c r="J231" i="170"/>
  <c r="J230" i="170"/>
  <c r="J229" i="170"/>
  <c r="J228" i="170"/>
  <c r="J227" i="170"/>
  <c r="J226" i="170"/>
  <c r="J225" i="170"/>
  <c r="J222" i="170"/>
  <c r="J221" i="170"/>
  <c r="J220" i="170"/>
  <c r="J219" i="170"/>
  <c r="J218" i="170"/>
  <c r="J217" i="170"/>
  <c r="J216" i="170"/>
  <c r="J215" i="170"/>
  <c r="J214" i="170"/>
  <c r="J213" i="170"/>
  <c r="J212" i="170"/>
  <c r="J211" i="170"/>
  <c r="J210" i="170"/>
  <c r="J209" i="170"/>
  <c r="J208" i="170"/>
  <c r="J207" i="170"/>
  <c r="J206" i="170"/>
  <c r="J205" i="170"/>
  <c r="J204" i="170"/>
  <c r="J203" i="170"/>
  <c r="J202" i="170"/>
  <c r="J201" i="170"/>
  <c r="J200" i="170"/>
  <c r="J199" i="170"/>
  <c r="J198" i="170"/>
  <c r="J197" i="170"/>
  <c r="J196" i="170"/>
  <c r="J195" i="170"/>
  <c r="J194" i="170"/>
  <c r="J193" i="170"/>
  <c r="J192" i="170"/>
  <c r="J191" i="170"/>
  <c r="J190" i="170"/>
  <c r="J189" i="170"/>
  <c r="J188" i="170"/>
  <c r="J187" i="170"/>
  <c r="J186" i="170"/>
  <c r="J185" i="170"/>
  <c r="J184" i="170"/>
  <c r="J183" i="170"/>
  <c r="J182" i="170"/>
  <c r="J181" i="170"/>
  <c r="J177" i="170"/>
  <c r="J176" i="170"/>
  <c r="J175" i="170"/>
  <c r="J174" i="170"/>
  <c r="J173" i="170"/>
  <c r="J172" i="170"/>
  <c r="J171" i="170"/>
  <c r="J170" i="170"/>
  <c r="J169" i="170"/>
  <c r="J168" i="170"/>
  <c r="J167" i="170"/>
  <c r="J166" i="170"/>
  <c r="J165" i="170"/>
  <c r="J164" i="170"/>
  <c r="J163" i="170"/>
  <c r="J162" i="170"/>
  <c r="J161" i="170"/>
  <c r="J160" i="170"/>
  <c r="J159" i="170"/>
  <c r="J158" i="170"/>
  <c r="J157" i="170"/>
  <c r="J156" i="170"/>
  <c r="J155" i="170"/>
  <c r="J154" i="170"/>
  <c r="J153" i="170"/>
  <c r="J152" i="170"/>
  <c r="J151" i="170"/>
  <c r="J150" i="170"/>
  <c r="J149" i="170"/>
  <c r="J148" i="170"/>
  <c r="J147" i="170"/>
  <c r="J146" i="170"/>
  <c r="J145" i="170"/>
  <c r="J144" i="170"/>
  <c r="J143" i="170"/>
  <c r="J142" i="170"/>
  <c r="J141" i="170"/>
  <c r="J140" i="170"/>
  <c r="J139" i="170"/>
  <c r="J138" i="170"/>
  <c r="J137" i="170"/>
  <c r="J136" i="170"/>
  <c r="J135" i="170"/>
  <c r="J134" i="170"/>
  <c r="J133" i="170"/>
  <c r="J132" i="170"/>
  <c r="J131" i="170"/>
  <c r="J130" i="170"/>
  <c r="J129" i="170"/>
  <c r="J128" i="170"/>
  <c r="J127" i="170"/>
  <c r="J126" i="170"/>
  <c r="J125" i="170"/>
  <c r="J124" i="170"/>
  <c r="J123" i="170"/>
  <c r="J122" i="170"/>
  <c r="J121" i="170"/>
  <c r="J120" i="170"/>
  <c r="J119" i="170"/>
  <c r="J118" i="170"/>
  <c r="J117" i="170"/>
  <c r="J116" i="170"/>
  <c r="J112" i="170"/>
  <c r="J111" i="170"/>
  <c r="J110" i="170"/>
  <c r="J109" i="170"/>
  <c r="J108" i="170"/>
  <c r="J107" i="170"/>
  <c r="J106" i="170"/>
  <c r="J105" i="170"/>
  <c r="J104" i="170"/>
  <c r="J103" i="170"/>
  <c r="J102" i="170"/>
  <c r="J99" i="170"/>
  <c r="J98" i="170"/>
  <c r="J95" i="170"/>
  <c r="J94" i="170"/>
  <c r="J91" i="170"/>
  <c r="J88" i="170"/>
  <c r="J87" i="170"/>
  <c r="J86" i="170"/>
  <c r="J85" i="170"/>
  <c r="J82" i="170"/>
  <c r="J79" i="170"/>
  <c r="J78" i="170"/>
  <c r="J74" i="170"/>
  <c r="J73" i="170"/>
  <c r="J72" i="170"/>
  <c r="J71" i="170"/>
  <c r="J70" i="170"/>
  <c r="J69" i="170"/>
  <c r="J68" i="170"/>
  <c r="J67" i="170"/>
  <c r="J66" i="170"/>
  <c r="J65" i="170"/>
  <c r="J64" i="170"/>
  <c r="J63" i="170"/>
  <c r="J62" i="170"/>
  <c r="J61" i="170"/>
  <c r="J60" i="170"/>
  <c r="J59" i="170"/>
  <c r="J56" i="170"/>
  <c r="J55" i="170"/>
  <c r="J54" i="170"/>
  <c r="J53" i="170"/>
  <c r="J52" i="170"/>
  <c r="J51" i="170"/>
  <c r="J50" i="170"/>
  <c r="J49" i="170"/>
  <c r="J48" i="170"/>
  <c r="J47" i="170"/>
  <c r="J46" i="170"/>
  <c r="J45" i="170"/>
  <c r="J44" i="170"/>
  <c r="J43" i="170"/>
  <c r="J42" i="170"/>
  <c r="J41" i="170"/>
  <c r="J40" i="170"/>
  <c r="J39" i="170"/>
  <c r="J38" i="170"/>
  <c r="J37" i="170"/>
  <c r="J36" i="170"/>
  <c r="J35" i="170"/>
  <c r="J34" i="170"/>
  <c r="J33" i="170"/>
  <c r="J32" i="170"/>
  <c r="J31" i="170"/>
  <c r="J30" i="170"/>
  <c r="J29" i="170"/>
  <c r="J28" i="170"/>
  <c r="J27" i="170"/>
  <c r="J26" i="170"/>
  <c r="J23" i="170"/>
  <c r="J22" i="170"/>
  <c r="J21" i="170"/>
  <c r="J20" i="170"/>
  <c r="J19" i="170"/>
  <c r="J18" i="170"/>
  <c r="J17" i="170"/>
  <c r="J16" i="170"/>
  <c r="J15" i="170"/>
  <c r="J11" i="170"/>
  <c r="J10" i="170"/>
  <c r="J14" i="170"/>
  <c r="J24" i="176"/>
  <c r="J23" i="176"/>
  <c r="J22" i="176"/>
  <c r="J21" i="176"/>
  <c r="J20" i="176"/>
  <c r="J19" i="176"/>
  <c r="J18" i="176"/>
  <c r="J17" i="176"/>
  <c r="J16" i="176"/>
  <c r="J15" i="176"/>
  <c r="J14" i="176"/>
  <c r="J13" i="176"/>
  <c r="J12" i="176"/>
  <c r="J11" i="176"/>
  <c r="J10" i="176"/>
  <c r="J9" i="176"/>
  <c r="J8" i="176"/>
  <c r="J7" i="176"/>
  <c r="J48" i="176"/>
  <c r="J47" i="176"/>
  <c r="J46" i="176"/>
  <c r="J45" i="176"/>
  <c r="J44" i="176"/>
  <c r="J43" i="176"/>
  <c r="J42" i="176"/>
  <c r="J41" i="176"/>
  <c r="J40" i="176"/>
  <c r="J39" i="176"/>
  <c r="J38" i="176"/>
  <c r="J37" i="176"/>
  <c r="J36" i="176"/>
  <c r="J35" i="176"/>
  <c r="J34" i="176"/>
  <c r="J33" i="176"/>
  <c r="J62" i="176"/>
  <c r="J61" i="176"/>
  <c r="J60" i="176"/>
  <c r="J56" i="176"/>
  <c r="J55" i="176"/>
  <c r="J54" i="176"/>
  <c r="J53" i="176"/>
  <c r="J52" i="176"/>
  <c r="J53" i="179"/>
  <c r="J52" i="179"/>
  <c r="J51" i="179"/>
  <c r="J47" i="179"/>
  <c r="J46" i="179"/>
  <c r="J45" i="179"/>
  <c r="J44" i="179"/>
  <c r="J43" i="179"/>
  <c r="J39" i="179"/>
  <c r="J38" i="179"/>
  <c r="J37" i="179"/>
  <c r="J36" i="179"/>
  <c r="J35" i="179"/>
  <c r="J34" i="179"/>
  <c r="J33" i="179"/>
  <c r="J32" i="179"/>
  <c r="J31" i="179"/>
  <c r="J30" i="179"/>
  <c r="J29" i="179"/>
  <c r="J28" i="179"/>
  <c r="J27" i="179"/>
  <c r="J26" i="179"/>
  <c r="J25" i="179"/>
  <c r="J21" i="179"/>
  <c r="J20" i="179"/>
  <c r="J16" i="179"/>
  <c r="J15" i="179"/>
  <c r="J14" i="179"/>
  <c r="J13" i="179"/>
  <c r="J12" i="179"/>
  <c r="J11" i="179"/>
  <c r="J10" i="179"/>
  <c r="J9" i="179"/>
  <c r="J8" i="179"/>
  <c r="J7" i="179"/>
  <c r="B1" i="26"/>
  <c r="G299" i="170" l="1"/>
  <c r="E299" i="170"/>
  <c r="E180" i="170"/>
  <c r="G51" i="176"/>
  <c r="E51" i="176"/>
  <c r="E27" i="176"/>
  <c r="G42" i="179" l="1"/>
  <c r="J311" i="170" l="1"/>
  <c r="J312" i="170" s="1"/>
  <c r="J54" i="179" l="1"/>
  <c r="J55" i="179" s="1"/>
  <c r="J63" i="176"/>
  <c r="J64" i="176" s="1"/>
  <c r="J305" i="170"/>
  <c r="J306" i="170" s="1"/>
  <c r="J57" i="176"/>
  <c r="J58" i="176" s="1"/>
  <c r="I20" i="175" s="1"/>
  <c r="J48" i="179"/>
  <c r="J49" i="179" s="1"/>
  <c r="I20" i="177" s="1"/>
  <c r="A7" i="28" l="1"/>
  <c r="J318" i="170" l="1"/>
  <c r="J317" i="170"/>
  <c r="J316" i="170"/>
  <c r="J315" i="170"/>
  <c r="J314" i="170"/>
  <c r="G180" i="170"/>
  <c r="J7" i="170" l="1"/>
  <c r="J8" i="170" s="1"/>
  <c r="J83" i="170"/>
  <c r="G6" i="170" l="1"/>
  <c r="J19" i="179" l="1"/>
  <c r="G19" i="179"/>
  <c r="E19" i="179"/>
  <c r="E6" i="179"/>
  <c r="E42" i="179" s="1"/>
  <c r="A6" i="179"/>
  <c r="A7" i="179" s="1"/>
  <c r="A8" i="179" s="1"/>
  <c r="A9" i="179" s="1"/>
  <c r="A10" i="179" s="1"/>
  <c r="A11" i="179" s="1"/>
  <c r="A12" i="179" s="1"/>
  <c r="A13" i="179" s="1"/>
  <c r="A14" i="179" s="1"/>
  <c r="A15" i="179" s="1"/>
  <c r="A16" i="179" s="1"/>
  <c r="A17" i="179" s="1"/>
  <c r="A18" i="179" s="1"/>
  <c r="A19" i="179" s="1"/>
  <c r="A20" i="179" s="1"/>
  <c r="A21" i="179" s="1"/>
  <c r="A22" i="179" s="1"/>
  <c r="A23" i="179" s="1"/>
  <c r="A24" i="179" s="1"/>
  <c r="A25" i="179" s="1"/>
  <c r="A26" i="179" s="1"/>
  <c r="A27" i="179" s="1"/>
  <c r="A28" i="179" s="1"/>
  <c r="A29" i="179" s="1"/>
  <c r="A30" i="179" s="1"/>
  <c r="A31" i="179" s="1"/>
  <c r="A32" i="179" s="1"/>
  <c r="A33" i="179" s="1"/>
  <c r="A34" i="179" s="1"/>
  <c r="A35" i="179" s="1"/>
  <c r="A36" i="179" s="1"/>
  <c r="A37" i="179" s="1"/>
  <c r="A38" i="179" s="1"/>
  <c r="A39" i="179" s="1"/>
  <c r="A40" i="179" s="1"/>
  <c r="A41" i="179" s="1"/>
  <c r="A42" i="179" s="1"/>
  <c r="A43" i="179" s="1"/>
  <c r="A44" i="179" s="1"/>
  <c r="A45" i="179" s="1"/>
  <c r="A46" i="179" s="1"/>
  <c r="A47" i="179" s="1"/>
  <c r="A48" i="179" s="1"/>
  <c r="A49" i="179" s="1"/>
  <c r="A50" i="179" s="1"/>
  <c r="A51" i="179" s="1"/>
  <c r="A52" i="179" s="1"/>
  <c r="A53" i="179" s="1"/>
  <c r="A54" i="179" s="1"/>
  <c r="A55" i="179" s="1"/>
  <c r="A56" i="179" s="1"/>
  <c r="A57" i="179" s="1"/>
  <c r="A58" i="179" s="1"/>
  <c r="A59" i="179" s="1"/>
  <c r="A60" i="179" s="1"/>
  <c r="A61" i="179" s="1"/>
  <c r="A62" i="179" s="1"/>
  <c r="A63" i="179" s="1"/>
  <c r="A64" i="179" s="1"/>
  <c r="A65" i="179" s="1"/>
  <c r="A66" i="179" s="1"/>
  <c r="A67" i="179" s="1"/>
  <c r="A6" i="176" l="1"/>
  <c r="A7" i="176" s="1"/>
  <c r="A8" i="176" s="1"/>
  <c r="A9" i="176" s="1"/>
  <c r="A10" i="176" s="1"/>
  <c r="A11" i="176" s="1"/>
  <c r="A12" i="176" s="1"/>
  <c r="A13" i="176" s="1"/>
  <c r="A14" i="176" s="1"/>
  <c r="A15" i="176" s="1"/>
  <c r="A16" i="176" s="1"/>
  <c r="A17" i="176" s="1"/>
  <c r="A18" i="176" s="1"/>
  <c r="A19" i="176" s="1"/>
  <c r="A20" i="176" s="1"/>
  <c r="A21" i="176" s="1"/>
  <c r="A22" i="176" s="1"/>
  <c r="A23" i="176" s="1"/>
  <c r="A24" i="176" s="1"/>
  <c r="A25" i="176" s="1"/>
  <c r="A26" i="176" s="1"/>
  <c r="A27" i="176" s="1"/>
  <c r="A28" i="176" s="1"/>
  <c r="A29" i="176" s="1"/>
  <c r="A30" i="176" s="1"/>
  <c r="A31" i="176" s="1"/>
  <c r="A32" i="176" s="1"/>
  <c r="A33" i="176" s="1"/>
  <c r="A34" i="176" s="1"/>
  <c r="A35" i="176" s="1"/>
  <c r="A36" i="176" s="1"/>
  <c r="A37" i="176" s="1"/>
  <c r="A38" i="176" s="1"/>
  <c r="A39" i="176" s="1"/>
  <c r="A40" i="176" s="1"/>
  <c r="A41" i="176" s="1"/>
  <c r="A42" i="176" s="1"/>
  <c r="A43" i="176" s="1"/>
  <c r="A44" i="176" s="1"/>
  <c r="A45" i="176" s="1"/>
  <c r="A46" i="176" s="1"/>
  <c r="A47" i="176" s="1"/>
  <c r="A48" i="176" s="1"/>
  <c r="A49" i="176" s="1"/>
  <c r="A50" i="176" s="1"/>
  <c r="A51" i="176" s="1"/>
  <c r="A52" i="176" s="1"/>
  <c r="A53" i="176" s="1"/>
  <c r="A54" i="176" s="1"/>
  <c r="A55" i="176" s="1"/>
  <c r="A56" i="176" s="1"/>
  <c r="A57" i="176" s="1"/>
  <c r="A58" i="176" s="1"/>
  <c r="A59" i="176" s="1"/>
  <c r="A60" i="176" s="1"/>
  <c r="A61" i="176" s="1"/>
  <c r="A62" i="176" s="1"/>
  <c r="A63" i="176" s="1"/>
  <c r="A64" i="176" s="1"/>
  <c r="A65" i="176" s="1"/>
  <c r="A66" i="176" s="1"/>
  <c r="A67" i="176" s="1"/>
  <c r="A68" i="176" s="1"/>
  <c r="A69" i="176" s="1"/>
  <c r="A70" i="176" s="1"/>
  <c r="A71" i="176" s="1"/>
  <c r="A72" i="176" s="1"/>
  <c r="A73" i="176" s="1"/>
  <c r="A74" i="176" s="1"/>
  <c r="A75" i="176" s="1"/>
  <c r="J27" i="176"/>
  <c r="G27" i="176"/>
  <c r="E6" i="176"/>
  <c r="R41" i="163" l="1"/>
  <c r="R2" i="163"/>
  <c r="I31" i="27" l="1"/>
  <c r="B30" i="27"/>
  <c r="C19" i="26" s="1"/>
  <c r="F27" i="27"/>
  <c r="B27" i="27"/>
  <c r="C18" i="26" s="1"/>
  <c r="F24" i="27"/>
  <c r="B24" i="27"/>
  <c r="C17" i="26" s="1"/>
  <c r="B23" i="27"/>
  <c r="B16" i="26" s="1"/>
  <c r="B20" i="27"/>
  <c r="C13" i="26" s="1"/>
  <c r="F17" i="27"/>
  <c r="B17" i="27"/>
  <c r="C12" i="26" s="1"/>
  <c r="I21" i="27" l="1"/>
  <c r="B7" i="25"/>
  <c r="F14" i="27"/>
  <c r="B14" i="27" l="1"/>
  <c r="C11" i="26" s="1"/>
  <c r="B13" i="27"/>
  <c r="B10" i="26" s="1"/>
  <c r="B6" i="25" s="1"/>
  <c r="B10" i="27"/>
  <c r="C7" i="26" s="1"/>
  <c r="B7" i="27"/>
  <c r="C6" i="26" s="1"/>
  <c r="A229" i="177" l="1"/>
  <c r="A230" i="177" s="1"/>
  <c r="A231" i="177" s="1"/>
  <c r="A232" i="177" s="1"/>
  <c r="A233" i="177" s="1"/>
  <c r="A234" i="177" s="1"/>
  <c r="A235" i="177" s="1"/>
  <c r="A236" i="177" s="1"/>
  <c r="A237" i="177" s="1"/>
  <c r="A238" i="177" s="1"/>
  <c r="A239" i="177" s="1"/>
  <c r="A240" i="177" s="1"/>
  <c r="A241" i="177" s="1"/>
  <c r="A242" i="177" s="1"/>
  <c r="A243" i="177" s="1"/>
  <c r="A244" i="177" s="1"/>
  <c r="A245" i="177" s="1"/>
  <c r="A246" i="177" s="1"/>
  <c r="A247" i="177" s="1"/>
  <c r="A248" i="177" s="1"/>
  <c r="A249" i="177" s="1"/>
  <c r="A250" i="177" s="1"/>
  <c r="A251" i="177" s="1"/>
  <c r="A252" i="177" s="1"/>
  <c r="A253" i="177" s="1"/>
  <c r="A254" i="177" s="1"/>
  <c r="A255" i="177" s="1"/>
  <c r="A256" i="177" s="1"/>
  <c r="A257" i="177" s="1"/>
  <c r="A258" i="177" s="1"/>
  <c r="A259" i="177" s="1"/>
  <c r="A260" i="177" s="1"/>
  <c r="A261" i="177" s="1"/>
  <c r="A262" i="177" s="1"/>
  <c r="A263" i="177" s="1"/>
  <c r="A264" i="177" s="1"/>
  <c r="A265" i="177" s="1"/>
  <c r="A5" i="177"/>
  <c r="A6" i="177" s="1"/>
  <c r="A7" i="177" s="1"/>
  <c r="A8" i="177" s="1"/>
  <c r="A9" i="177" s="1"/>
  <c r="A10" i="177" s="1"/>
  <c r="A11" i="177" s="1"/>
  <c r="A12" i="177" s="1"/>
  <c r="A14" i="177" l="1"/>
  <c r="A15" i="177" s="1"/>
  <c r="A16" i="177" s="1"/>
  <c r="A17" i="177" s="1"/>
  <c r="A18" i="177" s="1"/>
  <c r="A19" i="177" s="1"/>
  <c r="A20" i="177" s="1"/>
  <c r="A21" i="177" s="1"/>
  <c r="A22" i="177" s="1"/>
  <c r="A23" i="177" s="1"/>
  <c r="A24" i="177" s="1"/>
  <c r="A25" i="177" s="1"/>
  <c r="A26" i="177" s="1"/>
  <c r="A27" i="177" s="1"/>
  <c r="A28" i="177" s="1"/>
  <c r="A29" i="177" s="1"/>
  <c r="A30" i="177" s="1"/>
  <c r="A31" i="177" s="1"/>
  <c r="A32" i="177" s="1"/>
  <c r="A33" i="177" s="1"/>
  <c r="A34" i="177" s="1"/>
  <c r="A35" i="177" s="1"/>
  <c r="A36" i="177" s="1"/>
  <c r="A37" i="177" s="1"/>
  <c r="A38" i="177" s="1"/>
  <c r="A39" i="177" s="1"/>
  <c r="A40" i="177" s="1"/>
  <c r="A41" i="177" s="1"/>
  <c r="A42" i="177" s="1"/>
  <c r="A43" i="177" s="1"/>
  <c r="A44" i="177" s="1"/>
  <c r="A45" i="177" s="1"/>
  <c r="A46" i="177" s="1"/>
  <c r="A47" i="177" s="1"/>
  <c r="A48" i="177" s="1"/>
  <c r="A49" i="177" s="1"/>
  <c r="A50" i="177" s="1"/>
  <c r="A51" i="177" s="1"/>
  <c r="A52" i="177" s="1"/>
  <c r="A53" i="177" s="1"/>
  <c r="A54" i="177" s="1"/>
  <c r="A55" i="177" s="1"/>
  <c r="A56" i="177" s="1"/>
  <c r="A57" i="177" s="1"/>
  <c r="A58" i="177" s="1"/>
  <c r="A59" i="177" s="1"/>
  <c r="A60" i="177" s="1"/>
  <c r="A61" i="177" s="1"/>
  <c r="A62" i="177" s="1"/>
  <c r="A63" i="177" s="1"/>
  <c r="A64" i="177" s="1"/>
  <c r="A65" i="177" s="1"/>
  <c r="A66" i="177" s="1"/>
  <c r="A67" i="177" s="1"/>
  <c r="A68" i="177" s="1"/>
  <c r="A69" i="177" s="1"/>
  <c r="A70" i="177" s="1"/>
  <c r="A71" i="177" s="1"/>
  <c r="A72" i="177" s="1"/>
  <c r="A73" i="177" s="1"/>
  <c r="A74" i="177" s="1"/>
  <c r="A75" i="177" s="1"/>
  <c r="A76" i="177" s="1"/>
  <c r="A77" i="177" s="1"/>
  <c r="A78" i="177" s="1"/>
  <c r="A79" i="177" s="1"/>
  <c r="A80" i="177" s="1"/>
  <c r="A81" i="177" s="1"/>
  <c r="A82" i="177" s="1"/>
  <c r="A83" i="177" s="1"/>
  <c r="A84" i="177" s="1"/>
  <c r="A85" i="177" s="1"/>
  <c r="A86" i="177" s="1"/>
  <c r="A87" i="177" s="1"/>
  <c r="A88" i="177" s="1"/>
  <c r="A89" i="177" s="1"/>
  <c r="A90" i="177" s="1"/>
  <c r="A91" i="177" s="1"/>
  <c r="A92" i="177" s="1"/>
  <c r="A93" i="177" s="1"/>
  <c r="A94" i="177" s="1"/>
  <c r="A95" i="177" s="1"/>
  <c r="A96" i="177" s="1"/>
  <c r="A97" i="177" s="1"/>
  <c r="A98" i="177" s="1"/>
  <c r="A99" i="177" s="1"/>
  <c r="A100" i="177" s="1"/>
  <c r="A101" i="177" s="1"/>
  <c r="A102" i="177" s="1"/>
  <c r="A103" i="177" s="1"/>
  <c r="A104" i="177" s="1"/>
  <c r="A105" i="177" s="1"/>
  <c r="A106" i="177" s="1"/>
  <c r="A107" i="177" s="1"/>
  <c r="A108" i="177" s="1"/>
  <c r="A109" i="177" s="1"/>
  <c r="A110" i="177" s="1"/>
  <c r="A111" i="177" s="1"/>
  <c r="A112" i="177" s="1"/>
  <c r="A113" i="177" s="1"/>
  <c r="A114" i="177" s="1"/>
  <c r="A115" i="177" s="1"/>
  <c r="A116" i="177" s="1"/>
  <c r="A117" i="177" s="1"/>
  <c r="A118" i="177" s="1"/>
  <c r="A119" i="177" s="1"/>
  <c r="A120" i="177" s="1"/>
  <c r="A121" i="177" s="1"/>
  <c r="A122" i="177" s="1"/>
  <c r="A123" i="177" s="1"/>
  <c r="A124" i="177" s="1"/>
  <c r="A125" i="177" s="1"/>
  <c r="A126" i="177" s="1"/>
  <c r="A127" i="177" s="1"/>
  <c r="A128" i="177" s="1"/>
  <c r="A129" i="177" s="1"/>
  <c r="A130" i="177" s="1"/>
  <c r="A131" i="177" s="1"/>
  <c r="A132" i="177" s="1"/>
  <c r="A133" i="177" s="1"/>
  <c r="A134" i="177" s="1"/>
  <c r="A135" i="177" s="1"/>
  <c r="A136" i="177" s="1"/>
  <c r="A137" i="177" s="1"/>
  <c r="A138" i="177" s="1"/>
  <c r="A139" i="177" s="1"/>
  <c r="A140" i="177" s="1"/>
  <c r="A141" i="177" s="1"/>
  <c r="A142" i="177" s="1"/>
  <c r="A143" i="177" s="1"/>
  <c r="A144" i="177" s="1"/>
  <c r="A145" i="177" s="1"/>
  <c r="A146" i="177" s="1"/>
  <c r="A147" i="177" s="1"/>
  <c r="A148" i="177" s="1"/>
  <c r="A149" i="177" s="1"/>
  <c r="A150" i="177" s="1"/>
  <c r="A151" i="177" s="1"/>
  <c r="A152" i="177" s="1"/>
  <c r="A153" i="177" s="1"/>
  <c r="A154" i="177" s="1"/>
  <c r="A155" i="177" s="1"/>
  <c r="A156" i="177" s="1"/>
  <c r="A157" i="177" s="1"/>
  <c r="A158" i="177" s="1"/>
  <c r="A159" i="177" s="1"/>
  <c r="A160" i="177" s="1"/>
  <c r="A161" i="177" s="1"/>
  <c r="A162" i="177" s="1"/>
  <c r="A163" i="177" s="1"/>
  <c r="A164" i="177" s="1"/>
  <c r="A165" i="177" s="1"/>
  <c r="A166" i="177" s="1"/>
  <c r="A167" i="177" s="1"/>
  <c r="A168" i="177" s="1"/>
  <c r="A169" i="177" s="1"/>
  <c r="A170" i="177" s="1"/>
  <c r="A171" i="177" s="1"/>
  <c r="A172" i="177" s="1"/>
  <c r="A173" i="177" s="1"/>
  <c r="A174" i="177" s="1"/>
  <c r="A175" i="177" s="1"/>
  <c r="A176" i="177" s="1"/>
  <c r="A177" i="177" s="1"/>
  <c r="A178" i="177" s="1"/>
  <c r="A179" i="177" s="1"/>
  <c r="A180" i="177" s="1"/>
  <c r="A181" i="177" s="1"/>
  <c r="A182" i="177" s="1"/>
  <c r="A183" i="177" s="1"/>
  <c r="A184" i="177" s="1"/>
  <c r="A185" i="177" s="1"/>
  <c r="A186" i="177" s="1"/>
  <c r="A187" i="177" s="1"/>
  <c r="A188" i="177" s="1"/>
  <c r="A189" i="177" s="1"/>
  <c r="A190" i="177" s="1"/>
  <c r="A191" i="177" s="1"/>
  <c r="A192" i="177" s="1"/>
  <c r="A193" i="177" s="1"/>
  <c r="A194" i="177" s="1"/>
  <c r="A195" i="177" s="1"/>
  <c r="A196" i="177" s="1"/>
  <c r="A197" i="177" s="1"/>
  <c r="A198" i="177" s="1"/>
  <c r="A199" i="177" s="1"/>
  <c r="A200" i="177" s="1"/>
  <c r="A201" i="177" s="1"/>
  <c r="A202" i="177" s="1"/>
  <c r="A203" i="177" s="1"/>
  <c r="A204" i="177" s="1"/>
  <c r="A205" i="177" s="1"/>
  <c r="A206" i="177" s="1"/>
  <c r="A207" i="177" s="1"/>
  <c r="A208" i="177" s="1"/>
  <c r="A209" i="177" s="1"/>
  <c r="A210" i="177" s="1"/>
  <c r="A211" i="177" s="1"/>
  <c r="A212" i="177" s="1"/>
  <c r="A213" i="177" s="1"/>
  <c r="A214" i="177" s="1"/>
  <c r="A215" i="177" s="1"/>
  <c r="A216" i="177" s="1"/>
  <c r="A217" i="177" s="1"/>
  <c r="A218" i="177" s="1"/>
  <c r="A219" i="177" s="1"/>
  <c r="A220" i="177" s="1"/>
  <c r="A221" i="177" s="1"/>
  <c r="A222" i="177" s="1"/>
  <c r="A223" i="177" s="1"/>
  <c r="A224" i="177" s="1"/>
  <c r="A225" i="177" s="1"/>
  <c r="A226" i="177" s="1"/>
  <c r="A227" i="177" s="1"/>
  <c r="A228" i="177" s="1"/>
  <c r="A13" i="177"/>
  <c r="I34" i="28"/>
  <c r="I11" i="27" s="1"/>
  <c r="M2" i="163" l="1"/>
  <c r="A228" i="175"/>
  <c r="A229" i="175" l="1"/>
  <c r="A230" i="175" s="1"/>
  <c r="A231" i="175" s="1"/>
  <c r="A232" i="175" s="1"/>
  <c r="A233" i="175" s="1"/>
  <c r="A234" i="175" s="1"/>
  <c r="A235" i="175" s="1"/>
  <c r="A236" i="175" s="1"/>
  <c r="A237" i="175" s="1"/>
  <c r="A238" i="175" s="1"/>
  <c r="A239" i="175" s="1"/>
  <c r="A240" i="175" s="1"/>
  <c r="A241" i="175" s="1"/>
  <c r="A242" i="175" s="1"/>
  <c r="A243" i="175" s="1"/>
  <c r="A244" i="175" s="1"/>
  <c r="A245" i="175" s="1"/>
  <c r="A246" i="175" s="1"/>
  <c r="A247" i="175" s="1"/>
  <c r="A248" i="175" s="1"/>
  <c r="A249" i="175" s="1"/>
  <c r="A250" i="175" s="1"/>
  <c r="A251" i="175" s="1"/>
  <c r="A252" i="175" s="1"/>
  <c r="A253" i="175" s="1"/>
  <c r="A254" i="175" s="1"/>
  <c r="A255" i="175" s="1"/>
  <c r="A256" i="175" s="1"/>
  <c r="A257" i="175" s="1"/>
  <c r="A258" i="175" s="1"/>
  <c r="A259" i="175" s="1"/>
  <c r="A260" i="175" s="1"/>
  <c r="A261" i="175" s="1"/>
  <c r="A262" i="175" s="1"/>
  <c r="A263" i="175" s="1"/>
  <c r="A264" i="175" s="1"/>
  <c r="A5" i="175"/>
  <c r="A6" i="175" l="1"/>
  <c r="A7" i="175" s="1"/>
  <c r="A8" i="175" s="1"/>
  <c r="A9" i="175" s="1"/>
  <c r="A10" i="175" s="1"/>
  <c r="A11" i="175" s="1"/>
  <c r="A12" i="175" s="1"/>
  <c r="A13" i="175" l="1"/>
  <c r="A14" i="175" s="1"/>
  <c r="A15" i="175" s="1"/>
  <c r="A16" i="175" s="1"/>
  <c r="A17" i="175" s="1"/>
  <c r="A18" i="175" s="1"/>
  <c r="A19" i="175" s="1"/>
  <c r="A20" i="175" s="1"/>
  <c r="A21" i="175" s="1"/>
  <c r="A22" i="175" s="1"/>
  <c r="A23" i="175" s="1"/>
  <c r="A24" i="175" s="1"/>
  <c r="A25" i="175" s="1"/>
  <c r="A26" i="175" s="1"/>
  <c r="A27" i="175" s="1"/>
  <c r="A28" i="175" s="1"/>
  <c r="A29" i="175" s="1"/>
  <c r="A30" i="175" s="1"/>
  <c r="A31" i="175" s="1"/>
  <c r="A32" i="175" s="1"/>
  <c r="A33" i="175" s="1"/>
  <c r="A34" i="175" s="1"/>
  <c r="A35" i="175" s="1"/>
  <c r="A36" i="175" s="1"/>
  <c r="A37" i="175" s="1"/>
  <c r="A38" i="175" s="1"/>
  <c r="A39" i="175" s="1"/>
  <c r="A40" i="175" s="1"/>
  <c r="A41" i="175" s="1"/>
  <c r="A42" i="175" s="1"/>
  <c r="A43" i="175" s="1"/>
  <c r="A44" i="175" s="1"/>
  <c r="A45" i="175" s="1"/>
  <c r="A46" i="175" s="1"/>
  <c r="A47" i="175" s="1"/>
  <c r="A48" i="175" s="1"/>
  <c r="A49" i="175" s="1"/>
  <c r="A50" i="175" s="1"/>
  <c r="A51" i="175" s="1"/>
  <c r="A52" i="175" s="1"/>
  <c r="A53" i="175" s="1"/>
  <c r="A54" i="175" s="1"/>
  <c r="A55" i="175" s="1"/>
  <c r="A56" i="175" s="1"/>
  <c r="A57" i="175" s="1"/>
  <c r="A58" i="175" s="1"/>
  <c r="A59" i="175" s="1"/>
  <c r="A60" i="175" s="1"/>
  <c r="A61" i="175" s="1"/>
  <c r="A62" i="175" s="1"/>
  <c r="A63" i="175" s="1"/>
  <c r="A64" i="175" s="1"/>
  <c r="A65" i="175" s="1"/>
  <c r="A66" i="175" s="1"/>
  <c r="A67" i="175" s="1"/>
  <c r="A68" i="175" s="1"/>
  <c r="A69" i="175" s="1"/>
  <c r="A70" i="175" s="1"/>
  <c r="A71" i="175" s="1"/>
  <c r="A72" i="175" s="1"/>
  <c r="A73" i="175" s="1"/>
  <c r="A74" i="175" s="1"/>
  <c r="A75" i="175" s="1"/>
  <c r="A76" i="175" s="1"/>
  <c r="A77" i="175" s="1"/>
  <c r="A78" i="175" s="1"/>
  <c r="A79" i="175" s="1"/>
  <c r="A80" i="175" s="1"/>
  <c r="A81" i="175" s="1"/>
  <c r="A82" i="175" s="1"/>
  <c r="A83" i="175" s="1"/>
  <c r="A84" i="175" s="1"/>
  <c r="A85" i="175" s="1"/>
  <c r="A86" i="175" s="1"/>
  <c r="A87" i="175" s="1"/>
  <c r="A88" i="175" s="1"/>
  <c r="A89" i="175" s="1"/>
  <c r="A90" i="175" s="1"/>
  <c r="A91" i="175" s="1"/>
  <c r="A92" i="175" s="1"/>
  <c r="A93" i="175" s="1"/>
  <c r="A94" i="175" s="1"/>
  <c r="A95" i="175" s="1"/>
  <c r="A96" i="175" s="1"/>
  <c r="A97" i="175" s="1"/>
  <c r="A98" i="175" s="1"/>
  <c r="A99" i="175" s="1"/>
  <c r="A100" i="175" s="1"/>
  <c r="A101" i="175" s="1"/>
  <c r="A102" i="175" s="1"/>
  <c r="A103" i="175" s="1"/>
  <c r="A104" i="175" s="1"/>
  <c r="A105" i="175" s="1"/>
  <c r="A106" i="175" s="1"/>
  <c r="A107" i="175" s="1"/>
  <c r="A108" i="175" s="1"/>
  <c r="A109" i="175" s="1"/>
  <c r="A110" i="175" s="1"/>
  <c r="A111" i="175" s="1"/>
  <c r="A112" i="175" s="1"/>
  <c r="A113" i="175" s="1"/>
  <c r="A114" i="175" s="1"/>
  <c r="A115" i="175" s="1"/>
  <c r="A116" i="175" s="1"/>
  <c r="A117" i="175" s="1"/>
  <c r="A118" i="175" s="1"/>
  <c r="A119" i="175" s="1"/>
  <c r="A120" i="175" s="1"/>
  <c r="A121" i="175" s="1"/>
  <c r="A122" i="175" s="1"/>
  <c r="A123" i="175" s="1"/>
  <c r="A124" i="175" s="1"/>
  <c r="A125" i="175" s="1"/>
  <c r="A126" i="175" s="1"/>
  <c r="A127" i="175" s="1"/>
  <c r="A128" i="175" s="1"/>
  <c r="A129" i="175" s="1"/>
  <c r="A130" i="175" s="1"/>
  <c r="A131" i="175" s="1"/>
  <c r="A132" i="175" s="1"/>
  <c r="A133" i="175" s="1"/>
  <c r="A134" i="175" s="1"/>
  <c r="A135" i="175" s="1"/>
  <c r="A136" i="175" s="1"/>
  <c r="A137" i="175" s="1"/>
  <c r="A138" i="175" s="1"/>
  <c r="A139" i="175" s="1"/>
  <c r="A140" i="175" s="1"/>
  <c r="A141" i="175" s="1"/>
  <c r="A142" i="175" s="1"/>
  <c r="A143" i="175" s="1"/>
  <c r="A144" i="175" s="1"/>
  <c r="A145" i="175" s="1"/>
  <c r="A146" i="175" s="1"/>
  <c r="A147" i="175" s="1"/>
  <c r="A148" i="175" s="1"/>
  <c r="A149" i="175" s="1"/>
  <c r="A150" i="175" s="1"/>
  <c r="A151" i="175" s="1"/>
  <c r="A152" i="175" s="1"/>
  <c r="A153" i="175" s="1"/>
  <c r="A154" i="175" s="1"/>
  <c r="A155" i="175" s="1"/>
  <c r="A156" i="175" s="1"/>
  <c r="A157" i="175" s="1"/>
  <c r="A158" i="175" s="1"/>
  <c r="A159" i="175" s="1"/>
  <c r="A160" i="175" s="1"/>
  <c r="A161" i="175" s="1"/>
  <c r="A162" i="175" s="1"/>
  <c r="A163" i="175" s="1"/>
  <c r="A164" i="175" s="1"/>
  <c r="A165" i="175" s="1"/>
  <c r="A166" i="175" s="1"/>
  <c r="A167" i="175" s="1"/>
  <c r="A168" i="175" s="1"/>
  <c r="A169" i="175" s="1"/>
  <c r="A170" i="175" s="1"/>
  <c r="A171" i="175" s="1"/>
  <c r="A172" i="175" s="1"/>
  <c r="A173" i="175" s="1"/>
  <c r="A174" i="175" s="1"/>
  <c r="A175" i="175" s="1"/>
  <c r="A176" i="175" s="1"/>
  <c r="A177" i="175" s="1"/>
  <c r="A178" i="175" s="1"/>
  <c r="A179" i="175" s="1"/>
  <c r="A180" i="175" s="1"/>
  <c r="A181" i="175" s="1"/>
  <c r="A182" i="175" s="1"/>
  <c r="A183" i="175" s="1"/>
  <c r="A184" i="175" s="1"/>
  <c r="A185" i="175" s="1"/>
  <c r="A186" i="175" s="1"/>
  <c r="A187" i="175" s="1"/>
  <c r="A188" i="175" s="1"/>
  <c r="A189" i="175" s="1"/>
  <c r="A190" i="175" s="1"/>
  <c r="A191" i="175" s="1"/>
  <c r="A192" i="175" s="1"/>
  <c r="A193" i="175" s="1"/>
  <c r="A194" i="175" s="1"/>
  <c r="A195" i="175" s="1"/>
  <c r="A196" i="175" s="1"/>
  <c r="A197" i="175" s="1"/>
  <c r="A198" i="175" s="1"/>
  <c r="A199" i="175" s="1"/>
  <c r="A200" i="175" s="1"/>
  <c r="A201" i="175" s="1"/>
  <c r="A202" i="175" s="1"/>
  <c r="A203" i="175" s="1"/>
  <c r="A204" i="175" s="1"/>
  <c r="A205" i="175" s="1"/>
  <c r="A206" i="175" s="1"/>
  <c r="A207" i="175" s="1"/>
  <c r="A208" i="175" s="1"/>
  <c r="A209" i="175" s="1"/>
  <c r="A210" i="175" s="1"/>
  <c r="A211" i="175" s="1"/>
  <c r="A212" i="175" s="1"/>
  <c r="A213" i="175" s="1"/>
  <c r="A214" i="175" s="1"/>
  <c r="A215" i="175" s="1"/>
  <c r="A216" i="175" s="1"/>
  <c r="A217" i="175" s="1"/>
  <c r="A218" i="175" s="1"/>
  <c r="A219" i="175" s="1"/>
  <c r="A220" i="175" s="1"/>
  <c r="A221" i="175" s="1"/>
  <c r="A222" i="175" s="1"/>
  <c r="A223" i="175" s="1"/>
  <c r="A224" i="175" s="1"/>
  <c r="A225" i="175" s="1"/>
  <c r="A226" i="175" s="1"/>
  <c r="A227" i="175" s="1"/>
  <c r="J7" i="163" l="1"/>
  <c r="P19" i="174" l="1"/>
  <c r="R19" i="174"/>
  <c r="L5" i="174"/>
  <c r="N5" i="174" s="1"/>
  <c r="L19" i="174"/>
  <c r="L12" i="174"/>
  <c r="Y70" i="174" l="1"/>
  <c r="T70" i="174"/>
  <c r="O70" i="174"/>
  <c r="J70" i="174"/>
  <c r="Y51" i="174"/>
  <c r="T51" i="174"/>
  <c r="O51" i="174"/>
  <c r="J51" i="174"/>
  <c r="F63" i="174"/>
  <c r="F44" i="174"/>
  <c r="F25" i="174"/>
  <c r="Y32" i="174"/>
  <c r="T32" i="174"/>
  <c r="O32" i="174"/>
  <c r="J32" i="174"/>
  <c r="AA73" i="174"/>
  <c r="Y77" i="174" s="1"/>
  <c r="V73" i="174"/>
  <c r="T77" i="174" s="1"/>
  <c r="Q73" i="174"/>
  <c r="O77" i="174" s="1"/>
  <c r="L73" i="174"/>
  <c r="J77" i="174" s="1"/>
  <c r="AA72" i="174"/>
  <c r="X77" i="174" s="1"/>
  <c r="V72" i="174"/>
  <c r="S77" i="174" s="1"/>
  <c r="Q72" i="174"/>
  <c r="N77" i="174" s="1"/>
  <c r="L72" i="174"/>
  <c r="R84" i="174"/>
  <c r="V84" i="174"/>
  <c r="AA84" i="174"/>
  <c r="AB88" i="174" s="1"/>
  <c r="AC87" i="174" s="1"/>
  <c r="AD86" i="174" s="1"/>
  <c r="AA54" i="174"/>
  <c r="Y58" i="174" s="1"/>
  <c r="V54" i="174"/>
  <c r="T58" i="174" s="1"/>
  <c r="Q54" i="174"/>
  <c r="O58" i="174" s="1"/>
  <c r="L54" i="174"/>
  <c r="J58" i="174" s="1"/>
  <c r="AA53" i="174"/>
  <c r="X58" i="174" s="1"/>
  <c r="V53" i="174"/>
  <c r="S58" i="174" s="1"/>
  <c r="Q53" i="174"/>
  <c r="L53" i="174"/>
  <c r="AA35" i="174"/>
  <c r="Y39" i="174" s="1"/>
  <c r="AA34" i="174"/>
  <c r="V35" i="174"/>
  <c r="T39" i="174" s="1"/>
  <c r="V34" i="174"/>
  <c r="Q35" i="174"/>
  <c r="O39" i="174" s="1"/>
  <c r="Q34" i="174"/>
  <c r="L35" i="174"/>
  <c r="J39" i="174" s="1"/>
  <c r="L34" i="174"/>
  <c r="J19" i="174"/>
  <c r="N19" i="174" s="1"/>
  <c r="R21" i="174"/>
  <c r="F14" i="174"/>
  <c r="F21" i="174"/>
  <c r="F7" i="174"/>
  <c r="N7" i="174"/>
  <c r="AF74" i="174"/>
  <c r="AF55" i="174"/>
  <c r="AF36" i="174"/>
  <c r="AF26" i="174"/>
  <c r="AF27" i="174"/>
  <c r="AF45" i="174"/>
  <c r="AF64" i="174"/>
  <c r="AF48" i="174"/>
  <c r="X39" i="174" l="1"/>
  <c r="N58" i="174"/>
  <c r="H59" i="174" s="1"/>
  <c r="P12" i="174" s="1"/>
  <c r="R12" i="174" s="1"/>
  <c r="N21" i="174"/>
  <c r="H78" i="174"/>
  <c r="W79" i="174" s="1"/>
  <c r="S39" i="174"/>
  <c r="N39" i="174"/>
  <c r="AF71" i="174"/>
  <c r="AG64" i="174" s="1"/>
  <c r="AB79" i="174" s="1"/>
  <c r="U169" i="174"/>
  <c r="T170" i="174" s="1"/>
  <c r="Z175" i="174" s="1"/>
  <c r="AB164" i="174"/>
  <c r="AC163" i="174" s="1"/>
  <c r="AD162" i="174" s="1"/>
  <c r="R170" i="174" s="1"/>
  <c r="AA141" i="174"/>
  <c r="AB145" i="174" s="1"/>
  <c r="AC144" i="174" s="1"/>
  <c r="AD143" i="174" s="1"/>
  <c r="R151" i="174" s="1"/>
  <c r="V141" i="174"/>
  <c r="R141" i="174"/>
  <c r="U150" i="174" s="1"/>
  <c r="T151" i="174" s="1"/>
  <c r="Z156" i="174" s="1"/>
  <c r="G129" i="174"/>
  <c r="AA122" i="174"/>
  <c r="AB126" i="174" s="1"/>
  <c r="AC125" i="174" s="1"/>
  <c r="AD124" i="174" s="1"/>
  <c r="V122" i="174"/>
  <c r="R122" i="174"/>
  <c r="U131" i="174" s="1"/>
  <c r="T132" i="174" s="1"/>
  <c r="AA103" i="174"/>
  <c r="AB107" i="174" s="1"/>
  <c r="AC106" i="174" s="1"/>
  <c r="AD105" i="174" s="1"/>
  <c r="R113" i="174" s="1"/>
  <c r="V103" i="174"/>
  <c r="R103" i="174"/>
  <c r="U112" i="174" s="1"/>
  <c r="T113" i="174" s="1"/>
  <c r="Z118" i="174" s="1"/>
  <c r="U93" i="174"/>
  <c r="T94" i="174" s="1"/>
  <c r="AF46" i="174"/>
  <c r="H40" i="174" l="1"/>
  <c r="P5" i="174" s="1"/>
  <c r="R5" i="174" s="1"/>
  <c r="AE79" i="174"/>
  <c r="D19" i="174"/>
  <c r="H19" i="174" s="1"/>
  <c r="AF33" i="174"/>
  <c r="AF52" i="174"/>
  <c r="S120" i="174"/>
  <c r="W120" i="174" s="1"/>
  <c r="Y151" i="174"/>
  <c r="U155" i="174" s="1"/>
  <c r="W137" i="174"/>
  <c r="AC138" i="174" s="1"/>
  <c r="I88" i="174" s="1"/>
  <c r="Z137" i="174"/>
  <c r="S139" i="174"/>
  <c r="Z98" i="174"/>
  <c r="Y94" i="174"/>
  <c r="R94" i="174"/>
  <c r="Z99" i="174"/>
  <c r="W99" i="174"/>
  <c r="AC100" i="174" s="1"/>
  <c r="I86" i="174" s="1"/>
  <c r="S101" i="174"/>
  <c r="R132" i="174"/>
  <c r="Z136" i="174"/>
  <c r="Y132" i="174"/>
  <c r="Z174" i="174"/>
  <c r="Z117" i="174"/>
  <c r="S177" i="174"/>
  <c r="W175" i="174"/>
  <c r="AC176" i="174" s="1"/>
  <c r="I90" i="174" s="1"/>
  <c r="W118" i="174"/>
  <c r="AC119" i="174" s="1"/>
  <c r="I87" i="174" s="1"/>
  <c r="Z155" i="174"/>
  <c r="Y170" i="174"/>
  <c r="Q174" i="174" s="1"/>
  <c r="Y113" i="174"/>
  <c r="Q117" i="174" s="1"/>
  <c r="S158" i="174"/>
  <c r="W156" i="174"/>
  <c r="AC157" i="174" s="1"/>
  <c r="I89" i="174" s="1"/>
  <c r="AG45" i="174" l="1"/>
  <c r="D12" i="174"/>
  <c r="H12" i="174" s="1"/>
  <c r="D5" i="174"/>
  <c r="H5" i="174" s="1"/>
  <c r="AG26" i="174"/>
  <c r="AB41" i="174" s="1"/>
  <c r="R171" i="174"/>
  <c r="AC174" i="174" s="1"/>
  <c r="AJ13" i="174"/>
  <c r="AJ12" i="174"/>
  <c r="AJ20" i="174"/>
  <c r="AJ19" i="174"/>
  <c r="W60" i="174"/>
  <c r="J12" i="174"/>
  <c r="N12" i="174" s="1"/>
  <c r="N14" i="174" s="1"/>
  <c r="R14" i="174"/>
  <c r="W41" i="174"/>
  <c r="Q155" i="174"/>
  <c r="R152" i="174"/>
  <c r="AC155" i="174" s="1"/>
  <c r="E89" i="174" s="1"/>
  <c r="AC120" i="174"/>
  <c r="K87" i="174" s="1"/>
  <c r="R114" i="174"/>
  <c r="AC117" i="174" s="1"/>
  <c r="AB60" i="174"/>
  <c r="U117" i="174"/>
  <c r="E90" i="174"/>
  <c r="AF19" i="174" s="1"/>
  <c r="P175" i="174"/>
  <c r="AC175" i="174" s="1"/>
  <c r="G90" i="174" s="1"/>
  <c r="U174" i="174"/>
  <c r="W158" i="174"/>
  <c r="AC158" i="174" s="1"/>
  <c r="K89" i="174" s="1"/>
  <c r="W177" i="174"/>
  <c r="AC177" i="174" s="1"/>
  <c r="K90" i="174" s="1"/>
  <c r="Q136" i="174"/>
  <c r="R133" i="174"/>
  <c r="AC136" i="174" s="1"/>
  <c r="E88" i="174" s="1"/>
  <c r="U136" i="174"/>
  <c r="AJ6" i="174"/>
  <c r="AJ5" i="174"/>
  <c r="R95" i="174"/>
  <c r="AC98" i="174" s="1"/>
  <c r="E86" i="174" s="1"/>
  <c r="Q98" i="174"/>
  <c r="U98" i="174"/>
  <c r="W139" i="174"/>
  <c r="AC139" i="174" s="1"/>
  <c r="K88" i="174" s="1"/>
  <c r="W101" i="174"/>
  <c r="AC101" i="174" s="1"/>
  <c r="K86" i="174" s="1"/>
  <c r="AE41" i="174" l="1"/>
  <c r="AF12" i="174"/>
  <c r="AL13" i="174"/>
  <c r="AL20" i="174"/>
  <c r="AL19" i="174"/>
  <c r="AL12" i="174"/>
  <c r="R7" i="174"/>
  <c r="AH13" i="174"/>
  <c r="AH20" i="174"/>
  <c r="AH19" i="174"/>
  <c r="AF20" i="174"/>
  <c r="AF21" i="174" s="1"/>
  <c r="AF6" i="174"/>
  <c r="AF13" i="174"/>
  <c r="AJ21" i="174"/>
  <c r="AE60" i="174"/>
  <c r="AF5" i="174"/>
  <c r="AH12" i="174"/>
  <c r="P156" i="174"/>
  <c r="AC156" i="174" s="1"/>
  <c r="G89" i="174" s="1"/>
  <c r="P118" i="174"/>
  <c r="AC118" i="174" s="1"/>
  <c r="G87" i="174" s="1"/>
  <c r="E87" i="174"/>
  <c r="AJ14" i="174"/>
  <c r="P99" i="174"/>
  <c r="AC99" i="174" s="1"/>
  <c r="G86" i="174" s="1"/>
  <c r="AL6" i="174"/>
  <c r="AL5" i="174"/>
  <c r="AJ7" i="174"/>
  <c r="AH6" i="174"/>
  <c r="P137" i="174"/>
  <c r="AC137" i="174" s="1"/>
  <c r="G88" i="174" s="1"/>
  <c r="AH5" i="174"/>
  <c r="AL21" i="174" l="1"/>
  <c r="AH14" i="174"/>
  <c r="AH21" i="174"/>
  <c r="AH7" i="174"/>
  <c r="AF14" i="174"/>
  <c r="AL7" i="174"/>
  <c r="AL14" i="174"/>
  <c r="AF7" i="174"/>
  <c r="B4" i="27" l="1"/>
  <c r="C5" i="26" s="1"/>
  <c r="B3" i="27"/>
  <c r="D182" i="157" l="1"/>
  <c r="S181" i="157" l="1"/>
  <c r="S180" i="157"/>
  <c r="S179" i="157"/>
  <c r="S185" i="157" s="1"/>
  <c r="S166" i="157"/>
  <c r="S165" i="157"/>
  <c r="P166" i="157"/>
  <c r="P165" i="157"/>
  <c r="P169" i="157" s="1"/>
  <c r="M166" i="157"/>
  <c r="M165" i="157"/>
  <c r="P153" i="157"/>
  <c r="P152" i="157"/>
  <c r="P151" i="157"/>
  <c r="P150" i="157"/>
  <c r="P149" i="157"/>
  <c r="P148" i="157"/>
  <c r="P147" i="157"/>
  <c r="P146" i="157"/>
  <c r="P145" i="157"/>
  <c r="P144" i="157"/>
  <c r="P143" i="157"/>
  <c r="P142" i="157"/>
  <c r="P141" i="157"/>
  <c r="C31" i="173"/>
  <c r="C17" i="173"/>
  <c r="C3" i="173"/>
  <c r="C173" i="157"/>
  <c r="C159" i="157"/>
  <c r="C135" i="157"/>
  <c r="C119" i="157"/>
  <c r="C99" i="157"/>
  <c r="C69" i="157"/>
  <c r="C45" i="157"/>
  <c r="C24" i="157"/>
  <c r="D37" i="173"/>
  <c r="F37" i="173" s="1"/>
  <c r="G37" i="173" s="1"/>
  <c r="D38" i="173"/>
  <c r="F38" i="173" s="1"/>
  <c r="G38" i="173" s="1"/>
  <c r="D36" i="173"/>
  <c r="F36" i="173" s="1"/>
  <c r="G36" i="173" s="1"/>
  <c r="S41" i="173"/>
  <c r="P41" i="173"/>
  <c r="M41" i="173"/>
  <c r="J39" i="173"/>
  <c r="D39" i="173"/>
  <c r="F39" i="173" s="1"/>
  <c r="G39" i="173" s="1"/>
  <c r="J38" i="173"/>
  <c r="J37" i="173"/>
  <c r="S61" i="157"/>
  <c r="S59" i="157"/>
  <c r="S57" i="157"/>
  <c r="S56" i="157"/>
  <c r="S55" i="157"/>
  <c r="S54" i="157"/>
  <c r="S53" i="157"/>
  <c r="S52" i="157"/>
  <c r="S51" i="157"/>
  <c r="P61" i="157"/>
  <c r="P59" i="157"/>
  <c r="P57" i="157"/>
  <c r="P56" i="157"/>
  <c r="P55" i="157"/>
  <c r="P54" i="157"/>
  <c r="P53" i="157"/>
  <c r="P52" i="157"/>
  <c r="P51" i="157"/>
  <c r="M61" i="157"/>
  <c r="M59" i="157"/>
  <c r="M57" i="157"/>
  <c r="M56" i="157"/>
  <c r="M55" i="157"/>
  <c r="M54" i="157"/>
  <c r="M53" i="157"/>
  <c r="M52" i="157"/>
  <c r="M51" i="157"/>
  <c r="M169" i="157" l="1"/>
  <c r="J36" i="173"/>
  <c r="J41" i="173" s="1"/>
  <c r="D41" i="173" s="1"/>
  <c r="G41" i="173"/>
  <c r="J129" i="157"/>
  <c r="M182" i="157"/>
  <c r="J108" i="157"/>
  <c r="M181" i="157"/>
  <c r="J31" i="157"/>
  <c r="J33" i="157"/>
  <c r="J32" i="157"/>
  <c r="M127" i="157" l="1"/>
  <c r="M141" i="157" l="1"/>
  <c r="M153" i="157"/>
  <c r="M152" i="157"/>
  <c r="M151" i="157"/>
  <c r="M150" i="157"/>
  <c r="M149" i="157"/>
  <c r="M148" i="157"/>
  <c r="M147" i="157"/>
  <c r="M146" i="157"/>
  <c r="M145" i="157"/>
  <c r="M144" i="157"/>
  <c r="M143" i="157"/>
  <c r="M142" i="157"/>
  <c r="S128" i="157"/>
  <c r="J51" i="157"/>
  <c r="P65" i="157"/>
  <c r="A52" i="157"/>
  <c r="A53" i="157" s="1"/>
  <c r="A54" i="157" s="1"/>
  <c r="A55" i="157" s="1"/>
  <c r="A56" i="157" s="1"/>
  <c r="A57" i="157" s="1"/>
  <c r="J52" i="157"/>
  <c r="S65" i="157"/>
  <c r="J53" i="157"/>
  <c r="J54" i="157"/>
  <c r="J55" i="157"/>
  <c r="J56" i="157"/>
  <c r="J57" i="157"/>
  <c r="J59" i="157"/>
  <c r="J61" i="157"/>
  <c r="M65" i="157"/>
  <c r="P12" i="157"/>
  <c r="M12" i="157"/>
  <c r="J12" i="157"/>
  <c r="P11" i="157"/>
  <c r="M11" i="157"/>
  <c r="J11" i="157"/>
  <c r="P10" i="157"/>
  <c r="M10" i="157"/>
  <c r="J10" i="157"/>
  <c r="P9" i="157"/>
  <c r="M9" i="157"/>
  <c r="J9" i="157"/>
  <c r="P14" i="157"/>
  <c r="M14" i="157"/>
  <c r="J14" i="157"/>
  <c r="P13" i="157"/>
  <c r="M13" i="157"/>
  <c r="J13" i="157"/>
  <c r="S20" i="157"/>
  <c r="C3" i="157"/>
  <c r="A58" i="157" l="1"/>
  <c r="A59" i="157" s="1"/>
  <c r="A60" i="157" s="1"/>
  <c r="A61" i="157" s="1"/>
  <c r="J65" i="157"/>
  <c r="D65" i="157" s="1"/>
  <c r="P20" i="157"/>
  <c r="J20" i="157"/>
  <c r="M20" i="157"/>
  <c r="J12" i="173"/>
  <c r="J11" i="173"/>
  <c r="J10" i="173"/>
  <c r="D20" i="157" l="1"/>
  <c r="D53" i="157"/>
  <c r="F53" i="157" s="1"/>
  <c r="G53" i="157" s="1"/>
  <c r="D57" i="157"/>
  <c r="F57" i="157" s="1"/>
  <c r="G57" i="157" s="1"/>
  <c r="D54" i="157"/>
  <c r="F54" i="157" s="1"/>
  <c r="G54" i="157" s="1"/>
  <c r="D59" i="157"/>
  <c r="F59" i="157" s="1"/>
  <c r="G59" i="157" s="1"/>
  <c r="D55" i="157"/>
  <c r="F55" i="157" s="1"/>
  <c r="G55" i="157" s="1"/>
  <c r="D61" i="157"/>
  <c r="F61" i="157" s="1"/>
  <c r="G61" i="157" s="1"/>
  <c r="D52" i="157"/>
  <c r="F52" i="157" s="1"/>
  <c r="G52" i="157" s="1"/>
  <c r="D56" i="157"/>
  <c r="F56" i="157" s="1"/>
  <c r="G56" i="157" s="1"/>
  <c r="D51" i="157"/>
  <c r="F51" i="157" s="1"/>
  <c r="G51" i="157" s="1"/>
  <c r="G65" i="157" l="1"/>
  <c r="D13" i="157"/>
  <c r="F13" i="157" s="1"/>
  <c r="G13" i="157" s="1"/>
  <c r="D11" i="157"/>
  <c r="F11" i="157" s="1"/>
  <c r="G11" i="157" s="1"/>
  <c r="D9" i="157"/>
  <c r="D14" i="157"/>
  <c r="F14" i="157" s="1"/>
  <c r="G14" i="157" s="1"/>
  <c r="D12" i="157"/>
  <c r="F12" i="157" s="1"/>
  <c r="G12" i="157" s="1"/>
  <c r="D10" i="157"/>
  <c r="F10" i="157" s="1"/>
  <c r="G10" i="157" s="1"/>
  <c r="J100" i="170" l="1"/>
  <c r="S27" i="173" l="1"/>
  <c r="P27" i="173"/>
  <c r="M27" i="173"/>
  <c r="J26" i="173"/>
  <c r="J25" i="173"/>
  <c r="F25" i="173"/>
  <c r="E25" i="173"/>
  <c r="J24" i="173"/>
  <c r="D24" i="173" s="1"/>
  <c r="F24" i="173" s="1"/>
  <c r="G24" i="173" s="1"/>
  <c r="J23" i="173"/>
  <c r="J22" i="173"/>
  <c r="E22" i="173"/>
  <c r="S13" i="173"/>
  <c r="P13" i="173"/>
  <c r="M13" i="173"/>
  <c r="E11" i="173"/>
  <c r="E10" i="173"/>
  <c r="J9" i="173"/>
  <c r="D9" i="173" s="1"/>
  <c r="F9" i="173" s="1"/>
  <c r="G9" i="173" s="1"/>
  <c r="S8" i="173"/>
  <c r="P8" i="173"/>
  <c r="M8" i="173"/>
  <c r="J8" i="173"/>
  <c r="F8" i="173"/>
  <c r="E8" i="173"/>
  <c r="G8" i="173" l="1"/>
  <c r="G25" i="173"/>
  <c r="J13" i="173"/>
  <c r="D13" i="173" s="1"/>
  <c r="D12" i="173" s="1"/>
  <c r="F12" i="173" s="1"/>
  <c r="J27" i="173"/>
  <c r="D27" i="173" s="1"/>
  <c r="D22" i="173" s="1"/>
  <c r="F22" i="173" s="1"/>
  <c r="G22" i="173" s="1"/>
  <c r="D23" i="173"/>
  <c r="F23" i="173" s="1"/>
  <c r="G23" i="173" s="1"/>
  <c r="J282" i="163"/>
  <c r="N271" i="163"/>
  <c r="N272" i="163"/>
  <c r="J268" i="163"/>
  <c r="M268" i="163"/>
  <c r="N268" i="163"/>
  <c r="J269" i="163"/>
  <c r="M269" i="163"/>
  <c r="N269" i="163"/>
  <c r="J18" i="163"/>
  <c r="M18" i="163"/>
  <c r="N18" i="163"/>
  <c r="N50" i="163"/>
  <c r="M50" i="163"/>
  <c r="J50" i="163"/>
  <c r="N49" i="163"/>
  <c r="M49" i="163"/>
  <c r="N48" i="163"/>
  <c r="M48" i="163"/>
  <c r="N47" i="163"/>
  <c r="M47" i="163"/>
  <c r="N46" i="163"/>
  <c r="M46" i="163"/>
  <c r="D11" i="173" l="1"/>
  <c r="F11" i="173" s="1"/>
  <c r="G11" i="173" s="1"/>
  <c r="D10" i="173"/>
  <c r="F10" i="173" s="1"/>
  <c r="G10" i="173" s="1"/>
  <c r="G281" i="163"/>
  <c r="J281" i="163" s="1"/>
  <c r="G46" i="163"/>
  <c r="J46" i="163" s="1"/>
  <c r="G47" i="163"/>
  <c r="J47" i="163" s="1"/>
  <c r="G280" i="163"/>
  <c r="J280" i="163" s="1"/>
  <c r="D7" i="173"/>
  <c r="D26" i="173"/>
  <c r="F26" i="173" s="1"/>
  <c r="G26" i="173" s="1"/>
  <c r="G27" i="173" s="1"/>
  <c r="D21" i="173"/>
  <c r="G13" i="173"/>
  <c r="G49" i="163" l="1"/>
  <c r="J49" i="163" s="1"/>
  <c r="G48" i="163"/>
  <c r="J48" i="163" s="1"/>
  <c r="B4" i="26" l="1"/>
  <c r="B5" i="25" s="1"/>
  <c r="E6" i="170" l="1"/>
  <c r="A5" i="28"/>
  <c r="A6" i="170"/>
  <c r="A7" i="170" s="1"/>
  <c r="A8" i="170" s="1"/>
  <c r="A9" i="170" s="1"/>
  <c r="A10" i="170" l="1"/>
  <c r="A11" i="170" s="1"/>
  <c r="A12" i="170" s="1"/>
  <c r="A13" i="170" s="1"/>
  <c r="A14" i="170" s="1"/>
  <c r="A20" i="170" s="1"/>
  <c r="A21" i="170" s="1"/>
  <c r="A22" i="170" s="1"/>
  <c r="A23" i="170" s="1"/>
  <c r="A24" i="170" s="1"/>
  <c r="A25" i="170" s="1"/>
  <c r="A26" i="170" s="1"/>
  <c r="A27" i="170" s="1"/>
  <c r="A28" i="170" s="1"/>
  <c r="A29" i="170" s="1"/>
  <c r="A30" i="170" s="1"/>
  <c r="A31" i="170" s="1"/>
  <c r="A32" i="170" s="1"/>
  <c r="A33" i="170" s="1"/>
  <c r="A34" i="170" s="1"/>
  <c r="A35" i="170" s="1"/>
  <c r="A36" i="170" s="1"/>
  <c r="A37" i="170" s="1"/>
  <c r="A38" i="170" s="1"/>
  <c r="A39" i="170" s="1"/>
  <c r="A40" i="170" s="1"/>
  <c r="A41" i="170" s="1"/>
  <c r="A42" i="170" s="1"/>
  <c r="A43" i="170" s="1"/>
  <c r="A44" i="170" s="1"/>
  <c r="A45" i="170" s="1"/>
  <c r="A46" i="170" s="1"/>
  <c r="A47" i="170" s="1"/>
  <c r="A48" i="170" s="1"/>
  <c r="A49" i="170" s="1"/>
  <c r="A50" i="170" s="1"/>
  <c r="A51" i="170" s="1"/>
  <c r="A52" i="170" s="1"/>
  <c r="A53" i="170" s="1"/>
  <c r="A54" i="170" s="1"/>
  <c r="A55" i="170" s="1"/>
  <c r="A56" i="170" s="1"/>
  <c r="A57" i="170" s="1"/>
  <c r="A58" i="170" s="1"/>
  <c r="A59" i="170" s="1"/>
  <c r="A60" i="170" s="1"/>
  <c r="A61" i="170" s="1"/>
  <c r="A62" i="170" s="1"/>
  <c r="A63" i="170" s="1"/>
  <c r="A64" i="170" s="1"/>
  <c r="A65" i="170" s="1"/>
  <c r="A66" i="170" s="1"/>
  <c r="A67" i="170" s="1"/>
  <c r="A68" i="170" s="1"/>
  <c r="A69" i="170" s="1"/>
  <c r="A70" i="170" s="1"/>
  <c r="A71" i="170" s="1"/>
  <c r="A72" i="170" s="1"/>
  <c r="A73" i="170" s="1"/>
  <c r="A74" i="170" s="1"/>
  <c r="A75" i="170" s="1"/>
  <c r="A76" i="170" s="1"/>
  <c r="A77" i="170" s="1"/>
  <c r="A78" i="170" s="1"/>
  <c r="A79" i="170" s="1"/>
  <c r="A80" i="170" s="1"/>
  <c r="A81" i="170" s="1"/>
  <c r="A82" i="170" s="1"/>
  <c r="A83" i="170" s="1"/>
  <c r="A84" i="170" s="1"/>
  <c r="A85" i="170" s="1"/>
  <c r="A86" i="170" s="1"/>
  <c r="A87" i="170" s="1"/>
  <c r="A88" i="170" s="1"/>
  <c r="A89" i="170" s="1"/>
  <c r="A90" i="170" s="1"/>
  <c r="A91" i="170" s="1"/>
  <c r="A92" i="170" s="1"/>
  <c r="A93" i="170" s="1"/>
  <c r="A94" i="170" s="1"/>
  <c r="A95" i="170" s="1"/>
  <c r="A96" i="170" s="1"/>
  <c r="A97" i="170" s="1"/>
  <c r="A98" i="170" s="1"/>
  <c r="A99" i="170" s="1"/>
  <c r="A100" i="170" s="1"/>
  <c r="A101" i="170" s="1"/>
  <c r="A102" i="170" s="1"/>
  <c r="A103" i="170" s="1"/>
  <c r="A104" i="170" s="1"/>
  <c r="A105" i="170" s="1"/>
  <c r="A106" i="170" s="1"/>
  <c r="A107" i="170" s="1"/>
  <c r="A108" i="170" s="1"/>
  <c r="A109" i="170" s="1"/>
  <c r="A110" i="170" s="1"/>
  <c r="A111" i="170" s="1"/>
  <c r="A112" i="170" s="1"/>
  <c r="A113" i="170" s="1"/>
  <c r="A114" i="170" s="1"/>
  <c r="A115" i="170" s="1"/>
  <c r="A116" i="170" s="1"/>
  <c r="A117" i="170" s="1"/>
  <c r="A118" i="170" s="1"/>
  <c r="A119" i="170" s="1"/>
  <c r="A120" i="170" s="1"/>
  <c r="A121" i="170" s="1"/>
  <c r="A122" i="170" s="1"/>
  <c r="A123" i="170" s="1"/>
  <c r="A124" i="170" s="1"/>
  <c r="A125" i="170" s="1"/>
  <c r="A126" i="170" s="1"/>
  <c r="A127" i="170" s="1"/>
  <c r="A128" i="170" s="1"/>
  <c r="A129" i="170" s="1"/>
  <c r="A130" i="170" s="1"/>
  <c r="A131" i="170" s="1"/>
  <c r="A132" i="170" s="1"/>
  <c r="A133" i="170" s="1"/>
  <c r="A134" i="170" s="1"/>
  <c r="A135" i="170" s="1"/>
  <c r="A136" i="170" s="1"/>
  <c r="A137" i="170" s="1"/>
  <c r="A138" i="170" s="1"/>
  <c r="A139" i="170" s="1"/>
  <c r="A140" i="170" s="1"/>
  <c r="A141" i="170" s="1"/>
  <c r="A142" i="170" s="1"/>
  <c r="A143" i="170" s="1"/>
  <c r="A144" i="170" s="1"/>
  <c r="A145" i="170" s="1"/>
  <c r="A146" i="170" s="1"/>
  <c r="A147" i="170" s="1"/>
  <c r="A148" i="170" s="1"/>
  <c r="A149" i="170" s="1"/>
  <c r="A150" i="170" s="1"/>
  <c r="A151" i="170" s="1"/>
  <c r="A152" i="170" s="1"/>
  <c r="A153" i="170" s="1"/>
  <c r="A154" i="170" s="1"/>
  <c r="A155" i="170" s="1"/>
  <c r="A156" i="170" s="1"/>
  <c r="A157" i="170" s="1"/>
  <c r="A158" i="170" s="1"/>
  <c r="A159" i="170" s="1"/>
  <c r="A160" i="170" s="1"/>
  <c r="A161" i="170" s="1"/>
  <c r="A162" i="170" s="1"/>
  <c r="A163" i="170" s="1"/>
  <c r="A164" i="170" s="1"/>
  <c r="A165" i="170" s="1"/>
  <c r="A166" i="170" s="1"/>
  <c r="A167" i="170" s="1"/>
  <c r="A168" i="170" s="1"/>
  <c r="A169" i="170" s="1"/>
  <c r="A170" i="170" s="1"/>
  <c r="A171" i="170" s="1"/>
  <c r="A172" i="170" s="1"/>
  <c r="A173" i="170" s="1"/>
  <c r="A174" i="170" s="1"/>
  <c r="A175" i="170" s="1"/>
  <c r="A176" i="170" s="1"/>
  <c r="A177" i="170" s="1"/>
  <c r="A178" i="170" s="1"/>
  <c r="A179" i="170" s="1"/>
  <c r="A180" i="170" s="1"/>
  <c r="A181" i="170" s="1"/>
  <c r="A182" i="170" s="1"/>
  <c r="A183" i="170" s="1"/>
  <c r="A184" i="170" s="1"/>
  <c r="A185" i="170" s="1"/>
  <c r="A186" i="170" s="1"/>
  <c r="A187" i="170" s="1"/>
  <c r="A188" i="170" s="1"/>
  <c r="A189" i="170" s="1"/>
  <c r="A190" i="170" s="1"/>
  <c r="A191" i="170" s="1"/>
  <c r="A192" i="170" s="1"/>
  <c r="A193" i="170" s="1"/>
  <c r="A194" i="170" s="1"/>
  <c r="A195" i="170" s="1"/>
  <c r="A196" i="170" s="1"/>
  <c r="A197" i="170" s="1"/>
  <c r="A198" i="170" s="1"/>
  <c r="A199" i="170" s="1"/>
  <c r="A200" i="170" s="1"/>
  <c r="A201" i="170" s="1"/>
  <c r="A202" i="170" s="1"/>
  <c r="A203" i="170" s="1"/>
  <c r="A204" i="170" s="1"/>
  <c r="A205" i="170" s="1"/>
  <c r="A206" i="170" s="1"/>
  <c r="A207" i="170" s="1"/>
  <c r="A208" i="170" s="1"/>
  <c r="A209" i="170" s="1"/>
  <c r="A210" i="170" s="1"/>
  <c r="A211" i="170" s="1"/>
  <c r="A212" i="170" s="1"/>
  <c r="A213" i="170" s="1"/>
  <c r="A214" i="170" s="1"/>
  <c r="A215" i="170" s="1"/>
  <c r="A216" i="170" s="1"/>
  <c r="A217" i="170" s="1"/>
  <c r="A218" i="170" s="1"/>
  <c r="A219" i="170" s="1"/>
  <c r="A220" i="170" s="1"/>
  <c r="A221" i="170" s="1"/>
  <c r="A222" i="170" s="1"/>
  <c r="A223" i="170" s="1"/>
  <c r="A224" i="170" s="1"/>
  <c r="A225" i="170" s="1"/>
  <c r="A226" i="170" s="1"/>
  <c r="A227" i="170" s="1"/>
  <c r="A228" i="170" s="1"/>
  <c r="A229" i="170" s="1"/>
  <c r="A230" i="170" s="1"/>
  <c r="A231" i="170" s="1"/>
  <c r="A232" i="170" s="1"/>
  <c r="A233" i="170" s="1"/>
  <c r="A234" i="170" s="1"/>
  <c r="A235" i="170" s="1"/>
  <c r="A236" i="170" s="1"/>
  <c r="A237" i="170" s="1"/>
  <c r="A238" i="170" s="1"/>
  <c r="A239" i="170" s="1"/>
  <c r="A240" i="170" s="1"/>
  <c r="A241" i="170" s="1"/>
  <c r="A242" i="170" s="1"/>
  <c r="A243" i="170" s="1"/>
  <c r="A15" i="170"/>
  <c r="A16" i="170" s="1"/>
  <c r="A17" i="170" s="1"/>
  <c r="A18" i="170" s="1"/>
  <c r="A19" i="170" s="1"/>
  <c r="A6" i="28"/>
  <c r="A9" i="28" s="1"/>
  <c r="A10" i="28" s="1"/>
  <c r="A11" i="28" s="1"/>
  <c r="A12" i="28" s="1"/>
  <c r="A13" i="28" s="1"/>
  <c r="A14" i="28" s="1"/>
  <c r="A15" i="28" s="1"/>
  <c r="A16" i="28" s="1"/>
  <c r="A17" i="28" s="1"/>
  <c r="A21" i="28" s="1"/>
  <c r="A18" i="28" s="1"/>
  <c r="A19" i="28" s="1"/>
  <c r="A8" i="28"/>
  <c r="A245" i="170" l="1"/>
  <c r="A246" i="170" s="1"/>
  <c r="A247" i="170" s="1"/>
  <c r="A248" i="170" s="1"/>
  <c r="A249" i="170" s="1"/>
  <c r="A250" i="170" s="1"/>
  <c r="A251" i="170" s="1"/>
  <c r="A252" i="170" s="1"/>
  <c r="A253" i="170" s="1"/>
  <c r="A254" i="170" s="1"/>
  <c r="A255" i="170" s="1"/>
  <c r="A256" i="170" s="1"/>
  <c r="A257" i="170" s="1"/>
  <c r="A258" i="170" s="1"/>
  <c r="A259" i="170" s="1"/>
  <c r="A260" i="170" s="1"/>
  <c r="A261" i="170" s="1"/>
  <c r="A262" i="170" s="1"/>
  <c r="A263" i="170" s="1"/>
  <c r="A264" i="170" s="1"/>
  <c r="A265" i="170" s="1"/>
  <c r="A266" i="170" s="1"/>
  <c r="A267" i="170" s="1"/>
  <c r="A268" i="170" s="1"/>
  <c r="A269" i="170" s="1"/>
  <c r="A270" i="170" s="1"/>
  <c r="A271" i="170" s="1"/>
  <c r="A272" i="170" s="1"/>
  <c r="A273" i="170" s="1"/>
  <c r="A274" i="170" s="1"/>
  <c r="A275" i="170" s="1"/>
  <c r="A276" i="170" s="1"/>
  <c r="A277" i="170" s="1"/>
  <c r="A278" i="170" s="1"/>
  <c r="A279" i="170" s="1"/>
  <c r="A280" i="170" s="1"/>
  <c r="A281" i="170" s="1"/>
  <c r="A282" i="170" s="1"/>
  <c r="A244" i="170"/>
  <c r="A22" i="28"/>
  <c r="A23" i="28" s="1"/>
  <c r="A24" i="28" s="1"/>
  <c r="A25" i="28" s="1"/>
  <c r="A26" i="28" s="1"/>
  <c r="A27" i="28" s="1"/>
  <c r="A20" i="28"/>
  <c r="A284" i="170" l="1"/>
  <c r="A285" i="170" s="1"/>
  <c r="A286" i="170" s="1"/>
  <c r="A287" i="170" s="1"/>
  <c r="A288" i="170" s="1"/>
  <c r="A289" i="170" s="1"/>
  <c r="A290" i="170" s="1"/>
  <c r="A291" i="170" s="1"/>
  <c r="A292" i="170" s="1"/>
  <c r="A293" i="170" s="1"/>
  <c r="A294" i="170" s="1"/>
  <c r="A295" i="170" s="1"/>
  <c r="A296" i="170" s="1"/>
  <c r="A297" i="170" s="1"/>
  <c r="A298" i="170" s="1"/>
  <c r="A299" i="170" s="1"/>
  <c r="A300" i="170" s="1"/>
  <c r="A301" i="170" s="1"/>
  <c r="A302" i="170" s="1"/>
  <c r="A303" i="170" s="1"/>
  <c r="A304" i="170" s="1"/>
  <c r="A305" i="170" s="1"/>
  <c r="A306" i="170" s="1"/>
  <c r="A307" i="170" s="1"/>
  <c r="A308" i="170" s="1"/>
  <c r="A309" i="170" s="1"/>
  <c r="A310" i="170" s="1"/>
  <c r="A311" i="170" s="1"/>
  <c r="A312" i="170" s="1"/>
  <c r="A313" i="170" s="1"/>
  <c r="A314" i="170" s="1"/>
  <c r="A315" i="170" s="1"/>
  <c r="A316" i="170" s="1"/>
  <c r="A317" i="170" s="1"/>
  <c r="A318" i="170" s="1"/>
  <c r="A283" i="170"/>
  <c r="A29" i="28"/>
  <c r="A31" i="28" s="1"/>
  <c r="A33" i="28" s="1"/>
  <c r="A35" i="28" s="1"/>
  <c r="A37" i="28" s="1"/>
  <c r="A39" i="28" s="1"/>
  <c r="A41" i="28" s="1"/>
  <c r="A43" i="28" s="1"/>
  <c r="A45" i="28" s="1"/>
  <c r="A47" i="28" s="1"/>
  <c r="A49" i="28" s="1"/>
  <c r="A51" i="28" s="1"/>
  <c r="A53" i="28" s="1"/>
  <c r="A55" i="28" s="1"/>
  <c r="A57" i="28" s="1"/>
  <c r="A59" i="28" s="1"/>
  <c r="A61" i="28" s="1"/>
  <c r="A63" i="28" s="1"/>
  <c r="A65" i="28" s="1"/>
  <c r="A67" i="28" s="1"/>
  <c r="A69" i="28" s="1"/>
  <c r="A71" i="28" s="1"/>
  <c r="A73" i="28" s="1"/>
  <c r="A75" i="28" s="1"/>
  <c r="A77" i="28" s="1"/>
  <c r="A79" i="28" s="1"/>
  <c r="A81" i="28" s="1"/>
  <c r="A83" i="28" s="1"/>
  <c r="A85" i="28" s="1"/>
  <c r="A87" i="28" s="1"/>
  <c r="A89" i="28" s="1"/>
  <c r="A91" i="28" s="1"/>
  <c r="A93" i="28" s="1"/>
  <c r="A95" i="28" s="1"/>
  <c r="A97" i="28" s="1"/>
  <c r="A99" i="28" s="1"/>
  <c r="A101" i="28" s="1"/>
  <c r="A103" i="28" s="1"/>
  <c r="A105" i="28" s="1"/>
  <c r="A107" i="28" s="1"/>
  <c r="A109" i="28" s="1"/>
  <c r="A111" i="28" s="1"/>
  <c r="A113" i="28" s="1"/>
  <c r="A115" i="28" s="1"/>
  <c r="A117" i="28" s="1"/>
  <c r="A119" i="28" s="1"/>
  <c r="A121" i="28" s="1"/>
  <c r="A123" i="28" s="1"/>
  <c r="A125" i="28" s="1"/>
  <c r="A127" i="28" s="1"/>
  <c r="A129" i="28" s="1"/>
  <c r="A131" i="28" s="1"/>
  <c r="A133" i="28" s="1"/>
  <c r="A135" i="28" s="1"/>
  <c r="A137" i="28" s="1"/>
  <c r="A139" i="28" s="1"/>
  <c r="A141" i="28" s="1"/>
  <c r="A143" i="28" s="1"/>
  <c r="A145" i="28" s="1"/>
  <c r="A147" i="28" s="1"/>
  <c r="A149" i="28" s="1"/>
  <c r="A151" i="28" s="1"/>
  <c r="A153" i="28" s="1"/>
  <c r="A155" i="28" s="1"/>
  <c r="A157" i="28" s="1"/>
  <c r="A159" i="28" s="1"/>
  <c r="A161" i="28" s="1"/>
  <c r="A163" i="28" s="1"/>
  <c r="A165" i="28" s="1"/>
  <c r="A167" i="28" s="1"/>
  <c r="A169" i="28" s="1"/>
  <c r="A171" i="28" s="1"/>
  <c r="A173" i="28" s="1"/>
  <c r="A175" i="28" s="1"/>
  <c r="A177" i="28" s="1"/>
  <c r="A179" i="28" s="1"/>
  <c r="A181" i="28" s="1"/>
  <c r="A183" i="28" s="1"/>
  <c r="A185" i="28" s="1"/>
  <c r="A187" i="28" s="1"/>
  <c r="A189" i="28" s="1"/>
  <c r="A191" i="28" s="1"/>
  <c r="A193" i="28" s="1"/>
  <c r="A195" i="28" s="1"/>
  <c r="A197" i="28" s="1"/>
  <c r="A199" i="28" s="1"/>
  <c r="A201" i="28" s="1"/>
  <c r="A203" i="28" s="1"/>
  <c r="A205" i="28" s="1"/>
  <c r="A207" i="28" s="1"/>
  <c r="A209" i="28" s="1"/>
  <c r="A211" i="28" s="1"/>
  <c r="A213" i="28" s="1"/>
  <c r="A215" i="28" s="1"/>
  <c r="A217" i="28" s="1"/>
  <c r="A219" i="28" s="1"/>
  <c r="A221" i="28" s="1"/>
  <c r="A223" i="28" s="1"/>
  <c r="A225" i="28" s="1"/>
  <c r="A227" i="28" s="1"/>
  <c r="A229" i="28" s="1"/>
  <c r="A231" i="28" s="1"/>
  <c r="A233" i="28" s="1"/>
  <c r="A235" i="28" s="1"/>
  <c r="A237" i="28" s="1"/>
  <c r="A239" i="28" s="1"/>
  <c r="A241" i="28" s="1"/>
  <c r="A243" i="28" s="1"/>
  <c r="A245" i="28" s="1"/>
  <c r="A247" i="28" s="1"/>
  <c r="A249" i="28" s="1"/>
  <c r="A251" i="28" s="1"/>
  <c r="A253" i="28" s="1"/>
  <c r="A255" i="28" s="1"/>
  <c r="A257" i="28" s="1"/>
  <c r="A259" i="28" s="1"/>
  <c r="A261" i="28" s="1"/>
  <c r="A263" i="28" s="1"/>
  <c r="A265" i="28" s="1"/>
  <c r="A28" i="28"/>
  <c r="A30" i="28" s="1"/>
  <c r="A32" i="28" s="1"/>
  <c r="A34" i="28" s="1"/>
  <c r="A36" i="28" s="1"/>
  <c r="A38" i="28" s="1"/>
  <c r="A40" i="28" s="1"/>
  <c r="A42" i="28" s="1"/>
  <c r="A44" i="28" s="1"/>
  <c r="A46" i="28" s="1"/>
  <c r="A48" i="28" s="1"/>
  <c r="A50" i="28" s="1"/>
  <c r="A52" i="28" s="1"/>
  <c r="A54" i="28" s="1"/>
  <c r="A56" i="28" s="1"/>
  <c r="A58" i="28" s="1"/>
  <c r="A60" i="28" s="1"/>
  <c r="A62" i="28" s="1"/>
  <c r="A64" i="28" s="1"/>
  <c r="A66" i="28" s="1"/>
  <c r="A68" i="28" s="1"/>
  <c r="A70" i="28" s="1"/>
  <c r="A72" i="28" s="1"/>
  <c r="A74" i="28" s="1"/>
  <c r="A76" i="28" s="1"/>
  <c r="A78" i="28" s="1"/>
  <c r="A80" i="28" s="1"/>
  <c r="A82" i="28" s="1"/>
  <c r="A84" i="28" s="1"/>
  <c r="A86" i="28" s="1"/>
  <c r="A88" i="28" s="1"/>
  <c r="A90" i="28" s="1"/>
  <c r="A92" i="28" s="1"/>
  <c r="A94" i="28" s="1"/>
  <c r="A96" i="28" s="1"/>
  <c r="A98" i="28" s="1"/>
  <c r="A100" i="28" s="1"/>
  <c r="A102" i="28" s="1"/>
  <c r="A104" i="28" s="1"/>
  <c r="A106" i="28" s="1"/>
  <c r="A108" i="28" s="1"/>
  <c r="A110" i="28" s="1"/>
  <c r="A112" i="28" s="1"/>
  <c r="A114" i="28" s="1"/>
  <c r="A116" i="28" s="1"/>
  <c r="A118" i="28" s="1"/>
  <c r="A120" i="28" s="1"/>
  <c r="A122" i="28" s="1"/>
  <c r="A124" i="28" s="1"/>
  <c r="A126" i="28" s="1"/>
  <c r="A128" i="28" s="1"/>
  <c r="A130" i="28" s="1"/>
  <c r="A132" i="28" s="1"/>
  <c r="A134" i="28" s="1"/>
  <c r="A136" i="28" s="1"/>
  <c r="A138" i="28" s="1"/>
  <c r="A140" i="28" s="1"/>
  <c r="A142" i="28" s="1"/>
  <c r="A144" i="28" s="1"/>
  <c r="A146" i="28" s="1"/>
  <c r="A148" i="28" s="1"/>
  <c r="A150" i="28" s="1"/>
  <c r="A152" i="28" s="1"/>
  <c r="A154" i="28" s="1"/>
  <c r="A156" i="28" s="1"/>
  <c r="A158" i="28" s="1"/>
  <c r="A160" i="28" s="1"/>
  <c r="A162" i="28" s="1"/>
  <c r="A164" i="28" s="1"/>
  <c r="A166" i="28" s="1"/>
  <c r="A168" i="28" s="1"/>
  <c r="A170" i="28" s="1"/>
  <c r="A172" i="28" s="1"/>
  <c r="A174" i="28" s="1"/>
  <c r="A176" i="28" s="1"/>
  <c r="A178" i="28" s="1"/>
  <c r="A180" i="28" s="1"/>
  <c r="A182" i="28" s="1"/>
  <c r="A184" i="28" s="1"/>
  <c r="A186" i="28" s="1"/>
  <c r="A188" i="28" s="1"/>
  <c r="A190" i="28" s="1"/>
  <c r="A192" i="28" s="1"/>
  <c r="A194" i="28" s="1"/>
  <c r="A196" i="28" s="1"/>
  <c r="A198" i="28" s="1"/>
  <c r="A200" i="28" s="1"/>
  <c r="A202" i="28" s="1"/>
  <c r="A204" i="28" s="1"/>
  <c r="A206" i="28" s="1"/>
  <c r="A208" i="28" s="1"/>
  <c r="A210" i="28" s="1"/>
  <c r="A212" i="28" s="1"/>
  <c r="A214" i="28" s="1"/>
  <c r="A216" i="28" s="1"/>
  <c r="A218" i="28" s="1"/>
  <c r="A220" i="28" s="1"/>
  <c r="A222" i="28" s="1"/>
  <c r="A224" i="28" s="1"/>
  <c r="A226" i="28" s="1"/>
  <c r="A228" i="28" s="1"/>
  <c r="A230" i="28" s="1"/>
  <c r="A232" i="28" s="1"/>
  <c r="A234" i="28" s="1"/>
  <c r="A236" i="28" s="1"/>
  <c r="A238" i="28" s="1"/>
  <c r="A240" i="28" s="1"/>
  <c r="A242" i="28" s="1"/>
  <c r="A244" i="28" s="1"/>
  <c r="A246" i="28" s="1"/>
  <c r="A248" i="28" s="1"/>
  <c r="A250" i="28" s="1"/>
  <c r="A252" i="28" s="1"/>
  <c r="A254" i="28" s="1"/>
  <c r="A256" i="28" s="1"/>
  <c r="A258" i="28" s="1"/>
  <c r="A260" i="28" s="1"/>
  <c r="A262" i="28" s="1"/>
  <c r="A264" i="28" s="1"/>
  <c r="R755" i="163"/>
  <c r="R751" i="163"/>
  <c r="R716" i="163"/>
  <c r="R712" i="163"/>
  <c r="R677" i="163"/>
  <c r="R673" i="163"/>
  <c r="R638" i="163"/>
  <c r="R634" i="163"/>
  <c r="R599" i="163"/>
  <c r="R595" i="163"/>
  <c r="R560" i="163"/>
  <c r="R556" i="163"/>
  <c r="R520" i="163"/>
  <c r="R517" i="163"/>
  <c r="R482" i="163"/>
  <c r="R478" i="163"/>
  <c r="R443" i="163"/>
  <c r="R439" i="163"/>
  <c r="R404" i="163"/>
  <c r="R400" i="163"/>
  <c r="R365" i="163"/>
  <c r="R361" i="163"/>
  <c r="R326" i="163"/>
  <c r="R322" i="163"/>
  <c r="R287" i="163"/>
  <c r="R283" i="163"/>
  <c r="R248" i="163"/>
  <c r="R244" i="163"/>
  <c r="R209" i="163"/>
  <c r="R205" i="163"/>
  <c r="R170" i="163"/>
  <c r="R166" i="163"/>
  <c r="R131" i="163"/>
  <c r="R127" i="163"/>
  <c r="R92" i="163"/>
  <c r="R88" i="163"/>
  <c r="R53" i="163"/>
  <c r="R49" i="163"/>
  <c r="M41" i="163"/>
  <c r="C41" i="163"/>
  <c r="R14" i="163"/>
  <c r="R10" i="163"/>
  <c r="C2" i="163"/>
  <c r="C43" i="165"/>
  <c r="C4" i="165"/>
  <c r="B2" i="165"/>
  <c r="E9" i="165" l="1"/>
  <c r="I9" i="165" s="1"/>
  <c r="J9" i="165"/>
  <c r="K9" i="165"/>
  <c r="L9" i="165"/>
  <c r="I10" i="165"/>
  <c r="J10" i="165"/>
  <c r="K10" i="165"/>
  <c r="L10" i="165"/>
  <c r="I11" i="165"/>
  <c r="J11" i="165"/>
  <c r="K11" i="165"/>
  <c r="L11" i="165"/>
  <c r="E12" i="165"/>
  <c r="I12" i="165" s="1"/>
  <c r="J12" i="165"/>
  <c r="K12" i="165"/>
  <c r="L12" i="165"/>
  <c r="I13" i="165"/>
  <c r="J13" i="165"/>
  <c r="K13" i="165"/>
  <c r="L13" i="165"/>
  <c r="I14" i="165"/>
  <c r="J14" i="165"/>
  <c r="K14" i="165"/>
  <c r="L14" i="165"/>
  <c r="E15" i="165"/>
  <c r="I15" i="165" s="1"/>
  <c r="J15" i="165"/>
  <c r="K15" i="165"/>
  <c r="L15" i="165"/>
  <c r="I16" i="165"/>
  <c r="J16" i="165"/>
  <c r="K16" i="165"/>
  <c r="L16" i="165"/>
  <c r="I17" i="165"/>
  <c r="J17" i="165"/>
  <c r="K17" i="165"/>
  <c r="L17" i="165"/>
  <c r="E18" i="165"/>
  <c r="I18" i="165" s="1"/>
  <c r="J18" i="165"/>
  <c r="K18" i="165"/>
  <c r="L18" i="165"/>
  <c r="E19" i="165"/>
  <c r="I19" i="165" s="1"/>
  <c r="J19" i="165"/>
  <c r="K19" i="165"/>
  <c r="L19" i="165"/>
  <c r="I20" i="165"/>
  <c r="J20" i="165"/>
  <c r="K20" i="165"/>
  <c r="L20" i="165"/>
  <c r="I21" i="165"/>
  <c r="J21" i="165"/>
  <c r="K21" i="165"/>
  <c r="L21" i="165"/>
  <c r="I22" i="165"/>
  <c r="J22" i="165"/>
  <c r="K22" i="165"/>
  <c r="L22" i="165"/>
  <c r="I23" i="165"/>
  <c r="J23" i="165"/>
  <c r="K23" i="165"/>
  <c r="L23" i="165"/>
  <c r="I24" i="165"/>
  <c r="J24" i="165"/>
  <c r="K24" i="165"/>
  <c r="L24" i="165"/>
  <c r="I25" i="165"/>
  <c r="J25" i="165"/>
  <c r="K25" i="165"/>
  <c r="L25" i="165"/>
  <c r="I26" i="165"/>
  <c r="J26" i="165"/>
  <c r="K26" i="165"/>
  <c r="L26" i="165"/>
  <c r="I27" i="165"/>
  <c r="J27" i="165"/>
  <c r="K27" i="165"/>
  <c r="L27" i="165"/>
  <c r="I28" i="165"/>
  <c r="J28" i="165"/>
  <c r="K28" i="165"/>
  <c r="L28" i="165"/>
  <c r="I29" i="165"/>
  <c r="J29" i="165"/>
  <c r="K29" i="165"/>
  <c r="L29" i="165"/>
  <c r="I30" i="165"/>
  <c r="J30" i="165"/>
  <c r="K30" i="165"/>
  <c r="L30" i="165"/>
  <c r="I31" i="165"/>
  <c r="J31" i="165"/>
  <c r="K31" i="165"/>
  <c r="L31" i="165"/>
  <c r="I32" i="165"/>
  <c r="J32" i="165"/>
  <c r="K32" i="165"/>
  <c r="L32" i="165"/>
  <c r="I33" i="165"/>
  <c r="J33" i="165"/>
  <c r="K33" i="165"/>
  <c r="L33" i="165"/>
  <c r="I34" i="165"/>
  <c r="J34" i="165"/>
  <c r="K34" i="165"/>
  <c r="L34" i="165"/>
  <c r="I35" i="165"/>
  <c r="J35" i="165"/>
  <c r="K35" i="165"/>
  <c r="L35" i="165"/>
  <c r="I36" i="165"/>
  <c r="J36" i="165"/>
  <c r="K36" i="165"/>
  <c r="L36" i="165"/>
  <c r="I37" i="165"/>
  <c r="J37" i="165"/>
  <c r="K37" i="165"/>
  <c r="L37" i="165"/>
  <c r="I38" i="165"/>
  <c r="J38" i="165"/>
  <c r="K38" i="165"/>
  <c r="L38" i="165"/>
  <c r="I39" i="165"/>
  <c r="J39" i="165"/>
  <c r="K39" i="165"/>
  <c r="L39" i="165"/>
  <c r="I40" i="165"/>
  <c r="J40" i="165"/>
  <c r="K40" i="165"/>
  <c r="L40" i="165"/>
  <c r="C121" i="165"/>
  <c r="I48" i="165"/>
  <c r="J48" i="165"/>
  <c r="K48" i="165"/>
  <c r="L48" i="165"/>
  <c r="I49" i="165"/>
  <c r="J49" i="165"/>
  <c r="K49" i="165"/>
  <c r="L49" i="165"/>
  <c r="I50" i="165"/>
  <c r="J50" i="165"/>
  <c r="K50" i="165"/>
  <c r="L50" i="165"/>
  <c r="I51" i="165"/>
  <c r="J51" i="165"/>
  <c r="K51" i="165"/>
  <c r="L51" i="165"/>
  <c r="I52" i="165"/>
  <c r="J52" i="165"/>
  <c r="K52" i="165"/>
  <c r="L52" i="165"/>
  <c r="I53" i="165"/>
  <c r="J53" i="165"/>
  <c r="K53" i="165"/>
  <c r="L53" i="165"/>
  <c r="I54" i="165"/>
  <c r="J54" i="165"/>
  <c r="K54" i="165"/>
  <c r="L54" i="165"/>
  <c r="I55" i="165"/>
  <c r="J55" i="165"/>
  <c r="K55" i="165"/>
  <c r="L55" i="165"/>
  <c r="I56" i="165"/>
  <c r="J56" i="165"/>
  <c r="K56" i="165"/>
  <c r="L56" i="165"/>
  <c r="I57" i="165"/>
  <c r="J57" i="165"/>
  <c r="K57" i="165"/>
  <c r="L57" i="165"/>
  <c r="I58" i="165"/>
  <c r="J58" i="165"/>
  <c r="K58" i="165"/>
  <c r="L58" i="165"/>
  <c r="E59" i="165"/>
  <c r="I59" i="165" s="1"/>
  <c r="J59" i="165"/>
  <c r="K59" i="165"/>
  <c r="L59" i="165"/>
  <c r="I60" i="165"/>
  <c r="J60" i="165"/>
  <c r="K60" i="165"/>
  <c r="L60" i="165"/>
  <c r="I61" i="165"/>
  <c r="J61" i="165"/>
  <c r="K61" i="165"/>
  <c r="L61" i="165"/>
  <c r="I62" i="165"/>
  <c r="J62" i="165"/>
  <c r="K62" i="165"/>
  <c r="L62" i="165"/>
  <c r="I63" i="165"/>
  <c r="J63" i="165"/>
  <c r="K63" i="165"/>
  <c r="L63" i="165"/>
  <c r="I64" i="165"/>
  <c r="J64" i="165"/>
  <c r="K64" i="165"/>
  <c r="L64" i="165"/>
  <c r="I65" i="165"/>
  <c r="J65" i="165"/>
  <c r="K65" i="165"/>
  <c r="L65" i="165"/>
  <c r="I66" i="165"/>
  <c r="J66" i="165"/>
  <c r="K66" i="165"/>
  <c r="L66" i="165"/>
  <c r="I67" i="165"/>
  <c r="J67" i="165"/>
  <c r="K67" i="165"/>
  <c r="L67" i="165"/>
  <c r="I68" i="165"/>
  <c r="J68" i="165"/>
  <c r="K68" i="165"/>
  <c r="L68" i="165"/>
  <c r="I69" i="165"/>
  <c r="J69" i="165"/>
  <c r="K69" i="165"/>
  <c r="L69" i="165"/>
  <c r="I70" i="165"/>
  <c r="J70" i="165"/>
  <c r="K70" i="165"/>
  <c r="L70" i="165"/>
  <c r="I71" i="165"/>
  <c r="J71" i="165"/>
  <c r="K71" i="165"/>
  <c r="L71" i="165"/>
  <c r="I72" i="165"/>
  <c r="J72" i="165"/>
  <c r="K72" i="165"/>
  <c r="L72" i="165"/>
  <c r="I73" i="165"/>
  <c r="J73" i="165"/>
  <c r="K73" i="165"/>
  <c r="L73" i="165"/>
  <c r="I74" i="165"/>
  <c r="J74" i="165"/>
  <c r="K74" i="165"/>
  <c r="L74" i="165"/>
  <c r="I75" i="165"/>
  <c r="J75" i="165"/>
  <c r="K75" i="165"/>
  <c r="L75" i="165"/>
  <c r="I76" i="165"/>
  <c r="J76" i="165"/>
  <c r="K76" i="165"/>
  <c r="L76" i="165"/>
  <c r="I77" i="165"/>
  <c r="J77" i="165"/>
  <c r="K77" i="165"/>
  <c r="L77" i="165"/>
  <c r="I78" i="165"/>
  <c r="J78" i="165"/>
  <c r="K78" i="165"/>
  <c r="L78" i="165"/>
  <c r="I79" i="165"/>
  <c r="J79" i="165"/>
  <c r="K79" i="165"/>
  <c r="L79" i="165"/>
  <c r="I87" i="165"/>
  <c r="J87" i="165"/>
  <c r="K87" i="165"/>
  <c r="L87" i="165"/>
  <c r="I88" i="165"/>
  <c r="J88" i="165"/>
  <c r="K88" i="165"/>
  <c r="L88" i="165"/>
  <c r="I89" i="165"/>
  <c r="J89" i="165"/>
  <c r="K89" i="165"/>
  <c r="L89" i="165"/>
  <c r="I90" i="165"/>
  <c r="J90" i="165"/>
  <c r="K90" i="165"/>
  <c r="L90" i="165"/>
  <c r="I91" i="165"/>
  <c r="J91" i="165"/>
  <c r="K91" i="165"/>
  <c r="L91" i="165"/>
  <c r="I92" i="165"/>
  <c r="J92" i="165"/>
  <c r="K92" i="165"/>
  <c r="L92" i="165"/>
  <c r="I93" i="165"/>
  <c r="J93" i="165"/>
  <c r="K93" i="165"/>
  <c r="L93" i="165"/>
  <c r="I94" i="165"/>
  <c r="J94" i="165"/>
  <c r="K94" i="165"/>
  <c r="L94" i="165"/>
  <c r="I95" i="165"/>
  <c r="J95" i="165"/>
  <c r="K95" i="165"/>
  <c r="L95" i="165"/>
  <c r="I96" i="165"/>
  <c r="J96" i="165"/>
  <c r="K96" i="165"/>
  <c r="L96" i="165"/>
  <c r="I97" i="165"/>
  <c r="J97" i="165"/>
  <c r="K97" i="165"/>
  <c r="L97" i="165"/>
  <c r="I98" i="165"/>
  <c r="J98" i="165"/>
  <c r="K98" i="165"/>
  <c r="L98" i="165"/>
  <c r="I99" i="165"/>
  <c r="J99" i="165"/>
  <c r="K99" i="165"/>
  <c r="L99" i="165"/>
  <c r="I100" i="165"/>
  <c r="J100" i="165"/>
  <c r="K100" i="165"/>
  <c r="L100" i="165"/>
  <c r="I101" i="165"/>
  <c r="J101" i="165"/>
  <c r="K101" i="165"/>
  <c r="L101" i="165"/>
  <c r="I102" i="165"/>
  <c r="J102" i="165"/>
  <c r="K102" i="165"/>
  <c r="L102" i="165"/>
  <c r="I103" i="165"/>
  <c r="J103" i="165"/>
  <c r="K103" i="165"/>
  <c r="L103" i="165"/>
  <c r="I104" i="165"/>
  <c r="J104" i="165"/>
  <c r="K104" i="165"/>
  <c r="L104" i="165"/>
  <c r="I105" i="165"/>
  <c r="J105" i="165"/>
  <c r="K105" i="165"/>
  <c r="L105" i="165"/>
  <c r="I106" i="165"/>
  <c r="J106" i="165"/>
  <c r="K106" i="165"/>
  <c r="L106" i="165"/>
  <c r="I107" i="165"/>
  <c r="J107" i="165"/>
  <c r="K107" i="165"/>
  <c r="L107" i="165"/>
  <c r="I108" i="165"/>
  <c r="J108" i="165"/>
  <c r="K108" i="165"/>
  <c r="L108" i="165"/>
  <c r="I109" i="165"/>
  <c r="J109" i="165"/>
  <c r="K109" i="165"/>
  <c r="L109" i="165"/>
  <c r="I110" i="165"/>
  <c r="J110" i="165"/>
  <c r="K110" i="165"/>
  <c r="L110" i="165"/>
  <c r="I111" i="165"/>
  <c r="J111" i="165"/>
  <c r="K111" i="165"/>
  <c r="L111" i="165"/>
  <c r="I112" i="165"/>
  <c r="J112" i="165"/>
  <c r="K112" i="165"/>
  <c r="L112" i="165"/>
  <c r="I113" i="165"/>
  <c r="J113" i="165"/>
  <c r="K113" i="165"/>
  <c r="L113" i="165"/>
  <c r="E114" i="165"/>
  <c r="I114" i="165" s="1"/>
  <c r="J114" i="165"/>
  <c r="K114" i="165"/>
  <c r="L114" i="165"/>
  <c r="E115" i="165"/>
  <c r="I115" i="165" s="1"/>
  <c r="J115" i="165"/>
  <c r="K115" i="165"/>
  <c r="L115" i="165"/>
  <c r="I116" i="165"/>
  <c r="J116" i="165"/>
  <c r="K116" i="165"/>
  <c r="L116" i="165"/>
  <c r="I117" i="165"/>
  <c r="J117" i="165"/>
  <c r="K117" i="165"/>
  <c r="L117" i="165"/>
  <c r="I118" i="165"/>
  <c r="J118" i="165"/>
  <c r="K118" i="165"/>
  <c r="L118" i="165"/>
  <c r="I126" i="165"/>
  <c r="J126" i="165"/>
  <c r="K126" i="165"/>
  <c r="L126" i="165"/>
  <c r="I127" i="165"/>
  <c r="J127" i="165"/>
  <c r="K127" i="165"/>
  <c r="L127" i="165"/>
  <c r="I128" i="165"/>
  <c r="J128" i="165"/>
  <c r="K128" i="165"/>
  <c r="L128" i="165"/>
  <c r="I129" i="165"/>
  <c r="J129" i="165"/>
  <c r="K129" i="165"/>
  <c r="L129" i="165"/>
  <c r="I130" i="165"/>
  <c r="J130" i="165"/>
  <c r="K130" i="165"/>
  <c r="L130" i="165"/>
  <c r="I131" i="165"/>
  <c r="J131" i="165"/>
  <c r="K131" i="165"/>
  <c r="L131" i="165"/>
  <c r="I132" i="165"/>
  <c r="J132" i="165"/>
  <c r="K132" i="165"/>
  <c r="L132" i="165"/>
  <c r="I133" i="165"/>
  <c r="J133" i="165"/>
  <c r="K133" i="165"/>
  <c r="L133" i="165"/>
  <c r="I134" i="165"/>
  <c r="J134" i="165"/>
  <c r="K134" i="165"/>
  <c r="L134" i="165"/>
  <c r="I135" i="165"/>
  <c r="J135" i="165"/>
  <c r="K135" i="165"/>
  <c r="L135" i="165"/>
  <c r="I136" i="165"/>
  <c r="J136" i="165"/>
  <c r="K136" i="165"/>
  <c r="L136" i="165"/>
  <c r="I137" i="165"/>
  <c r="J137" i="165"/>
  <c r="K137" i="165"/>
  <c r="L137" i="165"/>
  <c r="I138" i="165"/>
  <c r="J138" i="165"/>
  <c r="K138" i="165"/>
  <c r="L138" i="165"/>
  <c r="I139" i="165"/>
  <c r="J139" i="165"/>
  <c r="K139" i="165"/>
  <c r="L139" i="165"/>
  <c r="I140" i="165"/>
  <c r="J140" i="165"/>
  <c r="K140" i="165"/>
  <c r="L140" i="165"/>
  <c r="I141" i="165"/>
  <c r="J141" i="165"/>
  <c r="K141" i="165"/>
  <c r="L141" i="165"/>
  <c r="I142" i="165"/>
  <c r="J142" i="165"/>
  <c r="K142" i="165"/>
  <c r="L142" i="165"/>
  <c r="I143" i="165"/>
  <c r="J143" i="165"/>
  <c r="K143" i="165"/>
  <c r="L143" i="165"/>
  <c r="I144" i="165"/>
  <c r="J144" i="165"/>
  <c r="K144" i="165"/>
  <c r="L144" i="165"/>
  <c r="I145" i="165"/>
  <c r="J145" i="165"/>
  <c r="K145" i="165"/>
  <c r="L145" i="165"/>
  <c r="I146" i="165"/>
  <c r="J146" i="165"/>
  <c r="K146" i="165"/>
  <c r="L146" i="165"/>
  <c r="I147" i="165"/>
  <c r="J147" i="165"/>
  <c r="K147" i="165"/>
  <c r="L147" i="165"/>
  <c r="I148" i="165"/>
  <c r="J148" i="165"/>
  <c r="K148" i="165"/>
  <c r="L148" i="165"/>
  <c r="I149" i="165"/>
  <c r="J149" i="165"/>
  <c r="K149" i="165"/>
  <c r="L149" i="165"/>
  <c r="I150" i="165"/>
  <c r="J150" i="165"/>
  <c r="K150" i="165"/>
  <c r="L150" i="165"/>
  <c r="I151" i="165"/>
  <c r="J151" i="165"/>
  <c r="K151" i="165"/>
  <c r="L151" i="165"/>
  <c r="I152" i="165"/>
  <c r="J152" i="165"/>
  <c r="K152" i="165"/>
  <c r="L152" i="165"/>
  <c r="I153" i="165"/>
  <c r="J153" i="165"/>
  <c r="K153" i="165"/>
  <c r="L153" i="165"/>
  <c r="I154" i="165"/>
  <c r="J154" i="165"/>
  <c r="K154" i="165"/>
  <c r="L154" i="165"/>
  <c r="I155" i="165"/>
  <c r="J155" i="165"/>
  <c r="K155" i="165"/>
  <c r="L155" i="165"/>
  <c r="I156" i="165"/>
  <c r="J156" i="165"/>
  <c r="K156" i="165"/>
  <c r="L156" i="165"/>
  <c r="I157" i="165"/>
  <c r="J157" i="165"/>
  <c r="K157" i="165"/>
  <c r="L157" i="165"/>
  <c r="I158" i="165"/>
  <c r="J158" i="165"/>
  <c r="K158" i="165"/>
  <c r="L158" i="165"/>
  <c r="I165" i="165"/>
  <c r="J165" i="165"/>
  <c r="K165" i="165"/>
  <c r="L165" i="165"/>
  <c r="E166" i="165"/>
  <c r="I166" i="165" s="1"/>
  <c r="J166" i="165"/>
  <c r="K166" i="165"/>
  <c r="L166" i="165"/>
  <c r="I167" i="165"/>
  <c r="J167" i="165"/>
  <c r="K167" i="165"/>
  <c r="L167" i="165"/>
  <c r="I168" i="165"/>
  <c r="J168" i="165"/>
  <c r="K168" i="165"/>
  <c r="L168" i="165"/>
  <c r="I169" i="165"/>
  <c r="J169" i="165"/>
  <c r="K169" i="165"/>
  <c r="L169" i="165"/>
  <c r="I170" i="165"/>
  <c r="J170" i="165"/>
  <c r="K170" i="165"/>
  <c r="L170" i="165"/>
  <c r="I171" i="165"/>
  <c r="J171" i="165"/>
  <c r="K171" i="165"/>
  <c r="L171" i="165"/>
  <c r="I172" i="165"/>
  <c r="J172" i="165"/>
  <c r="K172" i="165"/>
  <c r="L172" i="165"/>
  <c r="I173" i="165"/>
  <c r="J173" i="165"/>
  <c r="K173" i="165"/>
  <c r="L173" i="165"/>
  <c r="I174" i="165"/>
  <c r="J174" i="165"/>
  <c r="K174" i="165"/>
  <c r="L174" i="165"/>
  <c r="I175" i="165"/>
  <c r="J175" i="165"/>
  <c r="K175" i="165"/>
  <c r="L175" i="165"/>
  <c r="I176" i="165"/>
  <c r="J176" i="165"/>
  <c r="K176" i="165"/>
  <c r="L176" i="165"/>
  <c r="I177" i="165"/>
  <c r="J177" i="165"/>
  <c r="K177" i="165"/>
  <c r="L177" i="165"/>
  <c r="I178" i="165"/>
  <c r="J178" i="165"/>
  <c r="K178" i="165"/>
  <c r="L178" i="165"/>
  <c r="I179" i="165"/>
  <c r="J179" i="165"/>
  <c r="K179" i="165"/>
  <c r="L179" i="165"/>
  <c r="I180" i="165"/>
  <c r="J180" i="165"/>
  <c r="K180" i="165"/>
  <c r="L180" i="165"/>
  <c r="I181" i="165"/>
  <c r="J181" i="165"/>
  <c r="K181" i="165"/>
  <c r="L181" i="165"/>
  <c r="I182" i="165"/>
  <c r="J182" i="165"/>
  <c r="K182" i="165"/>
  <c r="L182" i="165"/>
  <c r="I183" i="165"/>
  <c r="J183" i="165"/>
  <c r="K183" i="165"/>
  <c r="L183" i="165"/>
  <c r="I184" i="165"/>
  <c r="J184" i="165"/>
  <c r="K184" i="165"/>
  <c r="L184" i="165"/>
  <c r="I185" i="165"/>
  <c r="J185" i="165"/>
  <c r="K185" i="165"/>
  <c r="L185" i="165"/>
  <c r="I186" i="165"/>
  <c r="J186" i="165"/>
  <c r="K186" i="165"/>
  <c r="L186" i="165"/>
  <c r="I187" i="165"/>
  <c r="J187" i="165"/>
  <c r="K187" i="165"/>
  <c r="L187" i="165"/>
  <c r="I188" i="165"/>
  <c r="J188" i="165"/>
  <c r="K188" i="165"/>
  <c r="L188" i="165"/>
  <c r="I189" i="165"/>
  <c r="J189" i="165"/>
  <c r="K189" i="165"/>
  <c r="L189" i="165"/>
  <c r="I190" i="165"/>
  <c r="J190" i="165"/>
  <c r="K190" i="165"/>
  <c r="L190" i="165"/>
  <c r="I191" i="165"/>
  <c r="J191" i="165"/>
  <c r="K191" i="165"/>
  <c r="L191" i="165"/>
  <c r="I192" i="165"/>
  <c r="J192" i="165"/>
  <c r="K192" i="165"/>
  <c r="L192" i="165"/>
  <c r="I193" i="165"/>
  <c r="J193" i="165"/>
  <c r="K193" i="165"/>
  <c r="L193" i="165"/>
  <c r="I194" i="165"/>
  <c r="J194" i="165"/>
  <c r="K194" i="165"/>
  <c r="L194" i="165"/>
  <c r="E195" i="165"/>
  <c r="I195" i="165" s="1"/>
  <c r="J195" i="165"/>
  <c r="K195" i="165"/>
  <c r="L195" i="165"/>
  <c r="I196" i="165"/>
  <c r="J196" i="165"/>
  <c r="K196" i="165"/>
  <c r="L196" i="165"/>
  <c r="I204" i="165"/>
  <c r="J204" i="165"/>
  <c r="K204" i="165"/>
  <c r="L204" i="165"/>
  <c r="I205" i="165"/>
  <c r="J205" i="165"/>
  <c r="K205" i="165"/>
  <c r="L205" i="165"/>
  <c r="I206" i="165"/>
  <c r="J206" i="165"/>
  <c r="K206" i="165"/>
  <c r="L206" i="165"/>
  <c r="I207" i="165"/>
  <c r="J207" i="165"/>
  <c r="K207" i="165"/>
  <c r="L207" i="165"/>
  <c r="I208" i="165"/>
  <c r="J208" i="165"/>
  <c r="K208" i="165"/>
  <c r="L208" i="165"/>
  <c r="I209" i="165"/>
  <c r="J209" i="165"/>
  <c r="K209" i="165"/>
  <c r="L209" i="165"/>
  <c r="I210" i="165"/>
  <c r="J210" i="165"/>
  <c r="K210" i="165"/>
  <c r="L210" i="165"/>
  <c r="I211" i="165"/>
  <c r="J211" i="165"/>
  <c r="K211" i="165"/>
  <c r="L211" i="165"/>
  <c r="I212" i="165"/>
  <c r="J212" i="165"/>
  <c r="K212" i="165"/>
  <c r="L212" i="165"/>
  <c r="I213" i="165"/>
  <c r="J213" i="165"/>
  <c r="K213" i="165"/>
  <c r="L213" i="165"/>
  <c r="I214" i="165"/>
  <c r="J214" i="165"/>
  <c r="K214" i="165"/>
  <c r="L214" i="165"/>
  <c r="I215" i="165"/>
  <c r="J215" i="165"/>
  <c r="K215" i="165"/>
  <c r="L215" i="165"/>
  <c r="I216" i="165"/>
  <c r="J216" i="165"/>
  <c r="K216" i="165"/>
  <c r="L216" i="165"/>
  <c r="I217" i="165"/>
  <c r="J217" i="165"/>
  <c r="K217" i="165"/>
  <c r="L217" i="165"/>
  <c r="I218" i="165"/>
  <c r="J218" i="165"/>
  <c r="K218" i="165"/>
  <c r="L218" i="165"/>
  <c r="I219" i="165"/>
  <c r="J219" i="165"/>
  <c r="K219" i="165"/>
  <c r="L219" i="165"/>
  <c r="E220" i="165"/>
  <c r="I220" i="165" s="1"/>
  <c r="J220" i="165"/>
  <c r="K220" i="165"/>
  <c r="L220" i="165"/>
  <c r="E221" i="165"/>
  <c r="I221" i="165" s="1"/>
  <c r="J221" i="165"/>
  <c r="K221" i="165"/>
  <c r="L221" i="165"/>
  <c r="I222" i="165"/>
  <c r="J222" i="165"/>
  <c r="K222" i="165"/>
  <c r="L222" i="165"/>
  <c r="I223" i="165"/>
  <c r="J223" i="165"/>
  <c r="K223" i="165"/>
  <c r="L223" i="165"/>
  <c r="I224" i="165"/>
  <c r="J224" i="165"/>
  <c r="K224" i="165"/>
  <c r="L224" i="165"/>
  <c r="I225" i="165"/>
  <c r="J225" i="165"/>
  <c r="K225" i="165"/>
  <c r="L225" i="165"/>
  <c r="I226" i="165"/>
  <c r="J226" i="165"/>
  <c r="K226" i="165"/>
  <c r="L226" i="165"/>
  <c r="I227" i="165"/>
  <c r="J227" i="165"/>
  <c r="K227" i="165"/>
  <c r="L227" i="165"/>
  <c r="I228" i="165"/>
  <c r="J228" i="165"/>
  <c r="K228" i="165"/>
  <c r="L228" i="165"/>
  <c r="I229" i="165"/>
  <c r="J229" i="165"/>
  <c r="K229" i="165"/>
  <c r="L229" i="165"/>
  <c r="I230" i="165"/>
  <c r="J230" i="165"/>
  <c r="K230" i="165"/>
  <c r="L230" i="165"/>
  <c r="I231" i="165"/>
  <c r="J231" i="165"/>
  <c r="K231" i="165"/>
  <c r="L231" i="165"/>
  <c r="I232" i="165"/>
  <c r="J232" i="165"/>
  <c r="K232" i="165"/>
  <c r="L232" i="165"/>
  <c r="I233" i="165"/>
  <c r="J233" i="165"/>
  <c r="K233" i="165"/>
  <c r="L233" i="165"/>
  <c r="I234" i="165"/>
  <c r="J234" i="165"/>
  <c r="K234" i="165"/>
  <c r="L234" i="165"/>
  <c r="I235" i="165"/>
  <c r="J235" i="165"/>
  <c r="K235" i="165"/>
  <c r="L235" i="165"/>
  <c r="C238" i="165"/>
  <c r="I243" i="165"/>
  <c r="J243" i="165"/>
  <c r="K243" i="165"/>
  <c r="L243" i="165"/>
  <c r="I244" i="165"/>
  <c r="J244" i="165"/>
  <c r="K244" i="165"/>
  <c r="L244" i="165"/>
  <c r="I245" i="165"/>
  <c r="J245" i="165"/>
  <c r="K245" i="165"/>
  <c r="L245" i="165"/>
  <c r="I246" i="165"/>
  <c r="J246" i="165"/>
  <c r="K246" i="165"/>
  <c r="L246" i="165"/>
  <c r="I247" i="165"/>
  <c r="J247" i="165"/>
  <c r="K247" i="165"/>
  <c r="L247" i="165"/>
  <c r="I248" i="165"/>
  <c r="J248" i="165"/>
  <c r="K248" i="165"/>
  <c r="L248" i="165"/>
  <c r="I249" i="165"/>
  <c r="J249" i="165"/>
  <c r="K249" i="165"/>
  <c r="L249" i="165"/>
  <c r="I250" i="165"/>
  <c r="J250" i="165"/>
  <c r="K250" i="165"/>
  <c r="L250" i="165"/>
  <c r="I251" i="165"/>
  <c r="J251" i="165"/>
  <c r="K251" i="165"/>
  <c r="L251" i="165"/>
  <c r="I252" i="165"/>
  <c r="J252" i="165"/>
  <c r="K252" i="165"/>
  <c r="L252" i="165"/>
  <c r="I253" i="165"/>
  <c r="J253" i="165"/>
  <c r="K253" i="165"/>
  <c r="L253" i="165"/>
  <c r="I254" i="165"/>
  <c r="J254" i="165"/>
  <c r="K254" i="165"/>
  <c r="L254" i="165"/>
  <c r="I255" i="165"/>
  <c r="J255" i="165"/>
  <c r="K255" i="165"/>
  <c r="L255" i="165"/>
  <c r="I256" i="165"/>
  <c r="J256" i="165"/>
  <c r="K256" i="165"/>
  <c r="L256" i="165"/>
  <c r="I257" i="165"/>
  <c r="J257" i="165"/>
  <c r="K257" i="165"/>
  <c r="L257" i="165"/>
  <c r="I258" i="165"/>
  <c r="J258" i="165"/>
  <c r="K258" i="165"/>
  <c r="L258" i="165"/>
  <c r="I259" i="165"/>
  <c r="J259" i="165"/>
  <c r="K259" i="165"/>
  <c r="L259" i="165"/>
  <c r="I260" i="165"/>
  <c r="J260" i="165"/>
  <c r="K260" i="165"/>
  <c r="L260" i="165"/>
  <c r="I261" i="165"/>
  <c r="J261" i="165"/>
  <c r="K261" i="165"/>
  <c r="L261" i="165"/>
  <c r="I262" i="165"/>
  <c r="J262" i="165"/>
  <c r="K262" i="165"/>
  <c r="L262" i="165"/>
  <c r="I263" i="165"/>
  <c r="J263" i="165"/>
  <c r="K263" i="165"/>
  <c r="L263" i="165"/>
  <c r="I264" i="165"/>
  <c r="J264" i="165"/>
  <c r="K264" i="165"/>
  <c r="L264" i="165"/>
  <c r="I265" i="165"/>
  <c r="J265" i="165"/>
  <c r="K265" i="165"/>
  <c r="L265" i="165"/>
  <c r="I266" i="165"/>
  <c r="J266" i="165"/>
  <c r="K266" i="165"/>
  <c r="L266" i="165"/>
  <c r="I267" i="165"/>
  <c r="J267" i="165"/>
  <c r="K267" i="165"/>
  <c r="L267" i="165"/>
  <c r="I268" i="165"/>
  <c r="J268" i="165"/>
  <c r="K268" i="165"/>
  <c r="L268" i="165"/>
  <c r="I269" i="165"/>
  <c r="J269" i="165"/>
  <c r="K269" i="165"/>
  <c r="L269" i="165"/>
  <c r="I270" i="165"/>
  <c r="J270" i="165"/>
  <c r="K270" i="165"/>
  <c r="L270" i="165"/>
  <c r="I271" i="165"/>
  <c r="J271" i="165"/>
  <c r="K271" i="165"/>
  <c r="L271" i="165"/>
  <c r="I272" i="165"/>
  <c r="J272" i="165"/>
  <c r="K272" i="165"/>
  <c r="L272" i="165"/>
  <c r="I273" i="165"/>
  <c r="J273" i="165"/>
  <c r="K273" i="165"/>
  <c r="L273" i="165"/>
  <c r="I274" i="165"/>
  <c r="J274" i="165"/>
  <c r="K274" i="165"/>
  <c r="L274" i="165"/>
  <c r="I282" i="165"/>
  <c r="J282" i="165"/>
  <c r="K282" i="165"/>
  <c r="L282" i="165"/>
  <c r="I283" i="165"/>
  <c r="J283" i="165"/>
  <c r="K283" i="165"/>
  <c r="L283" i="165"/>
  <c r="I284" i="165"/>
  <c r="J284" i="165"/>
  <c r="K284" i="165"/>
  <c r="L284" i="165"/>
  <c r="I285" i="165"/>
  <c r="J285" i="165"/>
  <c r="K285" i="165"/>
  <c r="L285" i="165"/>
  <c r="I286" i="165"/>
  <c r="J286" i="165"/>
  <c r="K286" i="165"/>
  <c r="L286" i="165"/>
  <c r="I287" i="165"/>
  <c r="J287" i="165"/>
  <c r="K287" i="165"/>
  <c r="L287" i="165"/>
  <c r="I288" i="165"/>
  <c r="J288" i="165"/>
  <c r="K288" i="165"/>
  <c r="L288" i="165"/>
  <c r="I289" i="165"/>
  <c r="J289" i="165"/>
  <c r="K289" i="165"/>
  <c r="L289" i="165"/>
  <c r="I290" i="165"/>
  <c r="J290" i="165"/>
  <c r="K290" i="165"/>
  <c r="L290" i="165"/>
  <c r="I291" i="165"/>
  <c r="J291" i="165"/>
  <c r="K291" i="165"/>
  <c r="L291" i="165"/>
  <c r="I292" i="165"/>
  <c r="J292" i="165"/>
  <c r="K292" i="165"/>
  <c r="L292" i="165"/>
  <c r="I293" i="165"/>
  <c r="J293" i="165"/>
  <c r="K293" i="165"/>
  <c r="L293" i="165"/>
  <c r="I294" i="165"/>
  <c r="J294" i="165"/>
  <c r="K294" i="165"/>
  <c r="L294" i="165"/>
  <c r="I295" i="165"/>
  <c r="J295" i="165"/>
  <c r="K295" i="165"/>
  <c r="L295" i="165"/>
  <c r="I296" i="165"/>
  <c r="J296" i="165"/>
  <c r="K296" i="165"/>
  <c r="L296" i="165"/>
  <c r="I297" i="165"/>
  <c r="J297" i="165"/>
  <c r="K297" i="165"/>
  <c r="L297" i="165"/>
  <c r="E298" i="165"/>
  <c r="I298" i="165" s="1"/>
  <c r="J298" i="165"/>
  <c r="K298" i="165"/>
  <c r="L298" i="165"/>
  <c r="I299" i="165"/>
  <c r="J299" i="165"/>
  <c r="K299" i="165"/>
  <c r="L299" i="165"/>
  <c r="I300" i="165"/>
  <c r="J300" i="165"/>
  <c r="K300" i="165"/>
  <c r="L300" i="165"/>
  <c r="I301" i="165"/>
  <c r="J301" i="165"/>
  <c r="K301" i="165"/>
  <c r="L301" i="165"/>
  <c r="I302" i="165"/>
  <c r="J302" i="165"/>
  <c r="K302" i="165"/>
  <c r="L302" i="165"/>
  <c r="I303" i="165"/>
  <c r="J303" i="165"/>
  <c r="K303" i="165"/>
  <c r="L303" i="165"/>
  <c r="I304" i="165"/>
  <c r="J304" i="165"/>
  <c r="K304" i="165"/>
  <c r="L304" i="165"/>
  <c r="I305" i="165"/>
  <c r="J305" i="165"/>
  <c r="K305" i="165"/>
  <c r="L305" i="165"/>
  <c r="I306" i="165"/>
  <c r="J306" i="165"/>
  <c r="K306" i="165"/>
  <c r="L306" i="165"/>
  <c r="I307" i="165"/>
  <c r="J307" i="165"/>
  <c r="K307" i="165"/>
  <c r="L307" i="165"/>
  <c r="I308" i="165"/>
  <c r="J308" i="165"/>
  <c r="K308" i="165"/>
  <c r="L308" i="165"/>
  <c r="I309" i="165"/>
  <c r="J309" i="165"/>
  <c r="K309" i="165"/>
  <c r="L309" i="165"/>
  <c r="I310" i="165"/>
  <c r="J310" i="165"/>
  <c r="K310" i="165"/>
  <c r="L310" i="165"/>
  <c r="I311" i="165"/>
  <c r="J311" i="165"/>
  <c r="K311" i="165"/>
  <c r="L311" i="165"/>
  <c r="I312" i="165"/>
  <c r="J312" i="165"/>
  <c r="K312" i="165"/>
  <c r="L312" i="165"/>
  <c r="I313" i="165"/>
  <c r="J313" i="165"/>
  <c r="K313" i="165"/>
  <c r="L313" i="165"/>
  <c r="E321" i="165"/>
  <c r="I321" i="165" s="1"/>
  <c r="J321" i="165"/>
  <c r="K321" i="165"/>
  <c r="L321" i="165"/>
  <c r="E322" i="165"/>
  <c r="I322" i="165" s="1"/>
  <c r="J322" i="165"/>
  <c r="K322" i="165"/>
  <c r="L322" i="165"/>
  <c r="I323" i="165"/>
  <c r="J323" i="165"/>
  <c r="K323" i="165"/>
  <c r="L323" i="165"/>
  <c r="I324" i="165"/>
  <c r="J324" i="165"/>
  <c r="K324" i="165"/>
  <c r="L324" i="165"/>
  <c r="I325" i="165"/>
  <c r="J325" i="165"/>
  <c r="K325" i="165"/>
  <c r="L325" i="165"/>
  <c r="E326" i="165"/>
  <c r="I326" i="165" s="1"/>
  <c r="J326" i="165"/>
  <c r="K326" i="165"/>
  <c r="L326" i="165"/>
  <c r="E327" i="165"/>
  <c r="I327" i="165" s="1"/>
  <c r="J327" i="165"/>
  <c r="K327" i="165"/>
  <c r="L327" i="165"/>
  <c r="E328" i="165"/>
  <c r="I328" i="165" s="1"/>
  <c r="J328" i="165"/>
  <c r="K328" i="165"/>
  <c r="L328" i="165"/>
  <c r="E329" i="165"/>
  <c r="I329" i="165" s="1"/>
  <c r="J329" i="165"/>
  <c r="K329" i="165"/>
  <c r="L329" i="165"/>
  <c r="I330" i="165"/>
  <c r="J330" i="165"/>
  <c r="K330" i="165"/>
  <c r="L330" i="165"/>
  <c r="I331" i="165"/>
  <c r="J331" i="165"/>
  <c r="K331" i="165"/>
  <c r="L331" i="165"/>
  <c r="I332" i="165"/>
  <c r="J332" i="165"/>
  <c r="K332" i="165"/>
  <c r="L332" i="165"/>
  <c r="I333" i="165"/>
  <c r="J333" i="165"/>
  <c r="K333" i="165"/>
  <c r="L333" i="165"/>
  <c r="I334" i="165"/>
  <c r="J334" i="165"/>
  <c r="K334" i="165"/>
  <c r="L334" i="165"/>
  <c r="I335" i="165"/>
  <c r="J335" i="165"/>
  <c r="K335" i="165"/>
  <c r="L335" i="165"/>
  <c r="I336" i="165"/>
  <c r="J336" i="165"/>
  <c r="K336" i="165"/>
  <c r="L336" i="165"/>
  <c r="I337" i="165"/>
  <c r="J337" i="165"/>
  <c r="K337" i="165"/>
  <c r="L337" i="165"/>
  <c r="I338" i="165"/>
  <c r="J338" i="165"/>
  <c r="K338" i="165"/>
  <c r="L338" i="165"/>
  <c r="I339" i="165"/>
  <c r="J339" i="165"/>
  <c r="K339" i="165"/>
  <c r="L339" i="165"/>
  <c r="I340" i="165"/>
  <c r="J340" i="165"/>
  <c r="K340" i="165"/>
  <c r="L340" i="165"/>
  <c r="I341" i="165"/>
  <c r="J341" i="165"/>
  <c r="K341" i="165"/>
  <c r="L341" i="165"/>
  <c r="I342" i="165"/>
  <c r="J342" i="165"/>
  <c r="K342" i="165"/>
  <c r="L342" i="165"/>
  <c r="I343" i="165"/>
  <c r="J343" i="165"/>
  <c r="K343" i="165"/>
  <c r="L343" i="165"/>
  <c r="I344" i="165"/>
  <c r="J344" i="165"/>
  <c r="K344" i="165"/>
  <c r="L344" i="165"/>
  <c r="I345" i="165"/>
  <c r="J345" i="165"/>
  <c r="K345" i="165"/>
  <c r="L345" i="165"/>
  <c r="I346" i="165"/>
  <c r="J346" i="165"/>
  <c r="K346" i="165"/>
  <c r="L346" i="165"/>
  <c r="I347" i="165"/>
  <c r="J347" i="165"/>
  <c r="K347" i="165"/>
  <c r="L347" i="165"/>
  <c r="I348" i="165"/>
  <c r="J348" i="165"/>
  <c r="K348" i="165"/>
  <c r="L348" i="165"/>
  <c r="I349" i="165"/>
  <c r="J349" i="165"/>
  <c r="K349" i="165"/>
  <c r="L349" i="165"/>
  <c r="I350" i="165"/>
  <c r="J350" i="165"/>
  <c r="K350" i="165"/>
  <c r="L350" i="165"/>
  <c r="E351" i="165"/>
  <c r="I351" i="165" s="1"/>
  <c r="J351" i="165"/>
  <c r="K351" i="165"/>
  <c r="L351" i="165"/>
  <c r="E352" i="165"/>
  <c r="I352" i="165" s="1"/>
  <c r="J352" i="165"/>
  <c r="K352" i="165"/>
  <c r="L352" i="165"/>
  <c r="C355" i="165"/>
  <c r="E360" i="165"/>
  <c r="I360" i="165" s="1"/>
  <c r="J360" i="165"/>
  <c r="K360" i="165"/>
  <c r="L360" i="165"/>
  <c r="E361" i="165"/>
  <c r="I361" i="165" s="1"/>
  <c r="J361" i="165"/>
  <c r="K361" i="165"/>
  <c r="L361" i="165"/>
  <c r="E362" i="165"/>
  <c r="I362" i="165" s="1"/>
  <c r="J362" i="165"/>
  <c r="K362" i="165"/>
  <c r="L362" i="165"/>
  <c r="E363" i="165"/>
  <c r="I363" i="165" s="1"/>
  <c r="J363" i="165"/>
  <c r="K363" i="165"/>
  <c r="L363" i="165"/>
  <c r="I364" i="165"/>
  <c r="J364" i="165"/>
  <c r="K364" i="165"/>
  <c r="L364" i="165"/>
  <c r="E365" i="165"/>
  <c r="I365" i="165" s="1"/>
  <c r="J365" i="165"/>
  <c r="K365" i="165"/>
  <c r="L365" i="165"/>
  <c r="I366" i="165"/>
  <c r="J366" i="165"/>
  <c r="K366" i="165"/>
  <c r="L366" i="165"/>
  <c r="I367" i="165"/>
  <c r="J367" i="165"/>
  <c r="K367" i="165"/>
  <c r="L367" i="165"/>
  <c r="I368" i="165"/>
  <c r="J368" i="165"/>
  <c r="K368" i="165"/>
  <c r="L368" i="165"/>
  <c r="I369" i="165"/>
  <c r="J369" i="165"/>
  <c r="K369" i="165"/>
  <c r="L369" i="165"/>
  <c r="I370" i="165"/>
  <c r="J370" i="165"/>
  <c r="K370" i="165"/>
  <c r="L370" i="165"/>
  <c r="I371" i="165"/>
  <c r="J371" i="165"/>
  <c r="K371" i="165"/>
  <c r="L371" i="165"/>
  <c r="I372" i="165"/>
  <c r="J372" i="165"/>
  <c r="K372" i="165"/>
  <c r="L372" i="165"/>
  <c r="I373" i="165"/>
  <c r="J373" i="165"/>
  <c r="K373" i="165"/>
  <c r="L373" i="165"/>
  <c r="I374" i="165"/>
  <c r="J374" i="165"/>
  <c r="K374" i="165"/>
  <c r="L374" i="165"/>
  <c r="I375" i="165"/>
  <c r="J375" i="165"/>
  <c r="K375" i="165"/>
  <c r="L375" i="165"/>
  <c r="E376" i="165"/>
  <c r="I376" i="165" s="1"/>
  <c r="J376" i="165"/>
  <c r="K376" i="165"/>
  <c r="L376" i="165"/>
  <c r="I377" i="165"/>
  <c r="J377" i="165"/>
  <c r="K377" i="165"/>
  <c r="L377" i="165"/>
  <c r="I378" i="165"/>
  <c r="J378" i="165"/>
  <c r="K378" i="165"/>
  <c r="L378" i="165"/>
  <c r="I379" i="165"/>
  <c r="J379" i="165"/>
  <c r="K379" i="165"/>
  <c r="L379" i="165"/>
  <c r="I380" i="165"/>
  <c r="J380" i="165"/>
  <c r="K380" i="165"/>
  <c r="L380" i="165"/>
  <c r="I381" i="165"/>
  <c r="J381" i="165"/>
  <c r="K381" i="165"/>
  <c r="L381" i="165"/>
  <c r="I382" i="165"/>
  <c r="J382" i="165"/>
  <c r="K382" i="165"/>
  <c r="L382" i="165"/>
  <c r="I383" i="165"/>
  <c r="J383" i="165"/>
  <c r="K383" i="165"/>
  <c r="L383" i="165"/>
  <c r="I384" i="165"/>
  <c r="J384" i="165"/>
  <c r="K384" i="165"/>
  <c r="L384" i="165"/>
  <c r="I385" i="165"/>
  <c r="J385" i="165"/>
  <c r="K385" i="165"/>
  <c r="L385" i="165"/>
  <c r="I386" i="165"/>
  <c r="J386" i="165"/>
  <c r="K386" i="165"/>
  <c r="L386" i="165"/>
  <c r="I387" i="165"/>
  <c r="J387" i="165"/>
  <c r="K387" i="165"/>
  <c r="L387" i="165"/>
  <c r="I388" i="165"/>
  <c r="J388" i="165"/>
  <c r="K388" i="165"/>
  <c r="L388" i="165"/>
  <c r="I389" i="165"/>
  <c r="J389" i="165"/>
  <c r="K389" i="165"/>
  <c r="L389" i="165"/>
  <c r="I390" i="165"/>
  <c r="J390" i="165"/>
  <c r="K390" i="165"/>
  <c r="L390" i="165"/>
  <c r="I391" i="165"/>
  <c r="J391" i="165"/>
  <c r="K391" i="165"/>
  <c r="L391" i="165"/>
  <c r="I399" i="165"/>
  <c r="J399" i="165"/>
  <c r="K399" i="165"/>
  <c r="L399" i="165"/>
  <c r="I400" i="165"/>
  <c r="J400" i="165"/>
  <c r="K400" i="165"/>
  <c r="L400" i="165"/>
  <c r="I401" i="165"/>
  <c r="J401" i="165"/>
  <c r="K401" i="165"/>
  <c r="L401" i="165"/>
  <c r="I402" i="165"/>
  <c r="J402" i="165"/>
  <c r="K402" i="165"/>
  <c r="L402" i="165"/>
  <c r="I403" i="165"/>
  <c r="J403" i="165"/>
  <c r="K403" i="165"/>
  <c r="L403" i="165"/>
  <c r="E404" i="165"/>
  <c r="I404" i="165" s="1"/>
  <c r="J404" i="165"/>
  <c r="K404" i="165"/>
  <c r="L404" i="165"/>
  <c r="I405" i="165"/>
  <c r="J405" i="165"/>
  <c r="K405" i="165"/>
  <c r="L405" i="165"/>
  <c r="I406" i="165"/>
  <c r="J406" i="165"/>
  <c r="K406" i="165"/>
  <c r="L406" i="165"/>
  <c r="I407" i="165"/>
  <c r="J407" i="165"/>
  <c r="K407" i="165"/>
  <c r="L407" i="165"/>
  <c r="I408" i="165"/>
  <c r="J408" i="165"/>
  <c r="K408" i="165"/>
  <c r="L408" i="165"/>
  <c r="I409" i="165"/>
  <c r="J409" i="165"/>
  <c r="K409" i="165"/>
  <c r="L409" i="165"/>
  <c r="I410" i="165"/>
  <c r="J410" i="165"/>
  <c r="K410" i="165"/>
  <c r="L410" i="165"/>
  <c r="I411" i="165"/>
  <c r="J411" i="165"/>
  <c r="K411" i="165"/>
  <c r="L411" i="165"/>
  <c r="E412" i="165"/>
  <c r="I412" i="165" s="1"/>
  <c r="J412" i="165"/>
  <c r="K412" i="165"/>
  <c r="L412" i="165"/>
  <c r="I413" i="165"/>
  <c r="J413" i="165"/>
  <c r="K413" i="165"/>
  <c r="L413" i="165"/>
  <c r="I414" i="165"/>
  <c r="J414" i="165"/>
  <c r="K414" i="165"/>
  <c r="L414" i="165"/>
  <c r="I415" i="165"/>
  <c r="J415" i="165"/>
  <c r="K415" i="165"/>
  <c r="L415" i="165"/>
  <c r="I416" i="165"/>
  <c r="J416" i="165"/>
  <c r="K416" i="165"/>
  <c r="L416" i="165"/>
  <c r="I417" i="165"/>
  <c r="J417" i="165"/>
  <c r="K417" i="165"/>
  <c r="L417" i="165"/>
  <c r="I418" i="165"/>
  <c r="J418" i="165"/>
  <c r="K418" i="165"/>
  <c r="L418" i="165"/>
  <c r="I419" i="165"/>
  <c r="J419" i="165"/>
  <c r="K419" i="165"/>
  <c r="L419" i="165"/>
  <c r="I420" i="165"/>
  <c r="J420" i="165"/>
  <c r="K420" i="165"/>
  <c r="L420" i="165"/>
  <c r="I421" i="165"/>
  <c r="J421" i="165"/>
  <c r="K421" i="165"/>
  <c r="L421" i="165"/>
  <c r="I422" i="165"/>
  <c r="J422" i="165"/>
  <c r="K422" i="165"/>
  <c r="L422" i="165"/>
  <c r="I423" i="165"/>
  <c r="J423" i="165"/>
  <c r="K423" i="165"/>
  <c r="L423" i="165"/>
  <c r="I424" i="165"/>
  <c r="J424" i="165"/>
  <c r="K424" i="165"/>
  <c r="L424" i="165"/>
  <c r="I425" i="165"/>
  <c r="J425" i="165"/>
  <c r="K425" i="165"/>
  <c r="L425" i="165"/>
  <c r="I426" i="165"/>
  <c r="J426" i="165"/>
  <c r="K426" i="165"/>
  <c r="L426" i="165"/>
  <c r="I427" i="165"/>
  <c r="J427" i="165"/>
  <c r="K427" i="165"/>
  <c r="L427" i="165"/>
  <c r="I428" i="165"/>
  <c r="J428" i="165"/>
  <c r="K428" i="165"/>
  <c r="L428" i="165"/>
  <c r="I429" i="165"/>
  <c r="J429" i="165"/>
  <c r="K429" i="165"/>
  <c r="L429" i="165"/>
  <c r="I430" i="165"/>
  <c r="J430" i="165"/>
  <c r="K430" i="165"/>
  <c r="L430" i="165"/>
  <c r="E438" i="165"/>
  <c r="I438" i="165" s="1"/>
  <c r="J438" i="165"/>
  <c r="K438" i="165"/>
  <c r="L438" i="165"/>
  <c r="I439" i="165"/>
  <c r="J439" i="165"/>
  <c r="K439" i="165"/>
  <c r="L439" i="165"/>
  <c r="I440" i="165"/>
  <c r="J440" i="165"/>
  <c r="K440" i="165"/>
  <c r="L440" i="165"/>
  <c r="I441" i="165"/>
  <c r="J441" i="165"/>
  <c r="K441" i="165"/>
  <c r="L441" i="165"/>
  <c r="I442" i="165"/>
  <c r="J442" i="165"/>
  <c r="K442" i="165"/>
  <c r="L442" i="165"/>
  <c r="I443" i="165"/>
  <c r="J443" i="165"/>
  <c r="K443" i="165"/>
  <c r="L443" i="165"/>
  <c r="I444" i="165"/>
  <c r="J444" i="165"/>
  <c r="K444" i="165"/>
  <c r="L444" i="165"/>
  <c r="I445" i="165"/>
  <c r="J445" i="165"/>
  <c r="K445" i="165"/>
  <c r="L445" i="165"/>
  <c r="I446" i="165"/>
  <c r="J446" i="165"/>
  <c r="K446" i="165"/>
  <c r="L446" i="165"/>
  <c r="I447" i="165"/>
  <c r="J447" i="165"/>
  <c r="K447" i="165"/>
  <c r="L447" i="165"/>
  <c r="I448" i="165"/>
  <c r="J448" i="165"/>
  <c r="K448" i="165"/>
  <c r="L448" i="165"/>
  <c r="I449" i="165"/>
  <c r="J449" i="165"/>
  <c r="K449" i="165"/>
  <c r="L449" i="165"/>
  <c r="I450" i="165"/>
  <c r="J450" i="165"/>
  <c r="K450" i="165"/>
  <c r="L450" i="165"/>
  <c r="I451" i="165"/>
  <c r="J451" i="165"/>
  <c r="K451" i="165"/>
  <c r="L451" i="165"/>
  <c r="I452" i="165"/>
  <c r="J452" i="165"/>
  <c r="K452" i="165"/>
  <c r="L452" i="165"/>
  <c r="I453" i="165"/>
  <c r="J453" i="165"/>
  <c r="K453" i="165"/>
  <c r="L453" i="165"/>
  <c r="I454" i="165"/>
  <c r="J454" i="165"/>
  <c r="K454" i="165"/>
  <c r="L454" i="165"/>
  <c r="I455" i="165"/>
  <c r="J455" i="165"/>
  <c r="K455" i="165"/>
  <c r="L455" i="165"/>
  <c r="I456" i="165"/>
  <c r="J456" i="165"/>
  <c r="K456" i="165"/>
  <c r="L456" i="165"/>
  <c r="I457" i="165"/>
  <c r="J457" i="165"/>
  <c r="K457" i="165"/>
  <c r="L457" i="165"/>
  <c r="I458" i="165"/>
  <c r="J458" i="165"/>
  <c r="K458" i="165"/>
  <c r="L458" i="165"/>
  <c r="I459" i="165"/>
  <c r="J459" i="165"/>
  <c r="K459" i="165"/>
  <c r="L459" i="165"/>
  <c r="E460" i="165"/>
  <c r="I460" i="165" s="1"/>
  <c r="J460" i="165"/>
  <c r="K460" i="165"/>
  <c r="L460" i="165"/>
  <c r="I461" i="165"/>
  <c r="J461" i="165"/>
  <c r="K461" i="165"/>
  <c r="L461" i="165"/>
  <c r="I462" i="165"/>
  <c r="J462" i="165"/>
  <c r="K462" i="165"/>
  <c r="L462" i="165"/>
  <c r="E463" i="165"/>
  <c r="I463" i="165" s="1"/>
  <c r="J463" i="165"/>
  <c r="K463" i="165"/>
  <c r="L463" i="165"/>
  <c r="I464" i="165"/>
  <c r="J464" i="165"/>
  <c r="K464" i="165"/>
  <c r="L464" i="165"/>
  <c r="I465" i="165"/>
  <c r="J465" i="165"/>
  <c r="K465" i="165"/>
  <c r="L465" i="165"/>
  <c r="I466" i="165"/>
  <c r="J466" i="165"/>
  <c r="K466" i="165"/>
  <c r="L466" i="165"/>
  <c r="I467" i="165"/>
  <c r="J467" i="165"/>
  <c r="K467" i="165"/>
  <c r="L467" i="165"/>
  <c r="I468" i="165"/>
  <c r="J468" i="165"/>
  <c r="K468" i="165"/>
  <c r="L468" i="165"/>
  <c r="I469" i="165"/>
  <c r="J469" i="165"/>
  <c r="K469" i="165"/>
  <c r="L469" i="165"/>
  <c r="E477" i="165"/>
  <c r="I477" i="165" s="1"/>
  <c r="J477" i="165"/>
  <c r="K477" i="165"/>
  <c r="L477" i="165"/>
  <c r="I478" i="165"/>
  <c r="J478" i="165"/>
  <c r="K478" i="165"/>
  <c r="L478" i="165"/>
  <c r="I479" i="165"/>
  <c r="J479" i="165"/>
  <c r="K479" i="165"/>
  <c r="L479" i="165"/>
  <c r="I480" i="165"/>
  <c r="J480" i="165"/>
  <c r="K480" i="165"/>
  <c r="L480" i="165"/>
  <c r="I481" i="165"/>
  <c r="J481" i="165"/>
  <c r="K481" i="165"/>
  <c r="L481" i="165"/>
  <c r="I482" i="165"/>
  <c r="J482" i="165"/>
  <c r="K482" i="165"/>
  <c r="L482" i="165"/>
  <c r="I483" i="165"/>
  <c r="J483" i="165"/>
  <c r="K483" i="165"/>
  <c r="L483" i="165"/>
  <c r="I484" i="165"/>
  <c r="J484" i="165"/>
  <c r="K484" i="165"/>
  <c r="L484" i="165"/>
  <c r="E485" i="165"/>
  <c r="I485" i="165" s="1"/>
  <c r="J485" i="165"/>
  <c r="K485" i="165"/>
  <c r="L485" i="165"/>
  <c r="I486" i="165"/>
  <c r="J486" i="165"/>
  <c r="K486" i="165"/>
  <c r="L486" i="165"/>
  <c r="I487" i="165"/>
  <c r="J487" i="165"/>
  <c r="K487" i="165"/>
  <c r="L487" i="165"/>
  <c r="I488" i="165"/>
  <c r="J488" i="165"/>
  <c r="K488" i="165"/>
  <c r="L488" i="165"/>
  <c r="I489" i="165"/>
  <c r="J489" i="165"/>
  <c r="K489" i="165"/>
  <c r="L489" i="165"/>
  <c r="I490" i="165"/>
  <c r="J490" i="165"/>
  <c r="K490" i="165"/>
  <c r="L490" i="165"/>
  <c r="I491" i="165"/>
  <c r="J491" i="165"/>
  <c r="K491" i="165"/>
  <c r="L491" i="165"/>
  <c r="I492" i="165"/>
  <c r="J492" i="165"/>
  <c r="K492" i="165"/>
  <c r="L492" i="165"/>
  <c r="I493" i="165"/>
  <c r="J493" i="165"/>
  <c r="K493" i="165"/>
  <c r="L493" i="165"/>
  <c r="I494" i="165"/>
  <c r="J494" i="165"/>
  <c r="K494" i="165"/>
  <c r="L494" i="165"/>
  <c r="I495" i="165"/>
  <c r="J495" i="165"/>
  <c r="K495" i="165"/>
  <c r="L495" i="165"/>
  <c r="I496" i="165"/>
  <c r="J496" i="165"/>
  <c r="K496" i="165"/>
  <c r="L496" i="165"/>
  <c r="I497" i="165"/>
  <c r="J497" i="165"/>
  <c r="K497" i="165"/>
  <c r="L497" i="165"/>
  <c r="I498" i="165"/>
  <c r="J498" i="165"/>
  <c r="K498" i="165"/>
  <c r="L498" i="165"/>
  <c r="I499" i="165"/>
  <c r="J499" i="165"/>
  <c r="K499" i="165"/>
  <c r="L499" i="165"/>
  <c r="I500" i="165"/>
  <c r="J500" i="165"/>
  <c r="K500" i="165"/>
  <c r="L500" i="165"/>
  <c r="I501" i="165"/>
  <c r="J501" i="165"/>
  <c r="K501" i="165"/>
  <c r="L501" i="165"/>
  <c r="I502" i="165"/>
  <c r="J502" i="165"/>
  <c r="K502" i="165"/>
  <c r="L502" i="165"/>
  <c r="I503" i="165"/>
  <c r="J503" i="165"/>
  <c r="K503" i="165"/>
  <c r="L503" i="165"/>
  <c r="I504" i="165"/>
  <c r="J504" i="165"/>
  <c r="K504" i="165"/>
  <c r="L504" i="165"/>
  <c r="I505" i="165"/>
  <c r="J505" i="165"/>
  <c r="K505" i="165"/>
  <c r="L505" i="165"/>
  <c r="I506" i="165"/>
  <c r="J506" i="165"/>
  <c r="K506" i="165"/>
  <c r="L506" i="165"/>
  <c r="I507" i="165"/>
  <c r="J507" i="165"/>
  <c r="K507" i="165"/>
  <c r="L507" i="165"/>
  <c r="I508" i="165"/>
  <c r="J508" i="165"/>
  <c r="K508" i="165"/>
  <c r="L508" i="165"/>
  <c r="E516" i="165"/>
  <c r="I516" i="165" s="1"/>
  <c r="J516" i="165"/>
  <c r="K516" i="165"/>
  <c r="L516" i="165"/>
  <c r="I517" i="165"/>
  <c r="J517" i="165"/>
  <c r="K517" i="165"/>
  <c r="L517" i="165"/>
  <c r="I518" i="165"/>
  <c r="J518" i="165"/>
  <c r="K518" i="165"/>
  <c r="L518" i="165"/>
  <c r="I519" i="165"/>
  <c r="J519" i="165"/>
  <c r="K519" i="165"/>
  <c r="L519" i="165"/>
  <c r="I520" i="165"/>
  <c r="J520" i="165"/>
  <c r="K520" i="165"/>
  <c r="L520" i="165"/>
  <c r="I521" i="165"/>
  <c r="J521" i="165"/>
  <c r="K521" i="165"/>
  <c r="L521" i="165"/>
  <c r="I522" i="165"/>
  <c r="J522" i="165"/>
  <c r="K522" i="165"/>
  <c r="L522" i="165"/>
  <c r="E523" i="165"/>
  <c r="I523" i="165" s="1"/>
  <c r="J523" i="165"/>
  <c r="K523" i="165"/>
  <c r="L523" i="165"/>
  <c r="E524" i="165"/>
  <c r="I524" i="165" s="1"/>
  <c r="J524" i="165"/>
  <c r="K524" i="165"/>
  <c r="L524" i="165"/>
  <c r="I525" i="165"/>
  <c r="J525" i="165"/>
  <c r="K525" i="165"/>
  <c r="L525" i="165"/>
  <c r="I526" i="165"/>
  <c r="J526" i="165"/>
  <c r="K526" i="165"/>
  <c r="L526" i="165"/>
  <c r="I527" i="165"/>
  <c r="J527" i="165"/>
  <c r="K527" i="165"/>
  <c r="L527" i="165"/>
  <c r="I528" i="165"/>
  <c r="J528" i="165"/>
  <c r="K528" i="165"/>
  <c r="L528" i="165"/>
  <c r="I529" i="165"/>
  <c r="J529" i="165"/>
  <c r="K529" i="165"/>
  <c r="L529" i="165"/>
  <c r="I530" i="165"/>
  <c r="J530" i="165"/>
  <c r="K530" i="165"/>
  <c r="L530" i="165"/>
  <c r="I531" i="165"/>
  <c r="J531" i="165"/>
  <c r="K531" i="165"/>
  <c r="L531" i="165"/>
  <c r="I532" i="165"/>
  <c r="J532" i="165"/>
  <c r="K532" i="165"/>
  <c r="L532" i="165"/>
  <c r="I533" i="165"/>
  <c r="J533" i="165"/>
  <c r="K533" i="165"/>
  <c r="L533" i="165"/>
  <c r="I534" i="165"/>
  <c r="J534" i="165"/>
  <c r="K534" i="165"/>
  <c r="L534" i="165"/>
  <c r="I535" i="165"/>
  <c r="J535" i="165"/>
  <c r="K535" i="165"/>
  <c r="L535" i="165"/>
  <c r="I536" i="165"/>
  <c r="J536" i="165"/>
  <c r="K536" i="165"/>
  <c r="L536" i="165"/>
  <c r="I537" i="165"/>
  <c r="J537" i="165"/>
  <c r="K537" i="165"/>
  <c r="L537" i="165"/>
  <c r="I538" i="165"/>
  <c r="J538" i="165"/>
  <c r="K538" i="165"/>
  <c r="L538" i="165"/>
  <c r="I539" i="165"/>
  <c r="J539" i="165"/>
  <c r="K539" i="165"/>
  <c r="L539" i="165"/>
  <c r="I540" i="165"/>
  <c r="J540" i="165"/>
  <c r="K540" i="165"/>
  <c r="L540" i="165"/>
  <c r="I541" i="165"/>
  <c r="J541" i="165"/>
  <c r="K541" i="165"/>
  <c r="L541" i="165"/>
  <c r="I542" i="165"/>
  <c r="J542" i="165"/>
  <c r="K542" i="165"/>
  <c r="L542" i="165"/>
  <c r="I543" i="165"/>
  <c r="J543" i="165"/>
  <c r="K543" i="165"/>
  <c r="L543" i="165"/>
  <c r="I544" i="165"/>
  <c r="J544" i="165"/>
  <c r="K544" i="165"/>
  <c r="L544" i="165"/>
  <c r="I545" i="165"/>
  <c r="J545" i="165"/>
  <c r="K545" i="165"/>
  <c r="L545" i="165"/>
  <c r="I546" i="165"/>
  <c r="J546" i="165"/>
  <c r="K546" i="165"/>
  <c r="L546" i="165"/>
  <c r="I547" i="165"/>
  <c r="J547" i="165"/>
  <c r="K547" i="165"/>
  <c r="L547" i="165"/>
  <c r="I555" i="165"/>
  <c r="J555" i="165"/>
  <c r="K555" i="165"/>
  <c r="L555" i="165"/>
  <c r="I556" i="165"/>
  <c r="J556" i="165"/>
  <c r="K556" i="165"/>
  <c r="L556" i="165"/>
  <c r="I557" i="165"/>
  <c r="J557" i="165"/>
  <c r="K557" i="165"/>
  <c r="L557" i="165"/>
  <c r="I558" i="165"/>
  <c r="J558" i="165"/>
  <c r="K558" i="165"/>
  <c r="L558" i="165"/>
  <c r="I559" i="165"/>
  <c r="J559" i="165"/>
  <c r="K559" i="165"/>
  <c r="L559" i="165"/>
  <c r="I560" i="165"/>
  <c r="J560" i="165"/>
  <c r="K560" i="165"/>
  <c r="L560" i="165"/>
  <c r="I561" i="165"/>
  <c r="J561" i="165"/>
  <c r="K561" i="165"/>
  <c r="L561" i="165"/>
  <c r="I562" i="165"/>
  <c r="J562" i="165"/>
  <c r="K562" i="165"/>
  <c r="L562" i="165"/>
  <c r="I563" i="165"/>
  <c r="J563" i="165"/>
  <c r="K563" i="165"/>
  <c r="L563" i="165"/>
  <c r="I564" i="165"/>
  <c r="J564" i="165"/>
  <c r="K564" i="165"/>
  <c r="L564" i="165"/>
  <c r="I565" i="165"/>
  <c r="J565" i="165"/>
  <c r="K565" i="165"/>
  <c r="L565" i="165"/>
  <c r="I566" i="165"/>
  <c r="J566" i="165"/>
  <c r="K566" i="165"/>
  <c r="L566" i="165"/>
  <c r="I567" i="165"/>
  <c r="J567" i="165"/>
  <c r="K567" i="165"/>
  <c r="L567" i="165"/>
  <c r="I568" i="165"/>
  <c r="J568" i="165"/>
  <c r="K568" i="165"/>
  <c r="L568" i="165"/>
  <c r="I569" i="165"/>
  <c r="J569" i="165"/>
  <c r="K569" i="165"/>
  <c r="L569" i="165"/>
  <c r="I570" i="165"/>
  <c r="J570" i="165"/>
  <c r="K570" i="165"/>
  <c r="L570" i="165"/>
  <c r="I571" i="165"/>
  <c r="J571" i="165"/>
  <c r="K571" i="165"/>
  <c r="L571" i="165"/>
  <c r="I572" i="165"/>
  <c r="J572" i="165"/>
  <c r="K572" i="165"/>
  <c r="L572" i="165"/>
  <c r="I573" i="165"/>
  <c r="J573" i="165"/>
  <c r="K573" i="165"/>
  <c r="L573" i="165"/>
  <c r="I574" i="165"/>
  <c r="J574" i="165"/>
  <c r="K574" i="165"/>
  <c r="L574" i="165"/>
  <c r="I575" i="165"/>
  <c r="J575" i="165"/>
  <c r="K575" i="165"/>
  <c r="L575" i="165"/>
  <c r="I576" i="165"/>
  <c r="J576" i="165"/>
  <c r="K576" i="165"/>
  <c r="L576" i="165"/>
  <c r="I577" i="165"/>
  <c r="J577" i="165"/>
  <c r="K577" i="165"/>
  <c r="L577" i="165"/>
  <c r="E578" i="165"/>
  <c r="I578" i="165" s="1"/>
  <c r="J578" i="165"/>
  <c r="K578" i="165"/>
  <c r="L578" i="165"/>
  <c r="I579" i="165"/>
  <c r="J579" i="165"/>
  <c r="K579" i="165"/>
  <c r="L579" i="165"/>
  <c r="I580" i="165"/>
  <c r="J580" i="165"/>
  <c r="K580" i="165"/>
  <c r="L580" i="165"/>
  <c r="I581" i="165"/>
  <c r="J581" i="165"/>
  <c r="K581" i="165"/>
  <c r="L581" i="165"/>
  <c r="I582" i="165"/>
  <c r="J582" i="165"/>
  <c r="K582" i="165"/>
  <c r="L582" i="165"/>
  <c r="I583" i="165"/>
  <c r="J583" i="165"/>
  <c r="K583" i="165"/>
  <c r="L583" i="165"/>
  <c r="I584" i="165"/>
  <c r="J584" i="165"/>
  <c r="K584" i="165"/>
  <c r="L584" i="165"/>
  <c r="I585" i="165"/>
  <c r="J585" i="165"/>
  <c r="K585" i="165"/>
  <c r="L585" i="165"/>
  <c r="I586" i="165"/>
  <c r="J586" i="165"/>
  <c r="K586" i="165"/>
  <c r="L586" i="165"/>
  <c r="I594" i="165"/>
  <c r="J594" i="165"/>
  <c r="K594" i="165"/>
  <c r="L594" i="165"/>
  <c r="I595" i="165"/>
  <c r="J595" i="165"/>
  <c r="K595" i="165"/>
  <c r="L595" i="165"/>
  <c r="I596" i="165"/>
  <c r="J596" i="165"/>
  <c r="K596" i="165"/>
  <c r="L596" i="165"/>
  <c r="I597" i="165"/>
  <c r="J597" i="165"/>
  <c r="K597" i="165"/>
  <c r="L597" i="165"/>
  <c r="I598" i="165"/>
  <c r="J598" i="165"/>
  <c r="K598" i="165"/>
  <c r="L598" i="165"/>
  <c r="I599" i="165"/>
  <c r="J599" i="165"/>
  <c r="K599" i="165"/>
  <c r="L599" i="165"/>
  <c r="I600" i="165"/>
  <c r="J600" i="165"/>
  <c r="K600" i="165"/>
  <c r="L600" i="165"/>
  <c r="I601" i="165"/>
  <c r="J601" i="165"/>
  <c r="K601" i="165"/>
  <c r="L601" i="165"/>
  <c r="I602" i="165"/>
  <c r="J602" i="165"/>
  <c r="K602" i="165"/>
  <c r="L602" i="165"/>
  <c r="I603" i="165"/>
  <c r="J603" i="165"/>
  <c r="K603" i="165"/>
  <c r="L603" i="165"/>
  <c r="I604" i="165"/>
  <c r="J604" i="165"/>
  <c r="K604" i="165"/>
  <c r="L604" i="165"/>
  <c r="I605" i="165"/>
  <c r="J605" i="165"/>
  <c r="K605" i="165"/>
  <c r="L605" i="165"/>
  <c r="I606" i="165"/>
  <c r="J606" i="165"/>
  <c r="K606" i="165"/>
  <c r="L606" i="165"/>
  <c r="I607" i="165"/>
  <c r="J607" i="165"/>
  <c r="K607" i="165"/>
  <c r="L607" i="165"/>
  <c r="E608" i="165"/>
  <c r="I608" i="165" s="1"/>
  <c r="J608" i="165"/>
  <c r="K608" i="165"/>
  <c r="L608" i="165"/>
  <c r="E609" i="165"/>
  <c r="I609" i="165" s="1"/>
  <c r="J609" i="165"/>
  <c r="K609" i="165"/>
  <c r="L609" i="165"/>
  <c r="E610" i="165"/>
  <c r="I610" i="165" s="1"/>
  <c r="J610" i="165"/>
  <c r="K610" i="165"/>
  <c r="L610" i="165"/>
  <c r="E611" i="165"/>
  <c r="I611" i="165" s="1"/>
  <c r="J611" i="165"/>
  <c r="K611" i="165"/>
  <c r="L611" i="165"/>
  <c r="I612" i="165"/>
  <c r="J612" i="165"/>
  <c r="K612" i="165"/>
  <c r="L612" i="165"/>
  <c r="I613" i="165"/>
  <c r="J613" i="165"/>
  <c r="K613" i="165"/>
  <c r="L613" i="165"/>
  <c r="I614" i="165"/>
  <c r="J614" i="165"/>
  <c r="K614" i="165"/>
  <c r="L614" i="165"/>
  <c r="I615" i="165"/>
  <c r="J615" i="165"/>
  <c r="K615" i="165"/>
  <c r="L615" i="165"/>
  <c r="I616" i="165"/>
  <c r="J616" i="165"/>
  <c r="K616" i="165"/>
  <c r="L616" i="165"/>
  <c r="I617" i="165"/>
  <c r="J617" i="165"/>
  <c r="K617" i="165"/>
  <c r="L617" i="165"/>
  <c r="I618" i="165"/>
  <c r="J618" i="165"/>
  <c r="K618" i="165"/>
  <c r="L618" i="165"/>
  <c r="I619" i="165"/>
  <c r="J619" i="165"/>
  <c r="K619" i="165"/>
  <c r="L619" i="165"/>
  <c r="E620" i="165"/>
  <c r="I620" i="165" s="1"/>
  <c r="J620" i="165"/>
  <c r="K620" i="165"/>
  <c r="L620" i="165"/>
  <c r="I621" i="165"/>
  <c r="J621" i="165"/>
  <c r="K621" i="165"/>
  <c r="L621" i="165"/>
  <c r="I622" i="165"/>
  <c r="J622" i="165"/>
  <c r="K622" i="165"/>
  <c r="L622" i="165"/>
  <c r="I623" i="165"/>
  <c r="J623" i="165"/>
  <c r="K623" i="165"/>
  <c r="L623" i="165"/>
  <c r="I624" i="165"/>
  <c r="J624" i="165"/>
  <c r="K624" i="165"/>
  <c r="L624" i="165"/>
  <c r="I625" i="165"/>
  <c r="J625" i="165"/>
  <c r="K625" i="165"/>
  <c r="L625" i="165"/>
  <c r="I633" i="165"/>
  <c r="J633" i="165"/>
  <c r="K633" i="165"/>
  <c r="L633" i="165"/>
  <c r="I634" i="165"/>
  <c r="J634" i="165"/>
  <c r="K634" i="165"/>
  <c r="L634" i="165"/>
  <c r="I635" i="165"/>
  <c r="J635" i="165"/>
  <c r="K635" i="165"/>
  <c r="L635" i="165"/>
  <c r="I636" i="165"/>
  <c r="J636" i="165"/>
  <c r="K636" i="165"/>
  <c r="L636" i="165"/>
  <c r="I637" i="165"/>
  <c r="J637" i="165"/>
  <c r="K637" i="165"/>
  <c r="L637" i="165"/>
  <c r="I638" i="165"/>
  <c r="J638" i="165"/>
  <c r="K638" i="165"/>
  <c r="L638" i="165"/>
  <c r="I639" i="165"/>
  <c r="J639" i="165"/>
  <c r="K639" i="165"/>
  <c r="L639" i="165"/>
  <c r="I640" i="165"/>
  <c r="J640" i="165"/>
  <c r="K640" i="165"/>
  <c r="L640" i="165"/>
  <c r="I641" i="165"/>
  <c r="J641" i="165"/>
  <c r="K641" i="165"/>
  <c r="L641" i="165"/>
  <c r="I642" i="165"/>
  <c r="J642" i="165"/>
  <c r="K642" i="165"/>
  <c r="L642" i="165"/>
  <c r="I643" i="165"/>
  <c r="J643" i="165"/>
  <c r="K643" i="165"/>
  <c r="L643" i="165"/>
  <c r="I644" i="165"/>
  <c r="J644" i="165"/>
  <c r="K644" i="165"/>
  <c r="L644" i="165"/>
  <c r="I645" i="165"/>
  <c r="J645" i="165"/>
  <c r="K645" i="165"/>
  <c r="L645" i="165"/>
  <c r="I646" i="165"/>
  <c r="J646" i="165"/>
  <c r="K646" i="165"/>
  <c r="L646" i="165"/>
  <c r="I647" i="165"/>
  <c r="J647" i="165"/>
  <c r="K647" i="165"/>
  <c r="L647" i="165"/>
  <c r="I648" i="165"/>
  <c r="J648" i="165"/>
  <c r="K648" i="165"/>
  <c r="L648" i="165"/>
  <c r="I649" i="165"/>
  <c r="J649" i="165"/>
  <c r="K649" i="165"/>
  <c r="L649" i="165"/>
  <c r="D650" i="165"/>
  <c r="K650" i="165" s="1"/>
  <c r="I651" i="165"/>
  <c r="J651" i="165"/>
  <c r="K651" i="165"/>
  <c r="L651" i="165"/>
  <c r="I652" i="165"/>
  <c r="J652" i="165"/>
  <c r="K652" i="165"/>
  <c r="L652" i="165"/>
  <c r="I653" i="165"/>
  <c r="J653" i="165"/>
  <c r="K653" i="165"/>
  <c r="L653" i="165"/>
  <c r="I654" i="165"/>
  <c r="J654" i="165"/>
  <c r="K654" i="165"/>
  <c r="L654" i="165"/>
  <c r="I655" i="165"/>
  <c r="J655" i="165"/>
  <c r="K655" i="165"/>
  <c r="L655" i="165"/>
  <c r="I656" i="165"/>
  <c r="J656" i="165"/>
  <c r="K656" i="165"/>
  <c r="L656" i="165"/>
  <c r="I657" i="165"/>
  <c r="J657" i="165"/>
  <c r="K657" i="165"/>
  <c r="L657" i="165"/>
  <c r="I658" i="165"/>
  <c r="J658" i="165"/>
  <c r="K658" i="165"/>
  <c r="L658" i="165"/>
  <c r="I659" i="165"/>
  <c r="J659" i="165"/>
  <c r="K659" i="165"/>
  <c r="L659" i="165"/>
  <c r="I660" i="165"/>
  <c r="J660" i="165"/>
  <c r="K660" i="165"/>
  <c r="L660" i="165"/>
  <c r="I661" i="165"/>
  <c r="J661" i="165"/>
  <c r="K661" i="165"/>
  <c r="L661" i="165"/>
  <c r="I662" i="165"/>
  <c r="J662" i="165"/>
  <c r="K662" i="165"/>
  <c r="L662" i="165"/>
  <c r="I663" i="165"/>
  <c r="J663" i="165"/>
  <c r="K663" i="165"/>
  <c r="L663" i="165"/>
  <c r="I664" i="165"/>
  <c r="J664" i="165"/>
  <c r="K664" i="165"/>
  <c r="L664" i="165"/>
  <c r="I672" i="165"/>
  <c r="J672" i="165"/>
  <c r="K672" i="165"/>
  <c r="L672" i="165"/>
  <c r="I673" i="165"/>
  <c r="J673" i="165"/>
  <c r="K673" i="165"/>
  <c r="L673" i="165"/>
  <c r="I674" i="165"/>
  <c r="J674" i="165"/>
  <c r="K674" i="165"/>
  <c r="L674" i="165"/>
  <c r="I675" i="165"/>
  <c r="J675" i="165"/>
  <c r="K675" i="165"/>
  <c r="L675" i="165"/>
  <c r="I676" i="165"/>
  <c r="J676" i="165"/>
  <c r="K676" i="165"/>
  <c r="L676" i="165"/>
  <c r="I677" i="165"/>
  <c r="J677" i="165"/>
  <c r="K677" i="165"/>
  <c r="L677" i="165"/>
  <c r="I678" i="165"/>
  <c r="J678" i="165"/>
  <c r="K678" i="165"/>
  <c r="L678" i="165"/>
  <c r="I679" i="165"/>
  <c r="J679" i="165"/>
  <c r="K679" i="165"/>
  <c r="L679" i="165"/>
  <c r="I680" i="165"/>
  <c r="J680" i="165"/>
  <c r="K680" i="165"/>
  <c r="L680" i="165"/>
  <c r="I681" i="165"/>
  <c r="J681" i="165"/>
  <c r="K681" i="165"/>
  <c r="L681" i="165"/>
  <c r="I682" i="165"/>
  <c r="J682" i="165"/>
  <c r="K682" i="165"/>
  <c r="L682" i="165"/>
  <c r="I683" i="165"/>
  <c r="J683" i="165"/>
  <c r="K683" i="165"/>
  <c r="L683" i="165"/>
  <c r="I684" i="165"/>
  <c r="J684" i="165"/>
  <c r="K684" i="165"/>
  <c r="L684" i="165"/>
  <c r="I685" i="165"/>
  <c r="J685" i="165"/>
  <c r="K685" i="165"/>
  <c r="L685" i="165"/>
  <c r="I686" i="165"/>
  <c r="J686" i="165"/>
  <c r="K686" i="165"/>
  <c r="L686" i="165"/>
  <c r="I687" i="165"/>
  <c r="J687" i="165"/>
  <c r="K687" i="165"/>
  <c r="L687" i="165"/>
  <c r="I688" i="165"/>
  <c r="J688" i="165"/>
  <c r="K688" i="165"/>
  <c r="L688" i="165"/>
  <c r="I689" i="165"/>
  <c r="J689" i="165"/>
  <c r="K689" i="165"/>
  <c r="L689" i="165"/>
  <c r="I690" i="165"/>
  <c r="J690" i="165"/>
  <c r="K690" i="165"/>
  <c r="L690" i="165"/>
  <c r="I691" i="165"/>
  <c r="J691" i="165"/>
  <c r="K691" i="165"/>
  <c r="L691" i="165"/>
  <c r="I692" i="165"/>
  <c r="J692" i="165"/>
  <c r="K692" i="165"/>
  <c r="L692" i="165"/>
  <c r="I693" i="165"/>
  <c r="J693" i="165"/>
  <c r="K693" i="165"/>
  <c r="L693" i="165"/>
  <c r="I694" i="165"/>
  <c r="J694" i="165"/>
  <c r="K694" i="165"/>
  <c r="L694" i="165"/>
  <c r="I695" i="165"/>
  <c r="J695" i="165"/>
  <c r="K695" i="165"/>
  <c r="L695" i="165"/>
  <c r="I696" i="165"/>
  <c r="J696" i="165"/>
  <c r="K696" i="165"/>
  <c r="L696" i="165"/>
  <c r="I697" i="165"/>
  <c r="J697" i="165"/>
  <c r="K697" i="165"/>
  <c r="L697" i="165"/>
  <c r="I698" i="165"/>
  <c r="J698" i="165"/>
  <c r="K698" i="165"/>
  <c r="L698" i="165"/>
  <c r="I699" i="165"/>
  <c r="J699" i="165"/>
  <c r="K699" i="165"/>
  <c r="L699" i="165"/>
  <c r="I700" i="165"/>
  <c r="J700" i="165"/>
  <c r="K700" i="165"/>
  <c r="L700" i="165"/>
  <c r="I701" i="165"/>
  <c r="J701" i="165"/>
  <c r="K701" i="165"/>
  <c r="L701" i="165"/>
  <c r="I702" i="165"/>
  <c r="J702" i="165"/>
  <c r="K702" i="165"/>
  <c r="L702" i="165"/>
  <c r="I703" i="165"/>
  <c r="J703" i="165"/>
  <c r="K703" i="165"/>
  <c r="L703" i="165"/>
  <c r="E6" i="164"/>
  <c r="G9" i="164" s="1"/>
  <c r="G8" i="164" s="1"/>
  <c r="G6" i="164"/>
  <c r="E13" i="164"/>
  <c r="G16" i="164" s="1"/>
  <c r="G15" i="164" s="1"/>
  <c r="G13" i="164"/>
  <c r="G20" i="164"/>
  <c r="G23" i="164"/>
  <c r="G22" i="164" s="1"/>
  <c r="E27" i="164"/>
  <c r="G27" i="164"/>
  <c r="G30" i="164"/>
  <c r="G29" i="164" s="1"/>
  <c r="G34" i="164"/>
  <c r="G37" i="164"/>
  <c r="G41" i="164"/>
  <c r="G44" i="164"/>
  <c r="G43" i="164" s="1"/>
  <c r="G48" i="164"/>
  <c r="G51" i="164"/>
  <c r="G50" i="164" s="1"/>
  <c r="G55" i="164"/>
  <c r="G58" i="164"/>
  <c r="G57" i="164" s="1"/>
  <c r="G64" i="164"/>
  <c r="G67" i="164"/>
  <c r="G68" i="164"/>
  <c r="G71" i="164"/>
  <c r="G74" i="164"/>
  <c r="G75" i="164"/>
  <c r="G78" i="164"/>
  <c r="G81" i="164"/>
  <c r="G82" i="164"/>
  <c r="G85" i="164"/>
  <c r="G88" i="164"/>
  <c r="G89" i="164"/>
  <c r="G97" i="164"/>
  <c r="G100" i="164"/>
  <c r="G101" i="164"/>
  <c r="G104" i="164"/>
  <c r="G107" i="164"/>
  <c r="G108" i="164"/>
  <c r="G111" i="164"/>
  <c r="G114" i="164"/>
  <c r="G115" i="164"/>
  <c r="E118" i="164"/>
  <c r="G118" i="164"/>
  <c r="G121" i="164"/>
  <c r="G122" i="164"/>
  <c r="G125" i="164"/>
  <c r="G128" i="164"/>
  <c r="G129" i="164"/>
  <c r="G132" i="164"/>
  <c r="G135" i="164"/>
  <c r="G136" i="164"/>
  <c r="E139" i="164"/>
  <c r="G142" i="164" s="1"/>
  <c r="G139" i="164"/>
  <c r="G143" i="164"/>
  <c r="M80" i="163"/>
  <c r="M7" i="163"/>
  <c r="N7" i="163"/>
  <c r="J8" i="163"/>
  <c r="M8" i="163"/>
  <c r="N8" i="163"/>
  <c r="V8" i="163"/>
  <c r="W8" i="163" s="1"/>
  <c r="J9" i="163"/>
  <c r="M9" i="163"/>
  <c r="N9" i="163"/>
  <c r="V9" i="163"/>
  <c r="W9" i="163" s="1"/>
  <c r="J10" i="163"/>
  <c r="M10" i="163"/>
  <c r="N10" i="163"/>
  <c r="V10" i="163"/>
  <c r="W10" i="163" s="1"/>
  <c r="J11" i="163"/>
  <c r="M11" i="163"/>
  <c r="N11" i="163"/>
  <c r="V11" i="163"/>
  <c r="J12" i="163"/>
  <c r="M12" i="163"/>
  <c r="N12" i="163"/>
  <c r="V12" i="163"/>
  <c r="W12" i="163" s="1"/>
  <c r="J13" i="163"/>
  <c r="M13" i="163"/>
  <c r="N13" i="163"/>
  <c r="V13" i="163"/>
  <c r="W13" i="163" s="1"/>
  <c r="J14" i="163"/>
  <c r="M14" i="163"/>
  <c r="N14" i="163"/>
  <c r="V14" i="163"/>
  <c r="W14" i="163" s="1"/>
  <c r="J15" i="163"/>
  <c r="M15" i="163"/>
  <c r="N15" i="163"/>
  <c r="V15" i="163"/>
  <c r="W15" i="163" s="1"/>
  <c r="J16" i="163"/>
  <c r="M16" i="163"/>
  <c r="N16" i="163"/>
  <c r="V16" i="163"/>
  <c r="J17" i="163"/>
  <c r="M17" i="163"/>
  <c r="N17" i="163"/>
  <c r="V17" i="163"/>
  <c r="W17" i="163" s="1"/>
  <c r="V18" i="163"/>
  <c r="J19" i="163"/>
  <c r="M19" i="163"/>
  <c r="N19" i="163"/>
  <c r="V19" i="163"/>
  <c r="J20" i="163"/>
  <c r="M20" i="163"/>
  <c r="N20" i="163"/>
  <c r="V20" i="163"/>
  <c r="W20" i="163" s="1"/>
  <c r="J21" i="163"/>
  <c r="M21" i="163"/>
  <c r="N21" i="163"/>
  <c r="V21" i="163"/>
  <c r="W21" i="163" s="1"/>
  <c r="J22" i="163"/>
  <c r="M22" i="163"/>
  <c r="N22" i="163"/>
  <c r="V22" i="163"/>
  <c r="J23" i="163"/>
  <c r="M23" i="163"/>
  <c r="N23" i="163"/>
  <c r="V23" i="163"/>
  <c r="W23" i="163" s="1"/>
  <c r="J24" i="163"/>
  <c r="M24" i="163"/>
  <c r="N24" i="163"/>
  <c r="V24" i="163"/>
  <c r="W24" i="163" s="1"/>
  <c r="G25" i="163"/>
  <c r="J25" i="163" s="1"/>
  <c r="M25" i="163"/>
  <c r="N25" i="163"/>
  <c r="J26" i="163"/>
  <c r="M26" i="163"/>
  <c r="N26" i="163"/>
  <c r="V26" i="163"/>
  <c r="G27" i="163"/>
  <c r="J27" i="163" s="1"/>
  <c r="M27" i="163"/>
  <c r="N27" i="163"/>
  <c r="G28" i="163"/>
  <c r="V28" i="163" s="1"/>
  <c r="M28" i="163"/>
  <c r="N28" i="163"/>
  <c r="J29" i="163"/>
  <c r="M29" i="163"/>
  <c r="N29" i="163"/>
  <c r="V29" i="163"/>
  <c r="W29" i="163" s="1"/>
  <c r="G30" i="163"/>
  <c r="J30" i="163" s="1"/>
  <c r="M30" i="163"/>
  <c r="N30" i="163"/>
  <c r="G31" i="163"/>
  <c r="M31" i="163"/>
  <c r="N31" i="163"/>
  <c r="J32" i="163"/>
  <c r="M32" i="163"/>
  <c r="N32" i="163"/>
  <c r="V32" i="163"/>
  <c r="W32" i="163" s="1"/>
  <c r="G33" i="163"/>
  <c r="M33" i="163"/>
  <c r="N33" i="163"/>
  <c r="G34" i="163"/>
  <c r="J34" i="163" s="1"/>
  <c r="M34" i="163"/>
  <c r="N34" i="163"/>
  <c r="V34" i="163"/>
  <c r="W34" i="163" s="1"/>
  <c r="G35" i="163"/>
  <c r="J35" i="163" s="1"/>
  <c r="M35" i="163"/>
  <c r="N35" i="163"/>
  <c r="J36" i="163"/>
  <c r="M36" i="163"/>
  <c r="N36" i="163"/>
  <c r="G37" i="163"/>
  <c r="J37" i="163" s="1"/>
  <c r="M37" i="163"/>
  <c r="N37" i="163"/>
  <c r="I38" i="163"/>
  <c r="J38" i="163"/>
  <c r="M38" i="163"/>
  <c r="N38" i="163"/>
  <c r="J51" i="163"/>
  <c r="M51" i="163"/>
  <c r="N51" i="163"/>
  <c r="J52" i="163"/>
  <c r="M52" i="163"/>
  <c r="N52" i="163"/>
  <c r="V47" i="163"/>
  <c r="W47" i="163" s="1"/>
  <c r="J53" i="163"/>
  <c r="M53" i="163"/>
  <c r="N53" i="163"/>
  <c r="V48" i="163"/>
  <c r="W48" i="163" s="1"/>
  <c r="G54" i="163"/>
  <c r="V49" i="163" s="1"/>
  <c r="W49" i="163" s="1"/>
  <c r="M54" i="163"/>
  <c r="N54" i="163"/>
  <c r="S49" i="163"/>
  <c r="G55" i="163"/>
  <c r="M55" i="163"/>
  <c r="N55" i="163"/>
  <c r="J56" i="163"/>
  <c r="M56" i="163"/>
  <c r="N56" i="163"/>
  <c r="V51" i="163"/>
  <c r="W51" i="163" s="1"/>
  <c r="G57" i="163"/>
  <c r="M57" i="163"/>
  <c r="N57" i="163"/>
  <c r="J58" i="163"/>
  <c r="M58" i="163"/>
  <c r="N58" i="163"/>
  <c r="V53" i="163"/>
  <c r="J59" i="163"/>
  <c r="M59" i="163"/>
  <c r="N59" i="163"/>
  <c r="V54" i="163"/>
  <c r="W54" i="163" s="1"/>
  <c r="J60" i="163"/>
  <c r="M60" i="163"/>
  <c r="N60" i="163"/>
  <c r="V55" i="163"/>
  <c r="W55" i="163" s="1"/>
  <c r="J61" i="163"/>
  <c r="M61" i="163"/>
  <c r="N61" i="163"/>
  <c r="V56" i="163"/>
  <c r="W56" i="163" s="1"/>
  <c r="J62" i="163"/>
  <c r="M62" i="163"/>
  <c r="N62" i="163"/>
  <c r="V57" i="163"/>
  <c r="W57" i="163" s="1"/>
  <c r="J63" i="163"/>
  <c r="M63" i="163"/>
  <c r="N63" i="163"/>
  <c r="V58" i="163"/>
  <c r="W58" i="163" s="1"/>
  <c r="V59" i="163"/>
  <c r="V60" i="163"/>
  <c r="W60" i="163" s="1"/>
  <c r="V61" i="163"/>
  <c r="W61" i="163" s="1"/>
  <c r="V62" i="163"/>
  <c r="W62" i="163" s="1"/>
  <c r="V63" i="163"/>
  <c r="J64" i="163"/>
  <c r="M64" i="163"/>
  <c r="N64" i="163"/>
  <c r="V64" i="163"/>
  <c r="W64" i="163" s="1"/>
  <c r="J65" i="163"/>
  <c r="M65" i="163"/>
  <c r="N65" i="163"/>
  <c r="V65" i="163"/>
  <c r="W65" i="163" s="1"/>
  <c r="J66" i="163"/>
  <c r="M66" i="163"/>
  <c r="N66" i="163"/>
  <c r="V66" i="163"/>
  <c r="W66" i="163" s="1"/>
  <c r="J67" i="163"/>
  <c r="M67" i="163"/>
  <c r="N67" i="163"/>
  <c r="V67" i="163"/>
  <c r="J68" i="163"/>
  <c r="M68" i="163"/>
  <c r="N68" i="163"/>
  <c r="J69" i="163"/>
  <c r="M69" i="163"/>
  <c r="N69" i="163"/>
  <c r="J70" i="163"/>
  <c r="M70" i="163"/>
  <c r="N70" i="163"/>
  <c r="J71" i="163"/>
  <c r="M71" i="163"/>
  <c r="N71" i="163"/>
  <c r="J72" i="163"/>
  <c r="M72" i="163"/>
  <c r="N72" i="163"/>
  <c r="J73" i="163"/>
  <c r="M73" i="163"/>
  <c r="N73" i="163"/>
  <c r="J74" i="163"/>
  <c r="M74" i="163"/>
  <c r="N74" i="163"/>
  <c r="I75" i="163"/>
  <c r="J75" i="163"/>
  <c r="M75" i="163"/>
  <c r="N75" i="163"/>
  <c r="I76" i="163"/>
  <c r="J76" i="163"/>
  <c r="M76" i="163"/>
  <c r="N76" i="163"/>
  <c r="I77" i="163"/>
  <c r="J77" i="163"/>
  <c r="M77" i="163"/>
  <c r="N77" i="163"/>
  <c r="C80" i="163"/>
  <c r="J85" i="163"/>
  <c r="M85" i="163"/>
  <c r="N85" i="163"/>
  <c r="V85" i="163"/>
  <c r="W85" i="163" s="1"/>
  <c r="J86" i="163"/>
  <c r="M86" i="163"/>
  <c r="N86" i="163"/>
  <c r="V86" i="163"/>
  <c r="W86" i="163" s="1"/>
  <c r="J87" i="163"/>
  <c r="M87" i="163"/>
  <c r="N87" i="163"/>
  <c r="V87" i="163"/>
  <c r="W87" i="163" s="1"/>
  <c r="J88" i="163"/>
  <c r="M88" i="163"/>
  <c r="N88" i="163"/>
  <c r="V88" i="163"/>
  <c r="W88" i="163" s="1"/>
  <c r="J89" i="163"/>
  <c r="M89" i="163"/>
  <c r="N89" i="163"/>
  <c r="V89" i="163"/>
  <c r="W89" i="163" s="1"/>
  <c r="G90" i="163"/>
  <c r="J90" i="163" s="1"/>
  <c r="M90" i="163"/>
  <c r="N90" i="163"/>
  <c r="J91" i="163"/>
  <c r="M91" i="163"/>
  <c r="N91" i="163"/>
  <c r="V91" i="163"/>
  <c r="W91" i="163" s="1"/>
  <c r="J92" i="163"/>
  <c r="M92" i="163"/>
  <c r="N92" i="163"/>
  <c r="V92" i="163"/>
  <c r="W92" i="163" s="1"/>
  <c r="J93" i="163"/>
  <c r="M93" i="163"/>
  <c r="N93" i="163"/>
  <c r="V93" i="163"/>
  <c r="W93" i="163" s="1"/>
  <c r="G94" i="163"/>
  <c r="M94" i="163"/>
  <c r="N94" i="163"/>
  <c r="J95" i="163"/>
  <c r="M95" i="163"/>
  <c r="N95" i="163"/>
  <c r="V95" i="163"/>
  <c r="W95" i="163" s="1"/>
  <c r="J96" i="163"/>
  <c r="M96" i="163"/>
  <c r="N96" i="163"/>
  <c r="V96" i="163"/>
  <c r="W96" i="163" s="1"/>
  <c r="J97" i="163"/>
  <c r="M97" i="163"/>
  <c r="N97" i="163"/>
  <c r="V97" i="163"/>
  <c r="W97" i="163" s="1"/>
  <c r="J98" i="163"/>
  <c r="M98" i="163"/>
  <c r="N98" i="163"/>
  <c r="V98" i="163"/>
  <c r="W98" i="163" s="1"/>
  <c r="J99" i="163"/>
  <c r="M99" i="163"/>
  <c r="N99" i="163"/>
  <c r="V99" i="163"/>
  <c r="W99" i="163" s="1"/>
  <c r="J100" i="163"/>
  <c r="M100" i="163"/>
  <c r="N100" i="163"/>
  <c r="V100" i="163"/>
  <c r="W100" i="163" s="1"/>
  <c r="J101" i="163"/>
  <c r="M101" i="163"/>
  <c r="N101" i="163"/>
  <c r="V101" i="163"/>
  <c r="W101" i="163" s="1"/>
  <c r="J102" i="163"/>
  <c r="M102" i="163"/>
  <c r="N102" i="163"/>
  <c r="V102" i="163"/>
  <c r="W102" i="163" s="1"/>
  <c r="J103" i="163"/>
  <c r="M103" i="163"/>
  <c r="N103" i="163"/>
  <c r="V103" i="163"/>
  <c r="W103" i="163" s="1"/>
  <c r="J104" i="163"/>
  <c r="M104" i="163"/>
  <c r="N104" i="163"/>
  <c r="V104" i="163"/>
  <c r="W104" i="163" s="1"/>
  <c r="J105" i="163"/>
  <c r="M105" i="163"/>
  <c r="N105" i="163"/>
  <c r="V105" i="163"/>
  <c r="W105" i="163" s="1"/>
  <c r="J106" i="163"/>
  <c r="M106" i="163"/>
  <c r="N106" i="163"/>
  <c r="V106" i="163"/>
  <c r="W106" i="163" s="1"/>
  <c r="J107" i="163"/>
  <c r="M107" i="163"/>
  <c r="N107" i="163"/>
  <c r="V107" i="163"/>
  <c r="W107" i="163" s="1"/>
  <c r="J108" i="163"/>
  <c r="M108" i="163"/>
  <c r="N108" i="163"/>
  <c r="V108" i="163"/>
  <c r="W108" i="163" s="1"/>
  <c r="J109" i="163"/>
  <c r="M109" i="163"/>
  <c r="N109" i="163"/>
  <c r="V109" i="163"/>
  <c r="W109" i="163" s="1"/>
  <c r="J110" i="163"/>
  <c r="M110" i="163"/>
  <c r="N110" i="163"/>
  <c r="V110" i="163"/>
  <c r="W110" i="163" s="1"/>
  <c r="J111" i="163"/>
  <c r="M111" i="163"/>
  <c r="N111" i="163"/>
  <c r="V111" i="163"/>
  <c r="W111" i="163" s="1"/>
  <c r="J112" i="163"/>
  <c r="M112" i="163"/>
  <c r="N112" i="163"/>
  <c r="V112" i="163"/>
  <c r="W112" i="163" s="1"/>
  <c r="J113" i="163"/>
  <c r="M113" i="163"/>
  <c r="N113" i="163"/>
  <c r="V113" i="163"/>
  <c r="W113" i="163" s="1"/>
  <c r="J114" i="163"/>
  <c r="V114" i="163"/>
  <c r="W114" i="163" s="1"/>
  <c r="J115" i="163"/>
  <c r="V115" i="163"/>
  <c r="W115" i="163" s="1"/>
  <c r="J116" i="163"/>
  <c r="C119" i="163"/>
  <c r="M119" i="163"/>
  <c r="J124" i="163"/>
  <c r="M124" i="163"/>
  <c r="N124" i="163"/>
  <c r="V124" i="163"/>
  <c r="J125" i="163"/>
  <c r="M125" i="163"/>
  <c r="N125" i="163"/>
  <c r="V125" i="163"/>
  <c r="J126" i="163"/>
  <c r="M126" i="163"/>
  <c r="N126" i="163"/>
  <c r="V126" i="163"/>
  <c r="J127" i="163"/>
  <c r="M127" i="163"/>
  <c r="N127" i="163"/>
  <c r="S127" i="163"/>
  <c r="V127" i="163"/>
  <c r="J128" i="163"/>
  <c r="M128" i="163"/>
  <c r="N128" i="163"/>
  <c r="V128" i="163"/>
  <c r="J129" i="163"/>
  <c r="M129" i="163"/>
  <c r="N129" i="163"/>
  <c r="V129" i="163"/>
  <c r="I130" i="163"/>
  <c r="J130" i="163"/>
  <c r="M130" i="163"/>
  <c r="N130" i="163"/>
  <c r="V130" i="163"/>
  <c r="J131" i="163"/>
  <c r="M131" i="163"/>
  <c r="N131" i="163"/>
  <c r="S131" i="163"/>
  <c r="V131" i="163"/>
  <c r="J132" i="163"/>
  <c r="M132" i="163"/>
  <c r="N132" i="163"/>
  <c r="J133" i="163"/>
  <c r="M133" i="163"/>
  <c r="N133" i="163"/>
  <c r="V133" i="163"/>
  <c r="J134" i="163"/>
  <c r="M134" i="163"/>
  <c r="N134" i="163"/>
  <c r="V134" i="163"/>
  <c r="J135" i="163"/>
  <c r="M135" i="163"/>
  <c r="N135" i="163"/>
  <c r="V135" i="163"/>
  <c r="J136" i="163"/>
  <c r="M136" i="163"/>
  <c r="N136" i="163"/>
  <c r="V136" i="163"/>
  <c r="I137" i="163"/>
  <c r="J137" i="163"/>
  <c r="M137" i="163"/>
  <c r="N137" i="163"/>
  <c r="V137" i="163"/>
  <c r="I138" i="163"/>
  <c r="J138" i="163"/>
  <c r="M138" i="163"/>
  <c r="N138" i="163"/>
  <c r="V138" i="163"/>
  <c r="I139" i="163"/>
  <c r="J139" i="163"/>
  <c r="M139" i="163"/>
  <c r="N139" i="163"/>
  <c r="V139" i="163"/>
  <c r="I140" i="163"/>
  <c r="J140" i="163"/>
  <c r="M140" i="163"/>
  <c r="N140" i="163"/>
  <c r="V140" i="163"/>
  <c r="I141" i="163"/>
  <c r="J141" i="163"/>
  <c r="M141" i="163"/>
  <c r="N141" i="163"/>
  <c r="V141" i="163"/>
  <c r="I142" i="163"/>
  <c r="J142" i="163"/>
  <c r="M142" i="163"/>
  <c r="N142" i="163"/>
  <c r="V142" i="163"/>
  <c r="I143" i="163"/>
  <c r="J143" i="163"/>
  <c r="M143" i="163"/>
  <c r="N143" i="163"/>
  <c r="V143" i="163"/>
  <c r="I144" i="163"/>
  <c r="J144" i="163"/>
  <c r="M144" i="163"/>
  <c r="N144" i="163"/>
  <c r="V144" i="163"/>
  <c r="I145" i="163"/>
  <c r="J145" i="163"/>
  <c r="M145" i="163"/>
  <c r="N145" i="163"/>
  <c r="V145" i="163"/>
  <c r="I146" i="163"/>
  <c r="J146" i="163"/>
  <c r="M146" i="163"/>
  <c r="N146" i="163"/>
  <c r="V146" i="163"/>
  <c r="I147" i="163"/>
  <c r="J147" i="163"/>
  <c r="M147" i="163"/>
  <c r="N147" i="163"/>
  <c r="V147" i="163"/>
  <c r="I148" i="163"/>
  <c r="J148" i="163"/>
  <c r="M148" i="163"/>
  <c r="N148" i="163"/>
  <c r="V148" i="163"/>
  <c r="I149" i="163"/>
  <c r="J149" i="163"/>
  <c r="M149" i="163"/>
  <c r="N149" i="163"/>
  <c r="I150" i="163"/>
  <c r="J150" i="163"/>
  <c r="M150" i="163"/>
  <c r="N150" i="163"/>
  <c r="I151" i="163"/>
  <c r="J151" i="163"/>
  <c r="M151" i="163"/>
  <c r="N151" i="163"/>
  <c r="I152" i="163"/>
  <c r="J152" i="163"/>
  <c r="M152" i="163"/>
  <c r="N152" i="163"/>
  <c r="I153" i="163"/>
  <c r="J153" i="163"/>
  <c r="M153" i="163"/>
  <c r="N153" i="163"/>
  <c r="I154" i="163"/>
  <c r="J154" i="163"/>
  <c r="M154" i="163"/>
  <c r="N154" i="163"/>
  <c r="I155" i="163"/>
  <c r="J155" i="163"/>
  <c r="M155" i="163"/>
  <c r="N155" i="163"/>
  <c r="C158" i="163"/>
  <c r="J163" i="163"/>
  <c r="M163" i="163"/>
  <c r="N163" i="163"/>
  <c r="N195" i="163" s="1"/>
  <c r="V163" i="163"/>
  <c r="W163" i="163" s="1"/>
  <c r="G164" i="163"/>
  <c r="M164" i="163"/>
  <c r="N164" i="163"/>
  <c r="J165" i="163"/>
  <c r="M165" i="163"/>
  <c r="N165" i="163"/>
  <c r="V165" i="163"/>
  <c r="W165" i="163" s="1"/>
  <c r="F166" i="163"/>
  <c r="J166" i="163" s="1"/>
  <c r="M166" i="163"/>
  <c r="N166" i="163"/>
  <c r="J167" i="163"/>
  <c r="M167" i="163"/>
  <c r="N167" i="163"/>
  <c r="V167" i="163"/>
  <c r="W167" i="163" s="1"/>
  <c r="J168" i="163"/>
  <c r="M168" i="163"/>
  <c r="N168" i="163"/>
  <c r="V168" i="163"/>
  <c r="W168" i="163" s="1"/>
  <c r="J169" i="163"/>
  <c r="M169" i="163"/>
  <c r="N169" i="163"/>
  <c r="V169" i="163"/>
  <c r="W169" i="163" s="1"/>
  <c r="J170" i="163"/>
  <c r="M170" i="163"/>
  <c r="N170" i="163"/>
  <c r="V170" i="163"/>
  <c r="W170" i="163" s="1"/>
  <c r="J171" i="163"/>
  <c r="M171" i="163"/>
  <c r="N171" i="163"/>
  <c r="V171" i="163"/>
  <c r="W171" i="163" s="1"/>
  <c r="J172" i="163"/>
  <c r="M172" i="163"/>
  <c r="N172" i="163"/>
  <c r="V172" i="163"/>
  <c r="W172" i="163" s="1"/>
  <c r="J173" i="163"/>
  <c r="M173" i="163"/>
  <c r="N173" i="163"/>
  <c r="V173" i="163"/>
  <c r="W173" i="163" s="1"/>
  <c r="J174" i="163"/>
  <c r="M174" i="163"/>
  <c r="N174" i="163"/>
  <c r="V174" i="163"/>
  <c r="W174" i="163" s="1"/>
  <c r="J175" i="163"/>
  <c r="M175" i="163"/>
  <c r="N175" i="163"/>
  <c r="V175" i="163"/>
  <c r="W175" i="163" s="1"/>
  <c r="J176" i="163"/>
  <c r="M176" i="163"/>
  <c r="N176" i="163"/>
  <c r="V176" i="163"/>
  <c r="W176" i="163" s="1"/>
  <c r="J177" i="163"/>
  <c r="M177" i="163"/>
  <c r="N177" i="163"/>
  <c r="V177" i="163"/>
  <c r="W177" i="163" s="1"/>
  <c r="J178" i="163"/>
  <c r="M178" i="163"/>
  <c r="N178" i="163"/>
  <c r="V178" i="163"/>
  <c r="W178" i="163" s="1"/>
  <c r="J179" i="163"/>
  <c r="M179" i="163"/>
  <c r="N179" i="163"/>
  <c r="V179" i="163"/>
  <c r="W179" i="163" s="1"/>
  <c r="J180" i="163"/>
  <c r="M180" i="163"/>
  <c r="N180" i="163"/>
  <c r="V180" i="163"/>
  <c r="W180" i="163" s="1"/>
  <c r="J181" i="163"/>
  <c r="M181" i="163"/>
  <c r="N181" i="163"/>
  <c r="V181" i="163"/>
  <c r="W181" i="163" s="1"/>
  <c r="J182" i="163"/>
  <c r="M182" i="163"/>
  <c r="N182" i="163"/>
  <c r="V182" i="163"/>
  <c r="W182" i="163" s="1"/>
  <c r="J183" i="163"/>
  <c r="M183" i="163"/>
  <c r="N183" i="163"/>
  <c r="V183" i="163"/>
  <c r="W183" i="163" s="1"/>
  <c r="J184" i="163"/>
  <c r="M184" i="163"/>
  <c r="N184" i="163"/>
  <c r="V184" i="163"/>
  <c r="W184" i="163" s="1"/>
  <c r="J185" i="163"/>
  <c r="M185" i="163"/>
  <c r="N185" i="163"/>
  <c r="V185" i="163"/>
  <c r="W185" i="163" s="1"/>
  <c r="J186" i="163"/>
  <c r="M186" i="163"/>
  <c r="N186" i="163"/>
  <c r="V186" i="163"/>
  <c r="W186" i="163" s="1"/>
  <c r="J187" i="163"/>
  <c r="M187" i="163"/>
  <c r="N187" i="163"/>
  <c r="V187" i="163"/>
  <c r="W187" i="163" s="1"/>
  <c r="J188" i="163"/>
  <c r="M188" i="163"/>
  <c r="N188" i="163"/>
  <c r="V188" i="163"/>
  <c r="W188" i="163" s="1"/>
  <c r="J189" i="163"/>
  <c r="M189" i="163"/>
  <c r="N189" i="163"/>
  <c r="V189" i="163"/>
  <c r="W189" i="163" s="1"/>
  <c r="J190" i="163"/>
  <c r="M190" i="163"/>
  <c r="N190" i="163"/>
  <c r="V190" i="163"/>
  <c r="W190" i="163" s="1"/>
  <c r="J191" i="163"/>
  <c r="M191" i="163"/>
  <c r="N191" i="163"/>
  <c r="J192" i="163"/>
  <c r="M192" i="163"/>
  <c r="N192" i="163"/>
  <c r="G193" i="163"/>
  <c r="J193" i="163" s="1"/>
  <c r="M193" i="163"/>
  <c r="N193" i="163"/>
  <c r="G194" i="163"/>
  <c r="J194" i="163" s="1"/>
  <c r="C197" i="163"/>
  <c r="J202" i="163"/>
  <c r="M202" i="163"/>
  <c r="N202" i="163"/>
  <c r="V202" i="163"/>
  <c r="W202" i="163" s="1"/>
  <c r="J203" i="163"/>
  <c r="M203" i="163"/>
  <c r="N203" i="163"/>
  <c r="V203" i="163"/>
  <c r="W203" i="163" s="1"/>
  <c r="J204" i="163"/>
  <c r="M204" i="163"/>
  <c r="N204" i="163"/>
  <c r="V204" i="163"/>
  <c r="W204" i="163" s="1"/>
  <c r="J205" i="163"/>
  <c r="M205" i="163"/>
  <c r="N205" i="163"/>
  <c r="S205" i="163"/>
  <c r="V205" i="163"/>
  <c r="W205" i="163" s="1"/>
  <c r="J206" i="163"/>
  <c r="M206" i="163"/>
  <c r="N206" i="163"/>
  <c r="V206" i="163"/>
  <c r="W206" i="163" s="1"/>
  <c r="J207" i="163"/>
  <c r="M207" i="163"/>
  <c r="N207" i="163"/>
  <c r="V207" i="163"/>
  <c r="W207" i="163" s="1"/>
  <c r="J208" i="163"/>
  <c r="M208" i="163"/>
  <c r="N208" i="163"/>
  <c r="V208" i="163"/>
  <c r="W208" i="163" s="1"/>
  <c r="J209" i="163"/>
  <c r="M209" i="163"/>
  <c r="N209" i="163"/>
  <c r="S209" i="163"/>
  <c r="V209" i="163"/>
  <c r="W209" i="163" s="1"/>
  <c r="G210" i="163"/>
  <c r="M210" i="163"/>
  <c r="N210" i="163"/>
  <c r="J211" i="163"/>
  <c r="M211" i="163"/>
  <c r="N211" i="163"/>
  <c r="V211" i="163"/>
  <c r="W211" i="163" s="1"/>
  <c r="G212" i="163"/>
  <c r="J212" i="163" s="1"/>
  <c r="M212" i="163"/>
  <c r="N212" i="163"/>
  <c r="J213" i="163"/>
  <c r="M213" i="163"/>
  <c r="N213" i="163"/>
  <c r="V213" i="163"/>
  <c r="W213" i="163" s="1"/>
  <c r="J214" i="163"/>
  <c r="M214" i="163"/>
  <c r="N214" i="163"/>
  <c r="V214" i="163"/>
  <c r="W214" i="163" s="1"/>
  <c r="J215" i="163"/>
  <c r="M215" i="163"/>
  <c r="N215" i="163"/>
  <c r="V215" i="163"/>
  <c r="W215" i="163" s="1"/>
  <c r="J216" i="163"/>
  <c r="M216" i="163"/>
  <c r="N216" i="163"/>
  <c r="V216" i="163"/>
  <c r="W216" i="163" s="1"/>
  <c r="J217" i="163"/>
  <c r="M217" i="163"/>
  <c r="N217" i="163"/>
  <c r="V217" i="163"/>
  <c r="W217" i="163" s="1"/>
  <c r="J218" i="163"/>
  <c r="M218" i="163"/>
  <c r="N218" i="163"/>
  <c r="V218" i="163"/>
  <c r="W218" i="163" s="1"/>
  <c r="J219" i="163"/>
  <c r="M219" i="163"/>
  <c r="N219" i="163"/>
  <c r="V219" i="163"/>
  <c r="W219" i="163" s="1"/>
  <c r="J220" i="163"/>
  <c r="M220" i="163"/>
  <c r="N220" i="163"/>
  <c r="V220" i="163"/>
  <c r="W220" i="163" s="1"/>
  <c r="J221" i="163"/>
  <c r="M221" i="163"/>
  <c r="N221" i="163"/>
  <c r="V221" i="163"/>
  <c r="W221" i="163" s="1"/>
  <c r="J222" i="163"/>
  <c r="M222" i="163"/>
  <c r="N222" i="163"/>
  <c r="V222" i="163"/>
  <c r="W222" i="163" s="1"/>
  <c r="J223" i="163"/>
  <c r="M223" i="163"/>
  <c r="N223" i="163"/>
  <c r="V223" i="163"/>
  <c r="W223" i="163" s="1"/>
  <c r="J224" i="163"/>
  <c r="M224" i="163"/>
  <c r="N224" i="163"/>
  <c r="V224" i="163"/>
  <c r="W224" i="163" s="1"/>
  <c r="J225" i="163"/>
  <c r="M225" i="163"/>
  <c r="N225" i="163"/>
  <c r="V225" i="163"/>
  <c r="W225" i="163" s="1"/>
  <c r="J226" i="163"/>
  <c r="M226" i="163"/>
  <c r="N226" i="163"/>
  <c r="V226" i="163"/>
  <c r="W226" i="163"/>
  <c r="J227" i="163"/>
  <c r="M227" i="163"/>
  <c r="N227" i="163"/>
  <c r="V227" i="163"/>
  <c r="W227" i="163" s="1"/>
  <c r="J228" i="163"/>
  <c r="M228" i="163"/>
  <c r="N228" i="163"/>
  <c r="V228" i="163"/>
  <c r="W228" i="163" s="1"/>
  <c r="J229" i="163"/>
  <c r="M229" i="163"/>
  <c r="N229" i="163"/>
  <c r="V229" i="163"/>
  <c r="W229" i="163" s="1"/>
  <c r="J230" i="163"/>
  <c r="M230" i="163"/>
  <c r="N230" i="163"/>
  <c r="J231" i="163"/>
  <c r="M231" i="163"/>
  <c r="N231" i="163"/>
  <c r="J232" i="163"/>
  <c r="M232" i="163"/>
  <c r="N232" i="163"/>
  <c r="J233" i="163"/>
  <c r="C236" i="163"/>
  <c r="J241" i="163"/>
  <c r="V241" i="163"/>
  <c r="W241" i="163" s="1"/>
  <c r="J242" i="163"/>
  <c r="V242" i="163"/>
  <c r="W242" i="163" s="1"/>
  <c r="J243" i="163"/>
  <c r="M243" i="163"/>
  <c r="N243" i="163"/>
  <c r="V243" i="163"/>
  <c r="W243" i="163" s="1"/>
  <c r="J244" i="163"/>
  <c r="M244" i="163"/>
  <c r="N244" i="163"/>
  <c r="V244" i="163"/>
  <c r="W244" i="163" s="1"/>
  <c r="J245" i="163"/>
  <c r="M245" i="163"/>
  <c r="N245" i="163"/>
  <c r="V245" i="163"/>
  <c r="W245" i="163" s="1"/>
  <c r="J246" i="163"/>
  <c r="M246" i="163"/>
  <c r="N246" i="163"/>
  <c r="V246" i="163"/>
  <c r="W246" i="163" s="1"/>
  <c r="J247" i="163"/>
  <c r="M247" i="163"/>
  <c r="N247" i="163"/>
  <c r="V247" i="163"/>
  <c r="W247" i="163" s="1"/>
  <c r="V248" i="163"/>
  <c r="W248" i="163" s="1"/>
  <c r="V249" i="163"/>
  <c r="W249" i="163" s="1"/>
  <c r="J248" i="163"/>
  <c r="M248" i="163"/>
  <c r="N248" i="163"/>
  <c r="V250" i="163"/>
  <c r="W250" i="163" s="1"/>
  <c r="J249" i="163"/>
  <c r="M249" i="163"/>
  <c r="N249" i="163"/>
  <c r="V251" i="163"/>
  <c r="W251" i="163" s="1"/>
  <c r="J250" i="163"/>
  <c r="M250" i="163"/>
  <c r="N250" i="163"/>
  <c r="V252" i="163"/>
  <c r="W252" i="163" s="1"/>
  <c r="J251" i="163"/>
  <c r="M251" i="163"/>
  <c r="N251" i="163"/>
  <c r="V253" i="163"/>
  <c r="W253" i="163" s="1"/>
  <c r="G252" i="163"/>
  <c r="M252" i="163"/>
  <c r="N252" i="163"/>
  <c r="J253" i="163"/>
  <c r="M253" i="163"/>
  <c r="N253" i="163"/>
  <c r="V255" i="163"/>
  <c r="W255" i="163" s="1"/>
  <c r="G254" i="163"/>
  <c r="J254" i="163" s="1"/>
  <c r="M254" i="163"/>
  <c r="N254" i="163"/>
  <c r="J255" i="163"/>
  <c r="M255" i="163"/>
  <c r="N255" i="163"/>
  <c r="V257" i="163"/>
  <c r="W257" i="163" s="1"/>
  <c r="G256" i="163"/>
  <c r="J256" i="163" s="1"/>
  <c r="M256" i="163"/>
  <c r="N256" i="163"/>
  <c r="G257" i="163"/>
  <c r="J257" i="163" s="1"/>
  <c r="M257" i="163"/>
  <c r="N257" i="163"/>
  <c r="G258" i="163"/>
  <c r="V260" i="163" s="1"/>
  <c r="W260" i="163" s="1"/>
  <c r="M258" i="163"/>
  <c r="N258" i="163"/>
  <c r="G259" i="163"/>
  <c r="J259" i="163" s="1"/>
  <c r="M259" i="163"/>
  <c r="N259" i="163"/>
  <c r="J260" i="163"/>
  <c r="M260" i="163"/>
  <c r="N260" i="163"/>
  <c r="V262" i="163"/>
  <c r="W262" i="163" s="1"/>
  <c r="G261" i="163"/>
  <c r="J261" i="163" s="1"/>
  <c r="M261" i="163"/>
  <c r="N261" i="163"/>
  <c r="G262" i="163"/>
  <c r="J262" i="163" s="1"/>
  <c r="M262" i="163"/>
  <c r="N262" i="163"/>
  <c r="J263" i="163"/>
  <c r="M263" i="163"/>
  <c r="N263" i="163"/>
  <c r="V265" i="163"/>
  <c r="W265" i="163" s="1"/>
  <c r="G264" i="163"/>
  <c r="J264" i="163" s="1"/>
  <c r="M264" i="163"/>
  <c r="N264" i="163"/>
  <c r="G265" i="163"/>
  <c r="V267" i="163" s="1"/>
  <c r="W267" i="163" s="1"/>
  <c r="M265" i="163"/>
  <c r="N265" i="163"/>
  <c r="J266" i="163"/>
  <c r="M266" i="163"/>
  <c r="N266" i="163"/>
  <c r="V268" i="163"/>
  <c r="W268" i="163" s="1"/>
  <c r="G267" i="163"/>
  <c r="J267" i="163" s="1"/>
  <c r="M267" i="163"/>
  <c r="N267" i="163"/>
  <c r="J270" i="163"/>
  <c r="M270" i="163"/>
  <c r="N270" i="163"/>
  <c r="J271" i="163"/>
  <c r="M271" i="163"/>
  <c r="J272" i="163"/>
  <c r="N273" i="163"/>
  <c r="C275" i="163"/>
  <c r="J283" i="163"/>
  <c r="M283" i="163"/>
  <c r="N283" i="163"/>
  <c r="V280" i="163"/>
  <c r="W280" i="163" s="1"/>
  <c r="J284" i="163"/>
  <c r="M284" i="163"/>
  <c r="N284" i="163"/>
  <c r="V281" i="163"/>
  <c r="W281" i="163" s="1"/>
  <c r="J285" i="163"/>
  <c r="M285" i="163"/>
  <c r="N285" i="163"/>
  <c r="V282" i="163"/>
  <c r="W282" i="163" s="1"/>
  <c r="J286" i="163"/>
  <c r="M286" i="163"/>
  <c r="N286" i="163"/>
  <c r="S283" i="163"/>
  <c r="V283" i="163"/>
  <c r="W283" i="163" s="1"/>
  <c r="G287" i="163"/>
  <c r="J287" i="163" s="1"/>
  <c r="M287" i="163"/>
  <c r="N287" i="163"/>
  <c r="J288" i="163"/>
  <c r="M288" i="163"/>
  <c r="N288" i="163"/>
  <c r="V285" i="163"/>
  <c r="W285" i="163" s="1"/>
  <c r="G289" i="163"/>
  <c r="J289" i="163" s="1"/>
  <c r="M289" i="163"/>
  <c r="N289" i="163"/>
  <c r="J290" i="163"/>
  <c r="M290" i="163"/>
  <c r="N290" i="163"/>
  <c r="S287" i="163"/>
  <c r="V287" i="163"/>
  <c r="W287" i="163" s="1"/>
  <c r="G291" i="163"/>
  <c r="J291" i="163" s="1"/>
  <c r="M291" i="163"/>
  <c r="N291" i="163"/>
  <c r="J292" i="163"/>
  <c r="M292" i="163"/>
  <c r="N292" i="163"/>
  <c r="V289" i="163"/>
  <c r="W289" i="163" s="1"/>
  <c r="G293" i="163"/>
  <c r="J293" i="163" s="1"/>
  <c r="M293" i="163"/>
  <c r="N293" i="163"/>
  <c r="J294" i="163"/>
  <c r="M294" i="163"/>
  <c r="N294" i="163"/>
  <c r="V291" i="163"/>
  <c r="W291" i="163" s="1"/>
  <c r="J295" i="163"/>
  <c r="M295" i="163"/>
  <c r="N295" i="163"/>
  <c r="V292" i="163"/>
  <c r="W292" i="163" s="1"/>
  <c r="J296" i="163"/>
  <c r="M296" i="163"/>
  <c r="N296" i="163"/>
  <c r="V293" i="163"/>
  <c r="W293" i="163" s="1"/>
  <c r="J297" i="163"/>
  <c r="M297" i="163"/>
  <c r="N297" i="163"/>
  <c r="V294" i="163"/>
  <c r="W294" i="163" s="1"/>
  <c r="J298" i="163"/>
  <c r="M298" i="163"/>
  <c r="N298" i="163"/>
  <c r="V295" i="163"/>
  <c r="W295" i="163" s="1"/>
  <c r="J299" i="163"/>
  <c r="M299" i="163"/>
  <c r="N299" i="163"/>
  <c r="V296" i="163"/>
  <c r="W296" i="163" s="1"/>
  <c r="V297" i="163"/>
  <c r="W297" i="163" s="1"/>
  <c r="V298" i="163"/>
  <c r="W298" i="163" s="1"/>
  <c r="V299" i="163"/>
  <c r="W299" i="163" s="1"/>
  <c r="J300" i="163"/>
  <c r="M300" i="163"/>
  <c r="N300" i="163"/>
  <c r="V300" i="163"/>
  <c r="W300" i="163" s="1"/>
  <c r="J301" i="163"/>
  <c r="M301" i="163"/>
  <c r="N301" i="163"/>
  <c r="V301" i="163"/>
  <c r="W301" i="163" s="1"/>
  <c r="J302" i="163"/>
  <c r="M302" i="163"/>
  <c r="N302" i="163"/>
  <c r="V302" i="163"/>
  <c r="W302" i="163" s="1"/>
  <c r="J303" i="163"/>
  <c r="M303" i="163"/>
  <c r="N303" i="163"/>
  <c r="V303" i="163"/>
  <c r="W303" i="163" s="1"/>
  <c r="J304" i="163"/>
  <c r="M304" i="163"/>
  <c r="N304" i="163"/>
  <c r="V304" i="163"/>
  <c r="W304" i="163" s="1"/>
  <c r="J305" i="163"/>
  <c r="M305" i="163"/>
  <c r="N305" i="163"/>
  <c r="V305" i="163"/>
  <c r="W305" i="163" s="1"/>
  <c r="J306" i="163"/>
  <c r="M306" i="163"/>
  <c r="N306" i="163"/>
  <c r="V306" i="163"/>
  <c r="W306" i="163" s="1"/>
  <c r="J307" i="163"/>
  <c r="M307" i="163"/>
  <c r="N307" i="163"/>
  <c r="V307" i="163"/>
  <c r="W307" i="163" s="1"/>
  <c r="J308" i="163"/>
  <c r="M308" i="163"/>
  <c r="N308" i="163"/>
  <c r="V308" i="163"/>
  <c r="W308" i="163" s="1"/>
  <c r="J309" i="163"/>
  <c r="M309" i="163"/>
  <c r="N309" i="163"/>
  <c r="V309" i="163"/>
  <c r="W309" i="163" s="1"/>
  <c r="J310" i="163"/>
  <c r="M310" i="163"/>
  <c r="N310" i="163"/>
  <c r="V310" i="163"/>
  <c r="W310" i="163" s="1"/>
  <c r="J311" i="163"/>
  <c r="M311" i="163"/>
  <c r="N311" i="163"/>
  <c r="N312" i="163"/>
  <c r="Q248" i="163" s="1"/>
  <c r="S248" i="163" s="1"/>
  <c r="C314" i="163"/>
  <c r="M314" i="163"/>
  <c r="G319" i="163"/>
  <c r="M319" i="163"/>
  <c r="N319" i="163"/>
  <c r="N351" i="163" s="1"/>
  <c r="Q326" i="163" s="1"/>
  <c r="S326" i="163" s="1"/>
  <c r="G320" i="163"/>
  <c r="M320" i="163"/>
  <c r="N320" i="163"/>
  <c r="J321" i="163"/>
  <c r="M321" i="163"/>
  <c r="N321" i="163"/>
  <c r="V321" i="163"/>
  <c r="J322" i="163"/>
  <c r="M322" i="163"/>
  <c r="N322" i="163"/>
  <c r="J323" i="163"/>
  <c r="M323" i="163"/>
  <c r="N323" i="163"/>
  <c r="V323" i="163"/>
  <c r="J324" i="163"/>
  <c r="M324" i="163"/>
  <c r="N324" i="163"/>
  <c r="V324" i="163"/>
  <c r="W324" i="163" s="1"/>
  <c r="J325" i="163"/>
  <c r="M325" i="163"/>
  <c r="N325" i="163"/>
  <c r="V325" i="163"/>
  <c r="G326" i="163"/>
  <c r="M326" i="163"/>
  <c r="N326" i="163"/>
  <c r="J327" i="163"/>
  <c r="M327" i="163"/>
  <c r="N327" i="163"/>
  <c r="V327" i="163"/>
  <c r="J328" i="163"/>
  <c r="M328" i="163"/>
  <c r="N328" i="163"/>
  <c r="V328" i="163"/>
  <c r="J329" i="163"/>
  <c r="M329" i="163"/>
  <c r="N329" i="163"/>
  <c r="V329" i="163"/>
  <c r="J330" i="163"/>
  <c r="M330" i="163"/>
  <c r="N330" i="163"/>
  <c r="V330" i="163"/>
  <c r="J331" i="163"/>
  <c r="M331" i="163"/>
  <c r="N331" i="163"/>
  <c r="V331" i="163"/>
  <c r="G332" i="163"/>
  <c r="M332" i="163"/>
  <c r="N332" i="163"/>
  <c r="J333" i="163"/>
  <c r="M333" i="163"/>
  <c r="N333" i="163"/>
  <c r="V333" i="163"/>
  <c r="G334" i="163"/>
  <c r="M334" i="163"/>
  <c r="N334" i="163"/>
  <c r="J335" i="163"/>
  <c r="M335" i="163"/>
  <c r="N335" i="163"/>
  <c r="V335" i="163"/>
  <c r="G336" i="163"/>
  <c r="M336" i="163"/>
  <c r="N336" i="163"/>
  <c r="J337" i="163"/>
  <c r="M337" i="163"/>
  <c r="N337" i="163"/>
  <c r="V337" i="163"/>
  <c r="J338" i="163"/>
  <c r="M338" i="163"/>
  <c r="N338" i="163"/>
  <c r="V338" i="163"/>
  <c r="J339" i="163"/>
  <c r="M339" i="163"/>
  <c r="N339" i="163"/>
  <c r="V339" i="163"/>
  <c r="G340" i="163"/>
  <c r="M340" i="163"/>
  <c r="N340" i="163"/>
  <c r="J341" i="163"/>
  <c r="M341" i="163"/>
  <c r="N341" i="163"/>
  <c r="G342" i="163"/>
  <c r="J342" i="163" s="1"/>
  <c r="M342" i="163"/>
  <c r="N342" i="163"/>
  <c r="J343" i="163"/>
  <c r="M343" i="163"/>
  <c r="N343" i="163"/>
  <c r="J344" i="163"/>
  <c r="M344" i="163"/>
  <c r="N344" i="163"/>
  <c r="J345" i="163"/>
  <c r="M345" i="163"/>
  <c r="N345" i="163"/>
  <c r="J346" i="163"/>
  <c r="M346" i="163"/>
  <c r="N346" i="163"/>
  <c r="J347" i="163"/>
  <c r="M347" i="163"/>
  <c r="N347" i="163"/>
  <c r="J348" i="163"/>
  <c r="M348" i="163"/>
  <c r="N348" i="163"/>
  <c r="J349" i="163"/>
  <c r="M349" i="163"/>
  <c r="N349" i="163"/>
  <c r="J350" i="163"/>
  <c r="M350" i="163"/>
  <c r="N350" i="163"/>
  <c r="C353" i="163"/>
  <c r="M353" i="163"/>
  <c r="J358" i="163"/>
  <c r="M358" i="163"/>
  <c r="N358" i="163"/>
  <c r="N390" i="163" s="1"/>
  <c r="Q365" i="163" s="1"/>
  <c r="S365" i="163" s="1"/>
  <c r="V358" i="163"/>
  <c r="J359" i="163"/>
  <c r="M359" i="163"/>
  <c r="N359" i="163"/>
  <c r="V359" i="163"/>
  <c r="J360" i="163"/>
  <c r="M360" i="163"/>
  <c r="N360" i="163"/>
  <c r="V360" i="163"/>
  <c r="J361" i="163"/>
  <c r="M361" i="163"/>
  <c r="N361" i="163"/>
  <c r="J362" i="163"/>
  <c r="M362" i="163"/>
  <c r="N362" i="163"/>
  <c r="V362" i="163"/>
  <c r="J363" i="163"/>
  <c r="M363" i="163"/>
  <c r="N363" i="163"/>
  <c r="V363" i="163"/>
  <c r="W363" i="163" s="1"/>
  <c r="J364" i="163"/>
  <c r="M364" i="163"/>
  <c r="N364" i="163"/>
  <c r="J365" i="163"/>
  <c r="M365" i="163"/>
  <c r="N365" i="163"/>
  <c r="V365" i="163"/>
  <c r="W365" i="163" s="1"/>
  <c r="J366" i="163"/>
  <c r="M366" i="163"/>
  <c r="N366" i="163"/>
  <c r="J367" i="163"/>
  <c r="M367" i="163"/>
  <c r="N367" i="163"/>
  <c r="V367" i="163"/>
  <c r="G368" i="163"/>
  <c r="J368" i="163" s="1"/>
  <c r="M368" i="163"/>
  <c r="N368" i="163"/>
  <c r="J369" i="163"/>
  <c r="M369" i="163"/>
  <c r="N369" i="163"/>
  <c r="V369" i="163"/>
  <c r="J370" i="163"/>
  <c r="M370" i="163"/>
  <c r="N370" i="163"/>
  <c r="V370" i="163"/>
  <c r="J371" i="163"/>
  <c r="M371" i="163"/>
  <c r="N371" i="163"/>
  <c r="V371" i="163"/>
  <c r="J372" i="163"/>
  <c r="M372" i="163"/>
  <c r="N372" i="163"/>
  <c r="V372" i="163"/>
  <c r="J373" i="163"/>
  <c r="M373" i="163"/>
  <c r="N373" i="163"/>
  <c r="V373" i="163"/>
  <c r="J374" i="163"/>
  <c r="M374" i="163"/>
  <c r="N374" i="163"/>
  <c r="J375" i="163"/>
  <c r="M375" i="163"/>
  <c r="N375" i="163"/>
  <c r="I376" i="163"/>
  <c r="J376" i="163"/>
  <c r="M376" i="163"/>
  <c r="N376" i="163"/>
  <c r="J377" i="163"/>
  <c r="M377" i="163"/>
  <c r="N377" i="163"/>
  <c r="J378" i="163"/>
  <c r="M378" i="163"/>
  <c r="N378" i="163"/>
  <c r="J379" i="163"/>
  <c r="M379" i="163"/>
  <c r="N379" i="163"/>
  <c r="J380" i="163"/>
  <c r="M380" i="163"/>
  <c r="N380" i="163"/>
  <c r="J381" i="163"/>
  <c r="M381" i="163"/>
  <c r="N381" i="163"/>
  <c r="J382" i="163"/>
  <c r="M382" i="163"/>
  <c r="N382" i="163"/>
  <c r="J383" i="163"/>
  <c r="M383" i="163"/>
  <c r="N383" i="163"/>
  <c r="J384" i="163"/>
  <c r="M384" i="163"/>
  <c r="N384" i="163"/>
  <c r="J385" i="163"/>
  <c r="M385" i="163"/>
  <c r="N385" i="163"/>
  <c r="J386" i="163"/>
  <c r="M386" i="163"/>
  <c r="N386" i="163"/>
  <c r="J387" i="163"/>
  <c r="M387" i="163"/>
  <c r="N387" i="163"/>
  <c r="J388" i="163"/>
  <c r="M388" i="163"/>
  <c r="N388" i="163"/>
  <c r="I389" i="163"/>
  <c r="J389" i="163"/>
  <c r="M389" i="163"/>
  <c r="N389" i="163"/>
  <c r="C392" i="163"/>
  <c r="M392" i="163"/>
  <c r="G397" i="163"/>
  <c r="M397" i="163"/>
  <c r="N397" i="163"/>
  <c r="N429" i="163" s="1"/>
  <c r="Q404" i="163" s="1"/>
  <c r="S404" i="163" s="1"/>
  <c r="J398" i="163"/>
  <c r="M398" i="163"/>
  <c r="N398" i="163"/>
  <c r="V398" i="163"/>
  <c r="J399" i="163"/>
  <c r="M399" i="163"/>
  <c r="N399" i="163"/>
  <c r="J400" i="163"/>
  <c r="M400" i="163"/>
  <c r="N400" i="163"/>
  <c r="I401" i="163"/>
  <c r="J401" i="163"/>
  <c r="M401" i="163"/>
  <c r="N401" i="163"/>
  <c r="J402" i="163"/>
  <c r="M402" i="163"/>
  <c r="N402" i="163"/>
  <c r="J403" i="163"/>
  <c r="M403" i="163"/>
  <c r="N403" i="163"/>
  <c r="I404" i="163"/>
  <c r="J404" i="163"/>
  <c r="M404" i="163"/>
  <c r="N404" i="163"/>
  <c r="J405" i="163"/>
  <c r="M405" i="163"/>
  <c r="N405" i="163"/>
  <c r="J406" i="163"/>
  <c r="M406" i="163"/>
  <c r="N406" i="163"/>
  <c r="G407" i="163"/>
  <c r="J407" i="163" s="1"/>
  <c r="M407" i="163"/>
  <c r="N407" i="163"/>
  <c r="G408" i="163"/>
  <c r="J408" i="163" s="1"/>
  <c r="M408" i="163"/>
  <c r="N408" i="163"/>
  <c r="I409" i="163"/>
  <c r="J409" i="163"/>
  <c r="M409" i="163"/>
  <c r="N409" i="163"/>
  <c r="G410" i="163"/>
  <c r="J410" i="163" s="1"/>
  <c r="M410" i="163"/>
  <c r="N410" i="163"/>
  <c r="I411" i="163"/>
  <c r="J411" i="163"/>
  <c r="M411" i="163"/>
  <c r="N411" i="163"/>
  <c r="J412" i="163"/>
  <c r="M412" i="163"/>
  <c r="N412" i="163"/>
  <c r="J413" i="163"/>
  <c r="M413" i="163"/>
  <c r="N413" i="163"/>
  <c r="J414" i="163"/>
  <c r="M414" i="163"/>
  <c r="N414" i="163"/>
  <c r="J415" i="163"/>
  <c r="M415" i="163"/>
  <c r="N415" i="163"/>
  <c r="I416" i="163"/>
  <c r="J416" i="163"/>
  <c r="M416" i="163"/>
  <c r="N416" i="163"/>
  <c r="I417" i="163"/>
  <c r="J417" i="163"/>
  <c r="M417" i="163"/>
  <c r="N417" i="163"/>
  <c r="I418" i="163"/>
  <c r="J418" i="163"/>
  <c r="M418" i="163"/>
  <c r="N418" i="163"/>
  <c r="I419" i="163"/>
  <c r="J419" i="163"/>
  <c r="M419" i="163"/>
  <c r="N419" i="163"/>
  <c r="I420" i="163"/>
  <c r="J420" i="163"/>
  <c r="M420" i="163"/>
  <c r="N420" i="163"/>
  <c r="I421" i="163"/>
  <c r="J421" i="163"/>
  <c r="M421" i="163"/>
  <c r="N421" i="163"/>
  <c r="I422" i="163"/>
  <c r="J422" i="163"/>
  <c r="M422" i="163"/>
  <c r="N422" i="163"/>
  <c r="I423" i="163"/>
  <c r="J423" i="163"/>
  <c r="M423" i="163"/>
  <c r="N423" i="163"/>
  <c r="I424" i="163"/>
  <c r="J424" i="163"/>
  <c r="M424" i="163"/>
  <c r="N424" i="163"/>
  <c r="I425" i="163"/>
  <c r="J425" i="163"/>
  <c r="M425" i="163"/>
  <c r="N425" i="163"/>
  <c r="I426" i="163"/>
  <c r="J426" i="163"/>
  <c r="M426" i="163"/>
  <c r="N426" i="163"/>
  <c r="I427" i="163"/>
  <c r="J427" i="163"/>
  <c r="M427" i="163"/>
  <c r="N427" i="163"/>
  <c r="I428" i="163"/>
  <c r="J428" i="163"/>
  <c r="M428" i="163"/>
  <c r="N428" i="163"/>
  <c r="C431" i="163"/>
  <c r="M431" i="163"/>
  <c r="J436" i="163"/>
  <c r="M436" i="163"/>
  <c r="N436" i="163"/>
  <c r="N468" i="163" s="1"/>
  <c r="Q443" i="163" s="1"/>
  <c r="S443" i="163" s="1"/>
  <c r="V436" i="163"/>
  <c r="J437" i="163"/>
  <c r="M437" i="163"/>
  <c r="N437" i="163"/>
  <c r="V437" i="163"/>
  <c r="J438" i="163"/>
  <c r="M438" i="163"/>
  <c r="N438" i="163"/>
  <c r="V438" i="163"/>
  <c r="J439" i="163"/>
  <c r="M439" i="163"/>
  <c r="N439" i="163"/>
  <c r="V439" i="163"/>
  <c r="J440" i="163"/>
  <c r="M440" i="163"/>
  <c r="N440" i="163"/>
  <c r="V440" i="163"/>
  <c r="J441" i="163"/>
  <c r="M441" i="163"/>
  <c r="N441" i="163"/>
  <c r="V441" i="163"/>
  <c r="J442" i="163"/>
  <c r="V442" i="163"/>
  <c r="J443" i="163"/>
  <c r="M443" i="163"/>
  <c r="N443" i="163"/>
  <c r="V443" i="163"/>
  <c r="J444" i="163"/>
  <c r="M444" i="163"/>
  <c r="N444" i="163"/>
  <c r="V444" i="163"/>
  <c r="J445" i="163"/>
  <c r="M445" i="163"/>
  <c r="N445" i="163"/>
  <c r="V445" i="163"/>
  <c r="J446" i="163"/>
  <c r="M446" i="163"/>
  <c r="N446" i="163"/>
  <c r="V446" i="163"/>
  <c r="J447" i="163"/>
  <c r="M447" i="163"/>
  <c r="N447" i="163"/>
  <c r="V447" i="163"/>
  <c r="J448" i="163"/>
  <c r="M448" i="163"/>
  <c r="N448" i="163"/>
  <c r="V448" i="163"/>
  <c r="J449" i="163"/>
  <c r="M449" i="163"/>
  <c r="N449" i="163"/>
  <c r="V449" i="163"/>
  <c r="J450" i="163"/>
  <c r="M450" i="163"/>
  <c r="N450" i="163"/>
  <c r="V450" i="163"/>
  <c r="G451" i="163"/>
  <c r="M451" i="163"/>
  <c r="N451" i="163"/>
  <c r="J452" i="163"/>
  <c r="M452" i="163"/>
  <c r="N452" i="163"/>
  <c r="V452" i="163"/>
  <c r="G453" i="163"/>
  <c r="M453" i="163"/>
  <c r="N453" i="163"/>
  <c r="J454" i="163"/>
  <c r="M454" i="163"/>
  <c r="N454" i="163"/>
  <c r="V454" i="163"/>
  <c r="G455" i="163"/>
  <c r="J455" i="163" s="1"/>
  <c r="M455" i="163"/>
  <c r="N455" i="163"/>
  <c r="I456" i="163"/>
  <c r="J456" i="163"/>
  <c r="M456" i="163"/>
  <c r="N456" i="163"/>
  <c r="V456" i="163"/>
  <c r="J457" i="163"/>
  <c r="M457" i="163"/>
  <c r="N457" i="163"/>
  <c r="J458" i="163"/>
  <c r="M458" i="163"/>
  <c r="N458" i="163"/>
  <c r="I459" i="163"/>
  <c r="J459" i="163"/>
  <c r="M459" i="163"/>
  <c r="N459" i="163"/>
  <c r="J460" i="163"/>
  <c r="M460" i="163"/>
  <c r="N460" i="163"/>
  <c r="G461" i="163"/>
  <c r="J461" i="163" s="1"/>
  <c r="M461" i="163"/>
  <c r="N461" i="163"/>
  <c r="I462" i="163"/>
  <c r="J462" i="163"/>
  <c r="M462" i="163"/>
  <c r="N462" i="163"/>
  <c r="I463" i="163"/>
  <c r="J463" i="163"/>
  <c r="M463" i="163"/>
  <c r="N463" i="163"/>
  <c r="I464" i="163"/>
  <c r="J464" i="163"/>
  <c r="M464" i="163"/>
  <c r="N464" i="163"/>
  <c r="I465" i="163"/>
  <c r="J465" i="163"/>
  <c r="M465" i="163"/>
  <c r="N465" i="163"/>
  <c r="I466" i="163"/>
  <c r="J466" i="163"/>
  <c r="M466" i="163"/>
  <c r="N466" i="163"/>
  <c r="I467" i="163"/>
  <c r="J467" i="163"/>
  <c r="M467" i="163"/>
  <c r="N467" i="163"/>
  <c r="C470" i="163"/>
  <c r="M470" i="163"/>
  <c r="J475" i="163"/>
  <c r="M475" i="163"/>
  <c r="N475" i="163"/>
  <c r="N507" i="163" s="1"/>
  <c r="Q482" i="163" s="1"/>
  <c r="S482" i="163" s="1"/>
  <c r="V475" i="163"/>
  <c r="J476" i="163"/>
  <c r="M476" i="163"/>
  <c r="N476" i="163"/>
  <c r="V476" i="163"/>
  <c r="J477" i="163"/>
  <c r="M477" i="163"/>
  <c r="N477" i="163"/>
  <c r="V477" i="163"/>
  <c r="W477" i="163" s="1"/>
  <c r="J478" i="163"/>
  <c r="M478" i="163"/>
  <c r="N478" i="163"/>
  <c r="J479" i="163"/>
  <c r="V479" i="163"/>
  <c r="J480" i="163"/>
  <c r="M480" i="163"/>
  <c r="N480" i="163"/>
  <c r="V480" i="163"/>
  <c r="J481" i="163"/>
  <c r="M481" i="163"/>
  <c r="N481" i="163"/>
  <c r="V481" i="163"/>
  <c r="J482" i="163"/>
  <c r="M482" i="163"/>
  <c r="N482" i="163"/>
  <c r="V482" i="163"/>
  <c r="G483" i="163"/>
  <c r="J483" i="163" s="1"/>
  <c r="M483" i="163"/>
  <c r="N483" i="163"/>
  <c r="J484" i="163"/>
  <c r="M484" i="163"/>
  <c r="N484" i="163"/>
  <c r="J485" i="163"/>
  <c r="M485" i="163"/>
  <c r="N485" i="163"/>
  <c r="J486" i="163"/>
  <c r="M486" i="163"/>
  <c r="N486" i="163"/>
  <c r="J487" i="163"/>
  <c r="M487" i="163"/>
  <c r="N487" i="163"/>
  <c r="J488" i="163"/>
  <c r="M488" i="163"/>
  <c r="N488" i="163"/>
  <c r="J489" i="163"/>
  <c r="M489" i="163"/>
  <c r="N489" i="163"/>
  <c r="J490" i="163"/>
  <c r="M490" i="163"/>
  <c r="N490" i="163"/>
  <c r="J491" i="163"/>
  <c r="M491" i="163"/>
  <c r="N491" i="163"/>
  <c r="J492" i="163"/>
  <c r="M492" i="163"/>
  <c r="N492" i="163"/>
  <c r="J493" i="163"/>
  <c r="M493" i="163"/>
  <c r="N493" i="163"/>
  <c r="J494" i="163"/>
  <c r="M494" i="163"/>
  <c r="N494" i="163"/>
  <c r="J495" i="163"/>
  <c r="M495" i="163"/>
  <c r="N495" i="163"/>
  <c r="J496" i="163"/>
  <c r="M496" i="163"/>
  <c r="N496" i="163"/>
  <c r="J497" i="163"/>
  <c r="M497" i="163"/>
  <c r="N497" i="163"/>
  <c r="J498" i="163"/>
  <c r="M498" i="163"/>
  <c r="N498" i="163"/>
  <c r="J499" i="163"/>
  <c r="M499" i="163"/>
  <c r="N499" i="163"/>
  <c r="J500" i="163"/>
  <c r="M500" i="163"/>
  <c r="N500" i="163"/>
  <c r="J501" i="163"/>
  <c r="M501" i="163"/>
  <c r="N501" i="163"/>
  <c r="J502" i="163"/>
  <c r="M502" i="163"/>
  <c r="N502" i="163"/>
  <c r="J503" i="163"/>
  <c r="M503" i="163"/>
  <c r="N503" i="163"/>
  <c r="J504" i="163"/>
  <c r="M504" i="163"/>
  <c r="N504" i="163"/>
  <c r="J505" i="163"/>
  <c r="M505" i="163"/>
  <c r="N505" i="163"/>
  <c r="I506" i="163"/>
  <c r="J506" i="163"/>
  <c r="M506" i="163"/>
  <c r="N506" i="163"/>
  <c r="C509" i="163"/>
  <c r="M509" i="163"/>
  <c r="G514" i="163"/>
  <c r="J514" i="163" s="1"/>
  <c r="M514" i="163"/>
  <c r="N514" i="163"/>
  <c r="N546" i="163" s="1"/>
  <c r="Q520" i="163" s="1"/>
  <c r="S520" i="163" s="1"/>
  <c r="J515" i="163"/>
  <c r="M515" i="163"/>
  <c r="N515" i="163"/>
  <c r="V515" i="163"/>
  <c r="G516" i="163"/>
  <c r="J516" i="163" s="1"/>
  <c r="M516" i="163"/>
  <c r="N516" i="163"/>
  <c r="J517" i="163"/>
  <c r="M517" i="163"/>
  <c r="N517" i="163"/>
  <c r="G518" i="163"/>
  <c r="J518" i="163" s="1"/>
  <c r="M518" i="163"/>
  <c r="N518" i="163"/>
  <c r="J519" i="163"/>
  <c r="M519" i="163"/>
  <c r="N519" i="163"/>
  <c r="V519" i="163"/>
  <c r="J520" i="163"/>
  <c r="M520" i="163"/>
  <c r="N520" i="163"/>
  <c r="V520" i="163"/>
  <c r="J521" i="163"/>
  <c r="M521" i="163"/>
  <c r="N521" i="163"/>
  <c r="V521" i="163"/>
  <c r="J522" i="163"/>
  <c r="M522" i="163"/>
  <c r="N522" i="163"/>
  <c r="J523" i="163"/>
  <c r="M523" i="163"/>
  <c r="N523" i="163"/>
  <c r="V523" i="163"/>
  <c r="J524" i="163"/>
  <c r="M524" i="163"/>
  <c r="N524" i="163"/>
  <c r="V524" i="163"/>
  <c r="J525" i="163"/>
  <c r="M525" i="163"/>
  <c r="N525" i="163"/>
  <c r="V525" i="163"/>
  <c r="J526" i="163"/>
  <c r="M526" i="163"/>
  <c r="N526" i="163"/>
  <c r="V526" i="163"/>
  <c r="J527" i="163"/>
  <c r="M527" i="163"/>
  <c r="N527" i="163"/>
  <c r="V527" i="163"/>
  <c r="J528" i="163"/>
  <c r="M528" i="163"/>
  <c r="N528" i="163"/>
  <c r="J529" i="163"/>
  <c r="M529" i="163"/>
  <c r="N529" i="163"/>
  <c r="V529" i="163"/>
  <c r="J530" i="163"/>
  <c r="M530" i="163"/>
  <c r="N530" i="163"/>
  <c r="V530" i="163"/>
  <c r="J531" i="163"/>
  <c r="M531" i="163"/>
  <c r="N531" i="163"/>
  <c r="V531" i="163"/>
  <c r="J532" i="163"/>
  <c r="M532" i="163"/>
  <c r="N532" i="163"/>
  <c r="V532" i="163"/>
  <c r="J533" i="163"/>
  <c r="M533" i="163"/>
  <c r="N533" i="163"/>
  <c r="V533" i="163"/>
  <c r="J534" i="163"/>
  <c r="M534" i="163"/>
  <c r="N534" i="163"/>
  <c r="V534" i="163"/>
  <c r="J535" i="163"/>
  <c r="M535" i="163"/>
  <c r="N535" i="163"/>
  <c r="V535" i="163"/>
  <c r="J536" i="163"/>
  <c r="M536" i="163"/>
  <c r="N536" i="163"/>
  <c r="V536" i="163"/>
  <c r="J537" i="163"/>
  <c r="M537" i="163"/>
  <c r="N537" i="163"/>
  <c r="V537" i="163"/>
  <c r="J538" i="163"/>
  <c r="M538" i="163"/>
  <c r="N538" i="163"/>
  <c r="V538" i="163"/>
  <c r="J539" i="163"/>
  <c r="M539" i="163"/>
  <c r="N539" i="163"/>
  <c r="V539" i="163"/>
  <c r="J540" i="163"/>
  <c r="M540" i="163"/>
  <c r="N540" i="163"/>
  <c r="J541" i="163"/>
  <c r="M541" i="163"/>
  <c r="N541" i="163"/>
  <c r="J542" i="163"/>
  <c r="M542" i="163"/>
  <c r="N542" i="163"/>
  <c r="J543" i="163"/>
  <c r="M543" i="163"/>
  <c r="N543" i="163"/>
  <c r="J544" i="163"/>
  <c r="M544" i="163"/>
  <c r="N544" i="163"/>
  <c r="I545" i="163"/>
  <c r="J545" i="163"/>
  <c r="M545" i="163"/>
  <c r="N545" i="163"/>
  <c r="C548" i="163"/>
  <c r="M548" i="163"/>
  <c r="J553" i="163"/>
  <c r="M553" i="163"/>
  <c r="N553" i="163"/>
  <c r="N585" i="163" s="1"/>
  <c r="Q560" i="163" s="1"/>
  <c r="S560" i="163" s="1"/>
  <c r="V553" i="163"/>
  <c r="J554" i="163"/>
  <c r="M554" i="163"/>
  <c r="N554" i="163"/>
  <c r="V554" i="163"/>
  <c r="J555" i="163"/>
  <c r="M555" i="163"/>
  <c r="N555" i="163"/>
  <c r="J556" i="163"/>
  <c r="M556" i="163"/>
  <c r="N556" i="163"/>
  <c r="V556" i="163"/>
  <c r="J557" i="163"/>
  <c r="M557" i="163"/>
  <c r="N557" i="163"/>
  <c r="V557" i="163"/>
  <c r="J558" i="163"/>
  <c r="M558" i="163"/>
  <c r="N558" i="163"/>
  <c r="V558" i="163"/>
  <c r="J559" i="163"/>
  <c r="M559" i="163"/>
  <c r="N559" i="163"/>
  <c r="V559" i="163"/>
  <c r="J560" i="163"/>
  <c r="M560" i="163"/>
  <c r="N560" i="163"/>
  <c r="V560" i="163"/>
  <c r="J561" i="163"/>
  <c r="M561" i="163"/>
  <c r="N561" i="163"/>
  <c r="V561" i="163"/>
  <c r="J562" i="163"/>
  <c r="M562" i="163"/>
  <c r="N562" i="163"/>
  <c r="V562" i="163"/>
  <c r="J563" i="163"/>
  <c r="M563" i="163"/>
  <c r="N563" i="163"/>
  <c r="V563" i="163"/>
  <c r="J564" i="163"/>
  <c r="M564" i="163"/>
  <c r="N564" i="163"/>
  <c r="V564" i="163"/>
  <c r="J565" i="163"/>
  <c r="M565" i="163"/>
  <c r="N565" i="163"/>
  <c r="V565" i="163"/>
  <c r="J566" i="163"/>
  <c r="M566" i="163"/>
  <c r="N566" i="163"/>
  <c r="J567" i="163"/>
  <c r="M567" i="163"/>
  <c r="N567" i="163"/>
  <c r="V567" i="163"/>
  <c r="J568" i="163"/>
  <c r="M568" i="163"/>
  <c r="N568" i="163"/>
  <c r="V568" i="163"/>
  <c r="J569" i="163"/>
  <c r="M569" i="163"/>
  <c r="N569" i="163"/>
  <c r="V569" i="163"/>
  <c r="J570" i="163"/>
  <c r="M570" i="163"/>
  <c r="N570" i="163"/>
  <c r="V570" i="163"/>
  <c r="J571" i="163"/>
  <c r="M571" i="163"/>
  <c r="N571" i="163"/>
  <c r="V571" i="163"/>
  <c r="J572" i="163"/>
  <c r="M572" i="163"/>
  <c r="N572" i="163"/>
  <c r="J573" i="163"/>
  <c r="M573" i="163"/>
  <c r="N573" i="163"/>
  <c r="J574" i="163"/>
  <c r="M574" i="163"/>
  <c r="N574" i="163"/>
  <c r="J575" i="163"/>
  <c r="M575" i="163"/>
  <c r="N575" i="163"/>
  <c r="G576" i="163"/>
  <c r="J576" i="163" s="1"/>
  <c r="M576" i="163"/>
  <c r="N576" i="163"/>
  <c r="I577" i="163"/>
  <c r="J577" i="163"/>
  <c r="M577" i="163"/>
  <c r="N577" i="163"/>
  <c r="I578" i="163"/>
  <c r="J578" i="163"/>
  <c r="M578" i="163"/>
  <c r="N578" i="163"/>
  <c r="I579" i="163"/>
  <c r="J579" i="163"/>
  <c r="M579" i="163"/>
  <c r="N579" i="163"/>
  <c r="I580" i="163"/>
  <c r="J580" i="163"/>
  <c r="M580" i="163"/>
  <c r="N580" i="163"/>
  <c r="I581" i="163"/>
  <c r="J581" i="163"/>
  <c r="M581" i="163"/>
  <c r="N581" i="163"/>
  <c r="I582" i="163"/>
  <c r="J582" i="163"/>
  <c r="M582" i="163"/>
  <c r="N582" i="163"/>
  <c r="I583" i="163"/>
  <c r="J583" i="163"/>
  <c r="M583" i="163"/>
  <c r="N583" i="163"/>
  <c r="I584" i="163"/>
  <c r="J584" i="163"/>
  <c r="M584" i="163"/>
  <c r="N584" i="163"/>
  <c r="C587" i="163"/>
  <c r="M587" i="163"/>
  <c r="J592" i="163"/>
  <c r="M592" i="163"/>
  <c r="V592" i="163"/>
  <c r="J593" i="163"/>
  <c r="M593" i="163"/>
  <c r="N593" i="163"/>
  <c r="V593" i="163"/>
  <c r="J594" i="163"/>
  <c r="M594" i="163"/>
  <c r="N594" i="163"/>
  <c r="V594" i="163"/>
  <c r="J595" i="163"/>
  <c r="M595" i="163"/>
  <c r="N595" i="163"/>
  <c r="V595" i="163"/>
  <c r="J596" i="163"/>
  <c r="M596" i="163"/>
  <c r="N596" i="163"/>
  <c r="V596" i="163"/>
  <c r="G597" i="163"/>
  <c r="M597" i="163"/>
  <c r="N597" i="163"/>
  <c r="G598" i="163"/>
  <c r="M598" i="163"/>
  <c r="N598" i="163"/>
  <c r="G599" i="163"/>
  <c r="M599" i="163"/>
  <c r="N599" i="163"/>
  <c r="J600" i="163"/>
  <c r="M600" i="163"/>
  <c r="N600" i="163"/>
  <c r="V600" i="163"/>
  <c r="G601" i="163"/>
  <c r="J601" i="163" s="1"/>
  <c r="M601" i="163"/>
  <c r="N601" i="163"/>
  <c r="J602" i="163"/>
  <c r="M602" i="163"/>
  <c r="N602" i="163"/>
  <c r="V602" i="163"/>
  <c r="J603" i="163"/>
  <c r="M603" i="163"/>
  <c r="N603" i="163"/>
  <c r="V603" i="163"/>
  <c r="J604" i="163"/>
  <c r="M604" i="163"/>
  <c r="N604" i="163"/>
  <c r="V604" i="163"/>
  <c r="J605" i="163"/>
  <c r="M605" i="163"/>
  <c r="N605" i="163"/>
  <c r="V605" i="163"/>
  <c r="J606" i="163"/>
  <c r="M606" i="163"/>
  <c r="N606" i="163"/>
  <c r="V606" i="163"/>
  <c r="J607" i="163"/>
  <c r="M607" i="163"/>
  <c r="N607" i="163"/>
  <c r="V607" i="163"/>
  <c r="J608" i="163"/>
  <c r="M608" i="163"/>
  <c r="N608" i="163"/>
  <c r="V608" i="163"/>
  <c r="G609" i="163"/>
  <c r="M609" i="163"/>
  <c r="N609" i="163"/>
  <c r="J610" i="163"/>
  <c r="M610" i="163"/>
  <c r="N610" i="163"/>
  <c r="J611" i="163"/>
  <c r="N611" i="163"/>
  <c r="J612" i="163"/>
  <c r="M612" i="163"/>
  <c r="N612" i="163"/>
  <c r="V612" i="163"/>
  <c r="J613" i="163"/>
  <c r="M613" i="163"/>
  <c r="N613" i="163"/>
  <c r="V613" i="163"/>
  <c r="J614" i="163"/>
  <c r="M614" i="163"/>
  <c r="N614" i="163"/>
  <c r="V614" i="163"/>
  <c r="J615" i="163"/>
  <c r="M615" i="163"/>
  <c r="N615" i="163"/>
  <c r="I616" i="163"/>
  <c r="J616" i="163"/>
  <c r="M616" i="163"/>
  <c r="N616" i="163"/>
  <c r="I617" i="163"/>
  <c r="J617" i="163"/>
  <c r="M617" i="163"/>
  <c r="N617" i="163"/>
  <c r="J618" i="163"/>
  <c r="M618" i="163"/>
  <c r="N618" i="163"/>
  <c r="I619" i="163"/>
  <c r="J619" i="163"/>
  <c r="M619" i="163"/>
  <c r="N619" i="163"/>
  <c r="I620" i="163"/>
  <c r="J620" i="163"/>
  <c r="M620" i="163"/>
  <c r="N620" i="163"/>
  <c r="I621" i="163"/>
  <c r="J621" i="163"/>
  <c r="M621" i="163"/>
  <c r="N621" i="163"/>
  <c r="I622" i="163"/>
  <c r="J622" i="163"/>
  <c r="M622" i="163"/>
  <c r="N622" i="163"/>
  <c r="I623" i="163"/>
  <c r="J623" i="163"/>
  <c r="M623" i="163"/>
  <c r="N623" i="163"/>
  <c r="C626" i="163"/>
  <c r="J631" i="163"/>
  <c r="M631" i="163"/>
  <c r="N631" i="163"/>
  <c r="N663" i="163" s="1"/>
  <c r="Q638" i="163" s="1"/>
  <c r="S638" i="163" s="1"/>
  <c r="V631" i="163"/>
  <c r="J632" i="163"/>
  <c r="M632" i="163"/>
  <c r="N632" i="163"/>
  <c r="J633" i="163"/>
  <c r="M633" i="163"/>
  <c r="N633" i="163"/>
  <c r="V633" i="163"/>
  <c r="J634" i="163"/>
  <c r="M634" i="163"/>
  <c r="N634" i="163"/>
  <c r="V634" i="163"/>
  <c r="J635" i="163"/>
  <c r="M635" i="163"/>
  <c r="N635" i="163"/>
  <c r="V635" i="163"/>
  <c r="J636" i="163"/>
  <c r="M636" i="163"/>
  <c r="N636" i="163"/>
  <c r="V636" i="163"/>
  <c r="J637" i="163"/>
  <c r="M637" i="163"/>
  <c r="N637" i="163"/>
  <c r="V637" i="163"/>
  <c r="J638" i="163"/>
  <c r="M638" i="163"/>
  <c r="N638" i="163"/>
  <c r="V638" i="163"/>
  <c r="J639" i="163"/>
  <c r="M639" i="163"/>
  <c r="N639" i="163"/>
  <c r="V639" i="163"/>
  <c r="J640" i="163"/>
  <c r="M640" i="163"/>
  <c r="N640" i="163"/>
  <c r="V640" i="163"/>
  <c r="J641" i="163"/>
  <c r="M641" i="163"/>
  <c r="N641" i="163"/>
  <c r="V641" i="163"/>
  <c r="J642" i="163"/>
  <c r="M642" i="163"/>
  <c r="N642" i="163"/>
  <c r="V642" i="163"/>
  <c r="G643" i="163"/>
  <c r="J643" i="163" s="1"/>
  <c r="M643" i="163"/>
  <c r="N643" i="163"/>
  <c r="J644" i="163"/>
  <c r="M644" i="163"/>
  <c r="N644" i="163"/>
  <c r="V644" i="163"/>
  <c r="G645" i="163"/>
  <c r="J645" i="163" s="1"/>
  <c r="M645" i="163"/>
  <c r="N645" i="163"/>
  <c r="I646" i="163"/>
  <c r="J646" i="163"/>
  <c r="M646" i="163"/>
  <c r="N646" i="163"/>
  <c r="V646" i="163"/>
  <c r="I647" i="163"/>
  <c r="J647" i="163"/>
  <c r="M647" i="163"/>
  <c r="N647" i="163"/>
  <c r="I648" i="163"/>
  <c r="J648" i="163"/>
  <c r="M648" i="163"/>
  <c r="N648" i="163"/>
  <c r="I649" i="163"/>
  <c r="J649" i="163"/>
  <c r="M649" i="163"/>
  <c r="N649" i="163"/>
  <c r="I650" i="163"/>
  <c r="J650" i="163"/>
  <c r="M650" i="163"/>
  <c r="N650" i="163"/>
  <c r="I651" i="163"/>
  <c r="J651" i="163"/>
  <c r="M651" i="163"/>
  <c r="N651" i="163"/>
  <c r="I652" i="163"/>
  <c r="J652" i="163"/>
  <c r="M652" i="163"/>
  <c r="N652" i="163"/>
  <c r="I653" i="163"/>
  <c r="J653" i="163"/>
  <c r="M653" i="163"/>
  <c r="N653" i="163"/>
  <c r="I654" i="163"/>
  <c r="J654" i="163"/>
  <c r="M654" i="163"/>
  <c r="N654" i="163"/>
  <c r="I655" i="163"/>
  <c r="J655" i="163"/>
  <c r="M655" i="163"/>
  <c r="N655" i="163"/>
  <c r="I656" i="163"/>
  <c r="J656" i="163"/>
  <c r="M656" i="163"/>
  <c r="N656" i="163"/>
  <c r="I657" i="163"/>
  <c r="J657" i="163"/>
  <c r="M657" i="163"/>
  <c r="N657" i="163"/>
  <c r="I658" i="163"/>
  <c r="J658" i="163"/>
  <c r="M658" i="163"/>
  <c r="N658" i="163"/>
  <c r="I659" i="163"/>
  <c r="J659" i="163"/>
  <c r="M659" i="163"/>
  <c r="N659" i="163"/>
  <c r="I660" i="163"/>
  <c r="J660" i="163"/>
  <c r="M660" i="163"/>
  <c r="N660" i="163"/>
  <c r="I661" i="163"/>
  <c r="J661" i="163"/>
  <c r="M661" i="163"/>
  <c r="N661" i="163"/>
  <c r="I662" i="163"/>
  <c r="J662" i="163"/>
  <c r="M662" i="163"/>
  <c r="N662" i="163"/>
  <c r="C665" i="163"/>
  <c r="J670" i="163"/>
  <c r="M670" i="163"/>
  <c r="N670" i="163"/>
  <c r="N702" i="163" s="1"/>
  <c r="Q677" i="163" s="1"/>
  <c r="S677" i="163" s="1"/>
  <c r="V670" i="163"/>
  <c r="G671" i="163"/>
  <c r="J671" i="163" s="1"/>
  <c r="M671" i="163"/>
  <c r="N671" i="163"/>
  <c r="G672" i="163"/>
  <c r="M672" i="163"/>
  <c r="N672" i="163"/>
  <c r="G673" i="163"/>
  <c r="M673" i="163"/>
  <c r="N673" i="163"/>
  <c r="G674" i="163"/>
  <c r="V674" i="163" s="1"/>
  <c r="M674" i="163"/>
  <c r="N674" i="163"/>
  <c r="J675" i="163"/>
  <c r="M675" i="163"/>
  <c r="N675" i="163"/>
  <c r="G676" i="163"/>
  <c r="V676" i="163" s="1"/>
  <c r="M676" i="163"/>
  <c r="N676" i="163"/>
  <c r="J677" i="163"/>
  <c r="M677" i="163"/>
  <c r="N677" i="163"/>
  <c r="V677" i="163"/>
  <c r="G678" i="163"/>
  <c r="V678" i="163" s="1"/>
  <c r="M678" i="163"/>
  <c r="N678" i="163"/>
  <c r="I679" i="163"/>
  <c r="J679" i="163"/>
  <c r="M679" i="163"/>
  <c r="N679" i="163"/>
  <c r="V679" i="163"/>
  <c r="J680" i="163"/>
  <c r="M680" i="163"/>
  <c r="N680" i="163"/>
  <c r="V680" i="163"/>
  <c r="I681" i="163"/>
  <c r="J681" i="163"/>
  <c r="M681" i="163"/>
  <c r="N681" i="163"/>
  <c r="V681" i="163"/>
  <c r="I682" i="163"/>
  <c r="J682" i="163"/>
  <c r="M682" i="163"/>
  <c r="N682" i="163"/>
  <c r="V682" i="163"/>
  <c r="I683" i="163"/>
  <c r="J683" i="163"/>
  <c r="M683" i="163"/>
  <c r="N683" i="163"/>
  <c r="V683" i="163"/>
  <c r="I684" i="163"/>
  <c r="J684" i="163"/>
  <c r="M684" i="163"/>
  <c r="N684" i="163"/>
  <c r="V684" i="163"/>
  <c r="I685" i="163"/>
  <c r="J685" i="163"/>
  <c r="M685" i="163"/>
  <c r="N685" i="163"/>
  <c r="V685" i="163"/>
  <c r="I686" i="163"/>
  <c r="J686" i="163"/>
  <c r="M686" i="163"/>
  <c r="N686" i="163"/>
  <c r="V686" i="163"/>
  <c r="I687" i="163"/>
  <c r="J687" i="163"/>
  <c r="M687" i="163"/>
  <c r="N687" i="163"/>
  <c r="V687" i="163"/>
  <c r="I688" i="163"/>
  <c r="J688" i="163"/>
  <c r="M688" i="163"/>
  <c r="N688" i="163"/>
  <c r="I689" i="163"/>
  <c r="J689" i="163"/>
  <c r="M689" i="163"/>
  <c r="N689" i="163"/>
  <c r="I690" i="163"/>
  <c r="J690" i="163"/>
  <c r="M690" i="163"/>
  <c r="N690" i="163"/>
  <c r="V690" i="163"/>
  <c r="I691" i="163"/>
  <c r="J691" i="163"/>
  <c r="M691" i="163"/>
  <c r="N691" i="163"/>
  <c r="V691" i="163"/>
  <c r="I692" i="163"/>
  <c r="J692" i="163"/>
  <c r="M692" i="163"/>
  <c r="N692" i="163"/>
  <c r="V692" i="163"/>
  <c r="I693" i="163"/>
  <c r="J693" i="163"/>
  <c r="M693" i="163"/>
  <c r="N693" i="163"/>
  <c r="I694" i="163"/>
  <c r="J694" i="163"/>
  <c r="M694" i="163"/>
  <c r="N694" i="163"/>
  <c r="I695" i="163"/>
  <c r="J695" i="163"/>
  <c r="M695" i="163"/>
  <c r="N695" i="163"/>
  <c r="I696" i="163"/>
  <c r="J696" i="163"/>
  <c r="M696" i="163"/>
  <c r="N696" i="163"/>
  <c r="I697" i="163"/>
  <c r="J697" i="163"/>
  <c r="M697" i="163"/>
  <c r="N697" i="163"/>
  <c r="I698" i="163"/>
  <c r="J698" i="163"/>
  <c r="M698" i="163"/>
  <c r="N698" i="163"/>
  <c r="I699" i="163"/>
  <c r="J699" i="163"/>
  <c r="M699" i="163"/>
  <c r="N699" i="163"/>
  <c r="I700" i="163"/>
  <c r="J700" i="163"/>
  <c r="M700" i="163"/>
  <c r="N700" i="163"/>
  <c r="I701" i="163"/>
  <c r="J701" i="163"/>
  <c r="M701" i="163"/>
  <c r="N701" i="163"/>
  <c r="C704" i="163"/>
  <c r="G709" i="163"/>
  <c r="J709" i="163" s="1"/>
  <c r="M709" i="163"/>
  <c r="N709" i="163"/>
  <c r="N741" i="163" s="1"/>
  <c r="Q716" i="163" s="1"/>
  <c r="S716" i="163" s="1"/>
  <c r="I710" i="163"/>
  <c r="J710" i="163"/>
  <c r="M710" i="163"/>
  <c r="N710" i="163"/>
  <c r="V710" i="163"/>
  <c r="I711" i="163"/>
  <c r="J711" i="163"/>
  <c r="M711" i="163"/>
  <c r="N711" i="163"/>
  <c r="V711" i="163"/>
  <c r="I712" i="163"/>
  <c r="J712" i="163"/>
  <c r="M712" i="163"/>
  <c r="N712" i="163"/>
  <c r="V712" i="163"/>
  <c r="I713" i="163"/>
  <c r="J713" i="163"/>
  <c r="M713" i="163"/>
  <c r="N713" i="163"/>
  <c r="V713" i="163"/>
  <c r="I714" i="163"/>
  <c r="J714" i="163"/>
  <c r="M714" i="163"/>
  <c r="N714" i="163"/>
  <c r="I715" i="163"/>
  <c r="J715" i="163"/>
  <c r="M715" i="163"/>
  <c r="N715" i="163"/>
  <c r="V715" i="163"/>
  <c r="I716" i="163"/>
  <c r="J716" i="163"/>
  <c r="M716" i="163"/>
  <c r="N716" i="163"/>
  <c r="V716" i="163"/>
  <c r="I717" i="163"/>
  <c r="J717" i="163"/>
  <c r="M717" i="163"/>
  <c r="N717" i="163"/>
  <c r="V717" i="163"/>
  <c r="I718" i="163"/>
  <c r="J718" i="163"/>
  <c r="M718" i="163"/>
  <c r="N718" i="163"/>
  <c r="V718" i="163"/>
  <c r="I719" i="163"/>
  <c r="J719" i="163"/>
  <c r="M719" i="163"/>
  <c r="N719" i="163"/>
  <c r="V719" i="163"/>
  <c r="I720" i="163"/>
  <c r="J720" i="163"/>
  <c r="M720" i="163"/>
  <c r="N720" i="163"/>
  <c r="V720" i="163"/>
  <c r="I721" i="163"/>
  <c r="J721" i="163"/>
  <c r="M721" i="163"/>
  <c r="N721" i="163"/>
  <c r="V721" i="163"/>
  <c r="I722" i="163"/>
  <c r="J722" i="163"/>
  <c r="M722" i="163"/>
  <c r="N722" i="163"/>
  <c r="V722" i="163"/>
  <c r="I723" i="163"/>
  <c r="J723" i="163"/>
  <c r="M723" i="163"/>
  <c r="N723" i="163"/>
  <c r="V723" i="163"/>
  <c r="I724" i="163"/>
  <c r="J724" i="163"/>
  <c r="M724" i="163"/>
  <c r="N724" i="163"/>
  <c r="V724" i="163"/>
  <c r="I725" i="163"/>
  <c r="J725" i="163"/>
  <c r="M725" i="163"/>
  <c r="N725" i="163"/>
  <c r="V725" i="163"/>
  <c r="I726" i="163"/>
  <c r="J726" i="163"/>
  <c r="M726" i="163"/>
  <c r="N726" i="163"/>
  <c r="V726" i="163"/>
  <c r="I727" i="163"/>
  <c r="J727" i="163"/>
  <c r="M727" i="163"/>
  <c r="N727" i="163"/>
  <c r="I728" i="163"/>
  <c r="J728" i="163"/>
  <c r="M728" i="163"/>
  <c r="N728" i="163"/>
  <c r="I729" i="163"/>
  <c r="J729" i="163"/>
  <c r="M729" i="163"/>
  <c r="N729" i="163"/>
  <c r="V729" i="163"/>
  <c r="I730" i="163"/>
  <c r="J730" i="163"/>
  <c r="M730" i="163"/>
  <c r="N730" i="163"/>
  <c r="V730" i="163"/>
  <c r="I731" i="163"/>
  <c r="J731" i="163"/>
  <c r="M731" i="163"/>
  <c r="N731" i="163"/>
  <c r="V731" i="163"/>
  <c r="I732" i="163"/>
  <c r="J732" i="163"/>
  <c r="M732" i="163"/>
  <c r="N732" i="163"/>
  <c r="I733" i="163"/>
  <c r="J733" i="163"/>
  <c r="M733" i="163"/>
  <c r="N733" i="163"/>
  <c r="I734" i="163"/>
  <c r="J734" i="163"/>
  <c r="M734" i="163"/>
  <c r="N734" i="163"/>
  <c r="I735" i="163"/>
  <c r="J735" i="163"/>
  <c r="M735" i="163"/>
  <c r="N735" i="163"/>
  <c r="I736" i="163"/>
  <c r="J736" i="163"/>
  <c r="M736" i="163"/>
  <c r="N736" i="163"/>
  <c r="I737" i="163"/>
  <c r="J737" i="163"/>
  <c r="M737" i="163"/>
  <c r="N737" i="163"/>
  <c r="I738" i="163"/>
  <c r="J738" i="163"/>
  <c r="M738" i="163"/>
  <c r="N738" i="163"/>
  <c r="I739" i="163"/>
  <c r="J739" i="163"/>
  <c r="M739" i="163"/>
  <c r="N739" i="163"/>
  <c r="I740" i="163"/>
  <c r="J740" i="163"/>
  <c r="M740" i="163"/>
  <c r="N740" i="163"/>
  <c r="C743" i="163"/>
  <c r="G748" i="163"/>
  <c r="J748" i="163" s="1"/>
  <c r="M748" i="163"/>
  <c r="N748" i="163"/>
  <c r="N780" i="163" s="1"/>
  <c r="Q755" i="163" s="1"/>
  <c r="S755" i="163" s="1"/>
  <c r="I749" i="163"/>
  <c r="J749" i="163"/>
  <c r="M749" i="163"/>
  <c r="N749" i="163"/>
  <c r="V749" i="163"/>
  <c r="I750" i="163"/>
  <c r="J750" i="163"/>
  <c r="M750" i="163"/>
  <c r="N750" i="163"/>
  <c r="V750" i="163"/>
  <c r="I751" i="163"/>
  <c r="J751" i="163"/>
  <c r="M751" i="163"/>
  <c r="N751" i="163"/>
  <c r="V751" i="163"/>
  <c r="I752" i="163"/>
  <c r="J752" i="163"/>
  <c r="M752" i="163"/>
  <c r="N752" i="163"/>
  <c r="V752" i="163"/>
  <c r="I753" i="163"/>
  <c r="J753" i="163"/>
  <c r="M753" i="163"/>
  <c r="N753" i="163"/>
  <c r="I754" i="163"/>
  <c r="J754" i="163"/>
  <c r="M754" i="163"/>
  <c r="N754" i="163"/>
  <c r="V754" i="163"/>
  <c r="I755" i="163"/>
  <c r="J755" i="163"/>
  <c r="M755" i="163"/>
  <c r="N755" i="163"/>
  <c r="V755" i="163"/>
  <c r="I756" i="163"/>
  <c r="J756" i="163"/>
  <c r="M756" i="163"/>
  <c r="N756" i="163"/>
  <c r="V756" i="163"/>
  <c r="I757" i="163"/>
  <c r="J757" i="163"/>
  <c r="M757" i="163"/>
  <c r="N757" i="163"/>
  <c r="V757" i="163"/>
  <c r="I758" i="163"/>
  <c r="J758" i="163"/>
  <c r="M758" i="163"/>
  <c r="N758" i="163"/>
  <c r="V758" i="163"/>
  <c r="I759" i="163"/>
  <c r="J759" i="163"/>
  <c r="M759" i="163"/>
  <c r="N759" i="163"/>
  <c r="V759" i="163"/>
  <c r="I760" i="163"/>
  <c r="J760" i="163"/>
  <c r="M760" i="163"/>
  <c r="N760" i="163"/>
  <c r="V760" i="163"/>
  <c r="I761" i="163"/>
  <c r="J761" i="163"/>
  <c r="M761" i="163"/>
  <c r="N761" i="163"/>
  <c r="V761" i="163"/>
  <c r="I762" i="163"/>
  <c r="J762" i="163"/>
  <c r="M762" i="163"/>
  <c r="N762" i="163"/>
  <c r="V762" i="163"/>
  <c r="I763" i="163"/>
  <c r="J763" i="163"/>
  <c r="M763" i="163"/>
  <c r="N763" i="163"/>
  <c r="V763" i="163"/>
  <c r="I764" i="163"/>
  <c r="J764" i="163"/>
  <c r="M764" i="163"/>
  <c r="N764" i="163"/>
  <c r="V764" i="163"/>
  <c r="I765" i="163"/>
  <c r="J765" i="163"/>
  <c r="M765" i="163"/>
  <c r="N765" i="163"/>
  <c r="V765" i="163"/>
  <c r="I766" i="163"/>
  <c r="J766" i="163"/>
  <c r="M766" i="163"/>
  <c r="N766" i="163"/>
  <c r="I767" i="163"/>
  <c r="J767" i="163"/>
  <c r="M767" i="163"/>
  <c r="N767" i="163"/>
  <c r="I768" i="163"/>
  <c r="J768" i="163"/>
  <c r="M768" i="163"/>
  <c r="N768" i="163"/>
  <c r="V768" i="163"/>
  <c r="I769" i="163"/>
  <c r="J769" i="163"/>
  <c r="M769" i="163"/>
  <c r="N769" i="163"/>
  <c r="V769" i="163"/>
  <c r="I770" i="163"/>
  <c r="J770" i="163"/>
  <c r="M770" i="163"/>
  <c r="N770" i="163"/>
  <c r="V770" i="163"/>
  <c r="I771" i="163"/>
  <c r="J771" i="163"/>
  <c r="M771" i="163"/>
  <c r="N771" i="163"/>
  <c r="I772" i="163"/>
  <c r="J772" i="163"/>
  <c r="M772" i="163"/>
  <c r="N772" i="163"/>
  <c r="I773" i="163"/>
  <c r="J773" i="163"/>
  <c r="M773" i="163"/>
  <c r="N773" i="163"/>
  <c r="I774" i="163"/>
  <c r="J774" i="163"/>
  <c r="M774" i="163"/>
  <c r="N774" i="163"/>
  <c r="I775" i="163"/>
  <c r="J775" i="163"/>
  <c r="M775" i="163"/>
  <c r="N775" i="163"/>
  <c r="I776" i="163"/>
  <c r="J776" i="163"/>
  <c r="M776" i="163"/>
  <c r="N776" i="163"/>
  <c r="I777" i="163"/>
  <c r="J777" i="163"/>
  <c r="M777" i="163"/>
  <c r="N777" i="163"/>
  <c r="I778" i="163"/>
  <c r="J778" i="163"/>
  <c r="M778" i="163"/>
  <c r="N778" i="163"/>
  <c r="I779" i="163"/>
  <c r="J779" i="163"/>
  <c r="M779" i="163"/>
  <c r="N779" i="163"/>
  <c r="J30" i="157"/>
  <c r="M30" i="157"/>
  <c r="A31" i="157"/>
  <c r="A32" i="157" s="1"/>
  <c r="A33" i="157" s="1"/>
  <c r="A34" i="157" s="1"/>
  <c r="A35" i="157" s="1"/>
  <c r="A36" i="157" s="1"/>
  <c r="A37" i="157" s="1"/>
  <c r="A38" i="157" s="1"/>
  <c r="M31" i="157"/>
  <c r="M32" i="157"/>
  <c r="M33" i="157"/>
  <c r="J34" i="157"/>
  <c r="M34" i="157"/>
  <c r="P34" i="157"/>
  <c r="S34" i="157"/>
  <c r="J35" i="157"/>
  <c r="M35" i="157"/>
  <c r="P35" i="157"/>
  <c r="S35" i="157"/>
  <c r="J36" i="157"/>
  <c r="M36" i="157"/>
  <c r="P36" i="157"/>
  <c r="S36" i="157"/>
  <c r="J37" i="157"/>
  <c r="M37" i="157"/>
  <c r="P37" i="157"/>
  <c r="S37" i="157"/>
  <c r="J38" i="157"/>
  <c r="M38" i="157"/>
  <c r="P38" i="157"/>
  <c r="S38" i="157"/>
  <c r="J179" i="157"/>
  <c r="M179" i="157"/>
  <c r="P179" i="157"/>
  <c r="A180" i="157"/>
  <c r="A181" i="157" s="1"/>
  <c r="A182" i="157" s="1"/>
  <c r="J180" i="157"/>
  <c r="M180" i="157"/>
  <c r="P180" i="157"/>
  <c r="J181" i="157"/>
  <c r="P181" i="157"/>
  <c r="P182" i="157"/>
  <c r="F182" i="157" s="1"/>
  <c r="J75" i="157"/>
  <c r="M75" i="157"/>
  <c r="P75" i="157"/>
  <c r="S75" i="157"/>
  <c r="A76" i="157"/>
  <c r="A77" i="157" s="1"/>
  <c r="A78" i="157" s="1"/>
  <c r="A79" i="157" s="1"/>
  <c r="A80" i="157" s="1"/>
  <c r="A81" i="157" s="1"/>
  <c r="A82" i="157" s="1"/>
  <c r="A83" i="157" s="1"/>
  <c r="A84" i="157" s="1"/>
  <c r="A85" i="157" s="1"/>
  <c r="A86" i="157" s="1"/>
  <c r="A87" i="157" s="1"/>
  <c r="A88" i="157" s="1"/>
  <c r="A89" i="157" s="1"/>
  <c r="A90" i="157" s="1"/>
  <c r="J76" i="157"/>
  <c r="M76" i="157"/>
  <c r="P76" i="157"/>
  <c r="S76" i="157"/>
  <c r="J77" i="157"/>
  <c r="M77" i="157"/>
  <c r="P77" i="157"/>
  <c r="S77" i="157"/>
  <c r="J78" i="157"/>
  <c r="M78" i="157"/>
  <c r="P78" i="157"/>
  <c r="S78" i="157"/>
  <c r="J79" i="157"/>
  <c r="M79" i="157"/>
  <c r="P79" i="157"/>
  <c r="S79" i="157"/>
  <c r="J80" i="157"/>
  <c r="M80" i="157"/>
  <c r="P80" i="157"/>
  <c r="S80" i="157"/>
  <c r="J81" i="157"/>
  <c r="M81" i="157"/>
  <c r="P81" i="157"/>
  <c r="S81" i="157"/>
  <c r="J82" i="157"/>
  <c r="M82" i="157"/>
  <c r="P82" i="157"/>
  <c r="S82" i="157"/>
  <c r="J83" i="157"/>
  <c r="M83" i="157"/>
  <c r="P83" i="157"/>
  <c r="S83" i="157"/>
  <c r="J84" i="157"/>
  <c r="M84" i="157"/>
  <c r="P84" i="157"/>
  <c r="S84" i="157"/>
  <c r="J85" i="157"/>
  <c r="M85" i="157"/>
  <c r="P85" i="157"/>
  <c r="S85" i="157"/>
  <c r="J86" i="157"/>
  <c r="M86" i="157"/>
  <c r="P86" i="157"/>
  <c r="S86" i="157"/>
  <c r="J87" i="157"/>
  <c r="M87" i="157"/>
  <c r="P87" i="157"/>
  <c r="S87" i="157"/>
  <c r="J88" i="157"/>
  <c r="M88" i="157"/>
  <c r="P88" i="157"/>
  <c r="S88" i="157"/>
  <c r="J89" i="157"/>
  <c r="M89" i="157"/>
  <c r="P89" i="157"/>
  <c r="S89" i="157"/>
  <c r="J90" i="157"/>
  <c r="M90" i="157"/>
  <c r="P90" i="157"/>
  <c r="S90" i="157"/>
  <c r="J105" i="157"/>
  <c r="M105" i="157"/>
  <c r="P105" i="157"/>
  <c r="S105" i="157"/>
  <c r="A106" i="157"/>
  <c r="A107" i="157" s="1"/>
  <c r="A108" i="157" s="1"/>
  <c r="A109" i="157" s="1"/>
  <c r="A110" i="157" s="1"/>
  <c r="A111" i="157" s="1"/>
  <c r="J106" i="157"/>
  <c r="M106" i="157"/>
  <c r="P106" i="157"/>
  <c r="S106" i="157"/>
  <c r="M108" i="157"/>
  <c r="P108" i="157"/>
  <c r="S108" i="157"/>
  <c r="J110" i="157"/>
  <c r="M110" i="157"/>
  <c r="P110" i="157"/>
  <c r="S110" i="157"/>
  <c r="J111" i="157"/>
  <c r="M111" i="157"/>
  <c r="P111" i="157"/>
  <c r="S111" i="157"/>
  <c r="A126" i="157"/>
  <c r="A127" i="157" s="1"/>
  <c r="A128" i="157" s="1"/>
  <c r="A129" i="157" s="1"/>
  <c r="J126" i="157"/>
  <c r="M126" i="157"/>
  <c r="P126" i="157"/>
  <c r="S126" i="157"/>
  <c r="J127" i="157"/>
  <c r="P127" i="157"/>
  <c r="S127" i="157"/>
  <c r="J128" i="157"/>
  <c r="M128" i="157"/>
  <c r="P128" i="157"/>
  <c r="M129" i="157"/>
  <c r="P129" i="157"/>
  <c r="S129" i="157"/>
  <c r="J141" i="157"/>
  <c r="A142" i="157"/>
  <c r="A143" i="157" s="1"/>
  <c r="A144" i="157" s="1"/>
  <c r="A145" i="157" s="1"/>
  <c r="A146" i="157" s="1"/>
  <c r="A148" i="157" s="1"/>
  <c r="J142" i="157"/>
  <c r="E143" i="157"/>
  <c r="J143" i="157"/>
  <c r="J144" i="157"/>
  <c r="E145" i="157"/>
  <c r="J145" i="157"/>
  <c r="E146" i="157"/>
  <c r="J146" i="157"/>
  <c r="J147" i="157"/>
  <c r="J148" i="157"/>
  <c r="J149" i="157"/>
  <c r="J150" i="157"/>
  <c r="J151" i="157"/>
  <c r="J152" i="157"/>
  <c r="E153" i="157"/>
  <c r="J153" i="157"/>
  <c r="M155" i="157"/>
  <c r="P155" i="157"/>
  <c r="S155" i="157"/>
  <c r="J165" i="157"/>
  <c r="J166" i="157"/>
  <c r="S169" i="157"/>
  <c r="J75" i="170" l="1"/>
  <c r="N234" i="163"/>
  <c r="Q170" i="163" s="1"/>
  <c r="S170" i="163" s="1"/>
  <c r="G127" i="164"/>
  <c r="V601" i="163"/>
  <c r="L650" i="165"/>
  <c r="J650" i="165"/>
  <c r="J431" i="165"/>
  <c r="J185" i="157"/>
  <c r="J169" i="157"/>
  <c r="G141" i="164"/>
  <c r="P185" i="157"/>
  <c r="M185" i="157"/>
  <c r="V90" i="163"/>
  <c r="W90" i="163" s="1"/>
  <c r="V25" i="163"/>
  <c r="L665" i="165"/>
  <c r="L236" i="165"/>
  <c r="V455" i="163"/>
  <c r="G87" i="164"/>
  <c r="V288" i="163"/>
  <c r="W288" i="163" s="1"/>
  <c r="K431" i="165"/>
  <c r="J265" i="163"/>
  <c r="V30" i="163"/>
  <c r="G113" i="164"/>
  <c r="G36" i="164"/>
  <c r="J80" i="165"/>
  <c r="L509" i="165"/>
  <c r="D185" i="157"/>
  <c r="D169" i="157"/>
  <c r="D165" i="157" s="1"/>
  <c r="G182" i="157"/>
  <c r="V27" i="163"/>
  <c r="W27" i="163" s="1"/>
  <c r="V645" i="163"/>
  <c r="V748" i="163"/>
  <c r="V709" i="163"/>
  <c r="V516" i="163"/>
  <c r="V514" i="163"/>
  <c r="W514" i="163" s="1"/>
  <c r="V286" i="163"/>
  <c r="W286" i="163" s="1"/>
  <c r="V284" i="163"/>
  <c r="W284" i="163" s="1"/>
  <c r="V259" i="163"/>
  <c r="W259" i="163" s="1"/>
  <c r="V258" i="163"/>
  <c r="W258" i="163" s="1"/>
  <c r="V256" i="163"/>
  <c r="W256" i="163" s="1"/>
  <c r="V518" i="163"/>
  <c r="V266" i="163"/>
  <c r="W266" i="163" s="1"/>
  <c r="V264" i="163"/>
  <c r="W264" i="163" s="1"/>
  <c r="V263" i="163"/>
  <c r="W263" i="163" s="1"/>
  <c r="V261" i="163"/>
  <c r="W261" i="163" s="1"/>
  <c r="V35" i="163"/>
  <c r="J598" i="163"/>
  <c r="V598" i="163"/>
  <c r="L626" i="165"/>
  <c r="V483" i="163"/>
  <c r="J319" i="163"/>
  <c r="V319" i="163"/>
  <c r="J55" i="163"/>
  <c r="V50" i="163"/>
  <c r="W50" i="163" s="1"/>
  <c r="J509" i="165"/>
  <c r="K392" i="165"/>
  <c r="J672" i="163"/>
  <c r="V672" i="163"/>
  <c r="V597" i="163"/>
  <c r="J597" i="163"/>
  <c r="J392" i="165"/>
  <c r="I236" i="165"/>
  <c r="J314" i="165"/>
  <c r="J609" i="163"/>
  <c r="V609" i="163"/>
  <c r="J252" i="163"/>
  <c r="V254" i="163"/>
  <c r="W254" i="163" s="1"/>
  <c r="V164" i="163"/>
  <c r="W164" i="163" s="1"/>
  <c r="J164" i="163"/>
  <c r="J665" i="165"/>
  <c r="J258" i="163"/>
  <c r="K80" i="165"/>
  <c r="M115" i="157"/>
  <c r="J678" i="163"/>
  <c r="J676" i="163"/>
  <c r="L314" i="165"/>
  <c r="J95" i="157"/>
  <c r="M95" i="157"/>
  <c r="G120" i="164"/>
  <c r="G80" i="164"/>
  <c r="I587" i="165"/>
  <c r="K509" i="165"/>
  <c r="K197" i="165"/>
  <c r="J507" i="163"/>
  <c r="Q478" i="163" s="1"/>
  <c r="S478" i="163" s="1"/>
  <c r="R485" i="163" s="1"/>
  <c r="S485" i="163" s="1"/>
  <c r="J587" i="165"/>
  <c r="J94" i="163"/>
  <c r="J156" i="163" s="1"/>
  <c r="Q88" i="163" s="1"/>
  <c r="S88" i="163" s="1"/>
  <c r="V94" i="163"/>
  <c r="W94" i="163" s="1"/>
  <c r="J155" i="157"/>
  <c r="D155" i="157" s="1"/>
  <c r="D143" i="157" s="1"/>
  <c r="P131" i="157"/>
  <c r="V210" i="163"/>
  <c r="W210" i="163" s="1"/>
  <c r="J210" i="163"/>
  <c r="J234" i="163" s="1"/>
  <c r="Q166" i="163" s="1"/>
  <c r="S166" i="163" s="1"/>
  <c r="R173" i="163" s="1"/>
  <c r="S173" i="163" s="1"/>
  <c r="V31" i="163"/>
  <c r="W31" i="163" s="1"/>
  <c r="J31" i="163"/>
  <c r="N39" i="163"/>
  <c r="N78" i="163"/>
  <c r="G134" i="164"/>
  <c r="G99" i="164"/>
  <c r="L275" i="165"/>
  <c r="S131" i="157"/>
  <c r="M131" i="157"/>
  <c r="J336" i="163"/>
  <c r="V336" i="163"/>
  <c r="J33" i="163"/>
  <c r="V33" i="163"/>
  <c r="W33" i="163" s="1"/>
  <c r="K275" i="165"/>
  <c r="L197" i="165"/>
  <c r="J673" i="163"/>
  <c r="V673" i="163"/>
  <c r="J340" i="163"/>
  <c r="V340" i="163"/>
  <c r="J275" i="165"/>
  <c r="J236" i="165"/>
  <c r="K236" i="165"/>
  <c r="N117" i="163"/>
  <c r="N156" i="163"/>
  <c r="Q92" i="163" s="1"/>
  <c r="S92" i="163" s="1"/>
  <c r="P115" i="157"/>
  <c r="V52" i="163"/>
  <c r="J57" i="163"/>
  <c r="J470" i="165"/>
  <c r="L431" i="165"/>
  <c r="I275" i="165"/>
  <c r="K41" i="165"/>
  <c r="J320" i="163"/>
  <c r="V320" i="163"/>
  <c r="G73" i="164"/>
  <c r="L704" i="165"/>
  <c r="L587" i="165"/>
  <c r="K119" i="165"/>
  <c r="M41" i="157"/>
  <c r="J674" i="163"/>
  <c r="J599" i="163"/>
  <c r="V599" i="163"/>
  <c r="J397" i="163"/>
  <c r="J429" i="163" s="1"/>
  <c r="Q400" i="163" s="1"/>
  <c r="S400" i="163" s="1"/>
  <c r="R407" i="163" s="1"/>
  <c r="S407" i="163" s="1"/>
  <c r="V397" i="163"/>
  <c r="J326" i="163"/>
  <c r="V326" i="163"/>
  <c r="W326" i="163" s="1"/>
  <c r="J54" i="163"/>
  <c r="J28" i="163"/>
  <c r="J78" i="163" s="1"/>
  <c r="Q10" i="163" s="1"/>
  <c r="K704" i="165"/>
  <c r="J626" i="165"/>
  <c r="K587" i="165"/>
  <c r="L548" i="165"/>
  <c r="K314" i="165"/>
  <c r="P41" i="157"/>
  <c r="J451" i="163"/>
  <c r="V451" i="163"/>
  <c r="J332" i="163"/>
  <c r="V332" i="163"/>
  <c r="J704" i="165"/>
  <c r="K548" i="165"/>
  <c r="L41" i="165"/>
  <c r="J453" i="163"/>
  <c r="V453" i="163"/>
  <c r="J334" i="163"/>
  <c r="V334" i="163"/>
  <c r="I704" i="165"/>
  <c r="K470" i="165"/>
  <c r="K353" i="165"/>
  <c r="I314" i="165"/>
  <c r="L119" i="165"/>
  <c r="J741" i="163"/>
  <c r="Q712" i="163" s="1"/>
  <c r="S712" i="163" s="1"/>
  <c r="R719" i="163" s="1"/>
  <c r="S719" i="163" s="1"/>
  <c r="K626" i="165"/>
  <c r="L470" i="165"/>
  <c r="L392" i="165"/>
  <c r="J353" i="165"/>
  <c r="I80" i="165"/>
  <c r="I392" i="165"/>
  <c r="J119" i="165"/>
  <c r="L80" i="165"/>
  <c r="J41" i="165"/>
  <c r="G66" i="164"/>
  <c r="K665" i="165"/>
  <c r="L353" i="165"/>
  <c r="J197" i="165"/>
  <c r="J780" i="163"/>
  <c r="Q751" i="163" s="1"/>
  <c r="S751" i="163" s="1"/>
  <c r="R758" i="163" s="1"/>
  <c r="S758" i="163" s="1"/>
  <c r="G106" i="164"/>
  <c r="J548" i="165"/>
  <c r="R290" i="163"/>
  <c r="R212" i="163"/>
  <c r="R134" i="163"/>
  <c r="I197" i="165"/>
  <c r="I626" i="165"/>
  <c r="I509" i="165"/>
  <c r="I470" i="165"/>
  <c r="M2" i="165"/>
  <c r="I431" i="165"/>
  <c r="I41" i="165"/>
  <c r="I548" i="165"/>
  <c r="I353" i="165"/>
  <c r="I119" i="165"/>
  <c r="C667" i="165"/>
  <c r="I650" i="165"/>
  <c r="I665" i="165" s="1"/>
  <c r="C589" i="165"/>
  <c r="C394" i="165"/>
  <c r="C316" i="165"/>
  <c r="C472" i="165"/>
  <c r="C433" i="165"/>
  <c r="C160" i="165"/>
  <c r="C82" i="165"/>
  <c r="C628" i="165"/>
  <c r="C550" i="165"/>
  <c r="C511" i="165"/>
  <c r="C277" i="165"/>
  <c r="C199" i="165"/>
  <c r="V671" i="163"/>
  <c r="V643" i="163"/>
  <c r="J663" i="163"/>
  <c r="Q634" i="163" s="1"/>
  <c r="S634" i="163" s="1"/>
  <c r="R641" i="163" s="1"/>
  <c r="S641" i="163" s="1"/>
  <c r="N624" i="163"/>
  <c r="Q599" i="163" s="1"/>
  <c r="S599" i="163" s="1"/>
  <c r="J585" i="163"/>
  <c r="Q556" i="163" s="1"/>
  <c r="S556" i="163" s="1"/>
  <c r="R563" i="163" s="1"/>
  <c r="S563" i="163" s="1"/>
  <c r="J546" i="163"/>
  <c r="Q517" i="163" s="1"/>
  <c r="S517" i="163" s="1"/>
  <c r="R523" i="163" s="1"/>
  <c r="S523" i="163" s="1"/>
  <c r="J390" i="163"/>
  <c r="Q361" i="163" s="1"/>
  <c r="S361" i="163" s="1"/>
  <c r="R368" i="163" s="1"/>
  <c r="S368" i="163" s="1"/>
  <c r="J312" i="163"/>
  <c r="Q244" i="163" s="1"/>
  <c r="S244" i="163" s="1"/>
  <c r="R251" i="163" s="1"/>
  <c r="S251" i="163" s="1"/>
  <c r="V290" i="163"/>
  <c r="W290" i="163" s="1"/>
  <c r="M197" i="163"/>
  <c r="W67" i="163"/>
  <c r="W63" i="163"/>
  <c r="W59" i="163"/>
  <c r="W30" i="163"/>
  <c r="W25" i="163"/>
  <c r="W22" i="163"/>
  <c r="W18" i="163"/>
  <c r="W16" i="163"/>
  <c r="W11" i="163"/>
  <c r="V368" i="163"/>
  <c r="V166" i="163"/>
  <c r="W166" i="163" s="1"/>
  <c r="M158" i="163"/>
  <c r="M275" i="163"/>
  <c r="M236" i="163"/>
  <c r="V212" i="163"/>
  <c r="W212" i="163" s="1"/>
  <c r="W53" i="163"/>
  <c r="W52" i="163"/>
  <c r="W35" i="163"/>
  <c r="W28" i="163"/>
  <c r="W26" i="163"/>
  <c r="W19" i="163"/>
  <c r="J131" i="157"/>
  <c r="A147" i="157"/>
  <c r="A149" i="157" s="1"/>
  <c r="A150" i="157" s="1"/>
  <c r="A151" i="157" s="1"/>
  <c r="A152" i="157" s="1"/>
  <c r="A153" i="157" s="1"/>
  <c r="J115" i="157"/>
  <c r="P95" i="157"/>
  <c r="J41" i="157"/>
  <c r="S115" i="157"/>
  <c r="S41" i="157"/>
  <c r="S95" i="157"/>
  <c r="J624" i="163" l="1"/>
  <c r="Q595" i="163" s="1"/>
  <c r="S595" i="163" s="1"/>
  <c r="D179" i="157"/>
  <c r="D180" i="157"/>
  <c r="F180" i="157" s="1"/>
  <c r="G180" i="157" s="1"/>
  <c r="D181" i="157"/>
  <c r="F181" i="157" s="1"/>
  <c r="G181" i="157" s="1"/>
  <c r="D41" i="157"/>
  <c r="D115" i="157"/>
  <c r="D131" i="157"/>
  <c r="D95" i="157"/>
  <c r="F165" i="157"/>
  <c r="G165" i="157" s="1"/>
  <c r="D166" i="157"/>
  <c r="F166" i="157" s="1"/>
  <c r="G166" i="157" s="1"/>
  <c r="D145" i="157"/>
  <c r="F145" i="157" s="1"/>
  <c r="G145" i="157" s="1"/>
  <c r="D149" i="157"/>
  <c r="F149" i="157" s="1"/>
  <c r="G149" i="157" s="1"/>
  <c r="D153" i="157"/>
  <c r="F153" i="157" s="1"/>
  <c r="G153" i="157" s="1"/>
  <c r="D142" i="157"/>
  <c r="F142" i="157" s="1"/>
  <c r="G142" i="157" s="1"/>
  <c r="D146" i="157"/>
  <c r="F146" i="157" s="1"/>
  <c r="G146" i="157" s="1"/>
  <c r="D150" i="157"/>
  <c r="F150" i="157" s="1"/>
  <c r="G150" i="157" s="1"/>
  <c r="D141" i="157"/>
  <c r="F141" i="157" s="1"/>
  <c r="G141" i="157" s="1"/>
  <c r="F143" i="157"/>
  <c r="G143" i="157" s="1"/>
  <c r="D147" i="157"/>
  <c r="F147" i="157" s="1"/>
  <c r="G147" i="157" s="1"/>
  <c r="D151" i="157"/>
  <c r="F151" i="157" s="1"/>
  <c r="G151" i="157" s="1"/>
  <c r="D144" i="157"/>
  <c r="F144" i="157" s="1"/>
  <c r="G144" i="157" s="1"/>
  <c r="D148" i="157"/>
  <c r="F148" i="157" s="1"/>
  <c r="G148" i="157" s="1"/>
  <c r="D152" i="157"/>
  <c r="F152" i="157" s="1"/>
  <c r="G152" i="157" s="1"/>
  <c r="I2" i="165"/>
  <c r="K2" i="165"/>
  <c r="R95" i="163"/>
  <c r="S95" i="163" s="1"/>
  <c r="J468" i="163"/>
  <c r="Q439" i="163" s="1"/>
  <c r="S439" i="163" s="1"/>
  <c r="R446" i="163" s="1"/>
  <c r="S446" i="163" s="1"/>
  <c r="J351" i="163"/>
  <c r="Q322" i="163" s="1"/>
  <c r="S322" i="163" s="1"/>
  <c r="R329" i="163" s="1"/>
  <c r="S329" i="163" s="1"/>
  <c r="R602" i="163"/>
  <c r="S602" i="163" s="1"/>
  <c r="J702" i="163"/>
  <c r="Q673" i="163" s="1"/>
  <c r="S673" i="163" s="1"/>
  <c r="R680" i="163" s="1"/>
  <c r="S680" i="163" s="1"/>
  <c r="S10" i="163"/>
  <c r="Q53" i="163"/>
  <c r="S53" i="163" s="1"/>
  <c r="R56" i="163" s="1"/>
  <c r="Q14" i="163"/>
  <c r="S14" i="163" s="1"/>
  <c r="G2" i="165"/>
  <c r="J96" i="170"/>
  <c r="J80" i="170" l="1"/>
  <c r="J89" i="170"/>
  <c r="R17" i="163"/>
  <c r="G155" i="157"/>
  <c r="D78" i="157"/>
  <c r="F78" i="157" s="1"/>
  <c r="D82" i="157"/>
  <c r="F82" i="157" s="1"/>
  <c r="D86" i="157"/>
  <c r="F86" i="157" s="1"/>
  <c r="D90" i="157"/>
  <c r="F90" i="157" s="1"/>
  <c r="D79" i="157"/>
  <c r="F79" i="157" s="1"/>
  <c r="D83" i="157"/>
  <c r="F83" i="157" s="1"/>
  <c r="D87" i="157"/>
  <c r="F87" i="157" s="1"/>
  <c r="D75" i="157"/>
  <c r="D76" i="157"/>
  <c r="F76" i="157" s="1"/>
  <c r="D80" i="157"/>
  <c r="F80" i="157" s="1"/>
  <c r="D84" i="157"/>
  <c r="F84" i="157" s="1"/>
  <c r="D88" i="157"/>
  <c r="F88" i="157" s="1"/>
  <c r="D77" i="157"/>
  <c r="F77" i="157" s="1"/>
  <c r="D81" i="157"/>
  <c r="F81" i="157" s="1"/>
  <c r="D85" i="157"/>
  <c r="F85" i="157" s="1"/>
  <c r="D89" i="157"/>
  <c r="F89" i="157" s="1"/>
  <c r="D128" i="157"/>
  <c r="F128" i="157" s="1"/>
  <c r="G128" i="157" s="1"/>
  <c r="D129" i="157"/>
  <c r="F129" i="157" s="1"/>
  <c r="D126" i="157"/>
  <c r="F126" i="157" s="1"/>
  <c r="G126" i="157" s="1"/>
  <c r="D127" i="157"/>
  <c r="F127" i="157" s="1"/>
  <c r="G127" i="157" s="1"/>
  <c r="D111" i="157"/>
  <c r="F111" i="157" s="1"/>
  <c r="G111" i="157" s="1"/>
  <c r="D105" i="157"/>
  <c r="F105" i="157" s="1"/>
  <c r="G105" i="157" s="1"/>
  <c r="D106" i="157"/>
  <c r="F106" i="157" s="1"/>
  <c r="G106" i="157" s="1"/>
  <c r="D108" i="157"/>
  <c r="F108" i="157" s="1"/>
  <c r="D110" i="157"/>
  <c r="F110" i="157" s="1"/>
  <c r="G110" i="157" s="1"/>
  <c r="D30" i="157"/>
  <c r="F30" i="157" s="1"/>
  <c r="G30" i="157" s="1"/>
  <c r="D33" i="157"/>
  <c r="F33" i="157" s="1"/>
  <c r="G33" i="157" s="1"/>
  <c r="D38" i="157"/>
  <c r="F38" i="157" s="1"/>
  <c r="G38" i="157" s="1"/>
  <c r="D35" i="157"/>
  <c r="F35" i="157" s="1"/>
  <c r="G35" i="157" s="1"/>
  <c r="D31" i="157"/>
  <c r="F31" i="157" s="1"/>
  <c r="G31" i="157" s="1"/>
  <c r="D36" i="157"/>
  <c r="F36" i="157" s="1"/>
  <c r="G36" i="157" s="1"/>
  <c r="D32" i="157"/>
  <c r="F32" i="157" s="1"/>
  <c r="G32" i="157" s="1"/>
  <c r="D37" i="157"/>
  <c r="F37" i="157" s="1"/>
  <c r="G37" i="157" s="1"/>
  <c r="D34" i="157"/>
  <c r="F34" i="157" s="1"/>
  <c r="G34" i="157" s="1"/>
  <c r="G169" i="157"/>
  <c r="S17" i="163"/>
  <c r="G129" i="157"/>
  <c r="G108" i="157"/>
  <c r="J28" i="176" l="1"/>
  <c r="J12" i="170"/>
  <c r="G41" i="157"/>
  <c r="G115" i="157"/>
  <c r="J29" i="176" l="1"/>
  <c r="J24" i="170"/>
  <c r="J22" i="179"/>
  <c r="J23" i="179" s="1"/>
  <c r="J30" i="176"/>
  <c r="J31" i="176" s="1"/>
  <c r="G85" i="157" l="1"/>
  <c r="G76" i="157"/>
  <c r="G86" i="157"/>
  <c r="G83" i="157"/>
  <c r="G84" i="157"/>
  <c r="G80" i="157"/>
  <c r="G79" i="157"/>
  <c r="G81" i="157"/>
  <c r="G87" i="157"/>
  <c r="G77" i="157"/>
  <c r="G89" i="157"/>
  <c r="G90" i="157"/>
  <c r="G78" i="157"/>
  <c r="G88" i="157"/>
  <c r="G82" i="157"/>
  <c r="G131" i="157" l="1"/>
  <c r="F9" i="157" l="1"/>
  <c r="G9" i="157" s="1"/>
  <c r="G20" i="157" l="1"/>
  <c r="F75" i="157"/>
  <c r="G75" i="157" s="1"/>
  <c r="G95" i="157" l="1"/>
  <c r="F179" i="157" l="1"/>
  <c r="G179" i="157" s="1"/>
  <c r="G185" i="157" l="1"/>
  <c r="J17" i="179" l="1"/>
  <c r="I9" i="177" s="1"/>
  <c r="I25" i="27" s="1"/>
  <c r="J40" i="179" l="1"/>
  <c r="I15" i="177" s="1"/>
  <c r="I28" i="27" s="1"/>
  <c r="H20" i="26" s="1"/>
  <c r="H7" i="25" s="1"/>
  <c r="J113" i="170" l="1"/>
  <c r="J264" i="170" l="1"/>
  <c r="J178" i="170"/>
  <c r="J25" i="176"/>
  <c r="J114" i="170"/>
  <c r="I9" i="175" l="1"/>
  <c r="I15" i="27" s="1"/>
  <c r="J297" i="170"/>
  <c r="J57" i="170" l="1"/>
  <c r="I23" i="28" l="1"/>
  <c r="J49" i="176" l="1"/>
  <c r="I15" i="175" s="1"/>
  <c r="I18" i="27" s="1"/>
  <c r="H14" i="26" s="1"/>
  <c r="H6" i="25" s="1"/>
  <c r="I5" i="27"/>
  <c r="J223" i="170" l="1"/>
  <c r="I29" i="28" s="1"/>
  <c r="I8" i="27" l="1"/>
  <c r="H8" i="26" s="1"/>
  <c r="H5" i="25" s="1"/>
  <c r="H8" i="25" s="1"/>
  <c r="H14" i="25" l="1"/>
  <c r="H16" i="25" s="1"/>
  <c r="H17" i="25" l="1"/>
  <c r="H19" i="25" l="1"/>
</calcChain>
</file>

<file path=xl/comments1.xml><?xml version="1.0" encoding="utf-8"?>
<comments xmlns="http://schemas.openxmlformats.org/spreadsheetml/2006/main">
  <authors>
    <author>6262916</author>
  </authors>
  <commentLis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比重をかけてｍ３換算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比重をかけてｍ３換算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比重をかけてｍ３換算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比重をかけてｍ３換算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比重をかけてｍ３換算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比重をかけてｍ３換算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比重をかけてｍ３換算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<sst xmlns="http://schemas.openxmlformats.org/spreadsheetml/2006/main" count="6076" uniqueCount="1439">
  <si>
    <t>計</t>
    <rPh sb="0" eb="1">
      <t>ケイ</t>
    </rPh>
    <phoneticPr fontId="4"/>
  </si>
  <si>
    <t>電線</t>
    <rPh sb="0" eb="2">
      <t>デンセン</t>
    </rPh>
    <phoneticPr fontId="5"/>
  </si>
  <si>
    <t>配線器具</t>
    <rPh sb="0" eb="2">
      <t>ハイセン</t>
    </rPh>
    <rPh sb="2" eb="4">
      <t>キグ</t>
    </rPh>
    <phoneticPr fontId="5"/>
  </si>
  <si>
    <t>直接工事費</t>
    <rPh sb="0" eb="1">
      <t>チョク</t>
    </rPh>
    <rPh sb="1" eb="2">
      <t>セツ</t>
    </rPh>
    <rPh sb="2" eb="3">
      <t>コウ</t>
    </rPh>
    <rPh sb="3" eb="4">
      <t>コト</t>
    </rPh>
    <rPh sb="4" eb="5">
      <t>ヒ</t>
    </rPh>
    <phoneticPr fontId="4"/>
  </si>
  <si>
    <t>金額</t>
  </si>
  <si>
    <t>電線</t>
  </si>
  <si>
    <t>電線管</t>
  </si>
  <si>
    <t>ｍ</t>
  </si>
  <si>
    <t>ケーブル</t>
  </si>
  <si>
    <t>（別紙明細）</t>
    <rPh sb="1" eb="3">
      <t>ベッシ</t>
    </rPh>
    <rPh sb="3" eb="5">
      <t>メイサイ</t>
    </rPh>
    <phoneticPr fontId="5"/>
  </si>
  <si>
    <t>式</t>
    <rPh sb="0" eb="1">
      <t>シキ</t>
    </rPh>
    <phoneticPr fontId="4"/>
  </si>
  <si>
    <t>ボックス類</t>
  </si>
  <si>
    <t>備考</t>
  </si>
  <si>
    <t>数量</t>
  </si>
  <si>
    <t>撤去</t>
  </si>
  <si>
    <t>①</t>
  </si>
  <si>
    <t>②</t>
  </si>
  <si>
    <t>④</t>
  </si>
  <si>
    <t>⑤</t>
  </si>
  <si>
    <t>配線器具</t>
  </si>
  <si>
    <t>式</t>
    <rPh sb="0" eb="1">
      <t>シキ</t>
    </rPh>
    <phoneticPr fontId="4"/>
  </si>
  <si>
    <t>合計</t>
    <rPh sb="0" eb="2">
      <t>ゴウケイ</t>
    </rPh>
    <phoneticPr fontId="5"/>
  </si>
  <si>
    <t>計</t>
    <rPh sb="0" eb="1">
      <t>ケイ</t>
    </rPh>
    <phoneticPr fontId="5"/>
  </si>
  <si>
    <t>個</t>
    <rPh sb="0" eb="1">
      <t>コ</t>
    </rPh>
    <phoneticPr fontId="5"/>
  </si>
  <si>
    <t>屋外</t>
    <rPh sb="0" eb="2">
      <t>オクガイ</t>
    </rPh>
    <phoneticPr fontId="5"/>
  </si>
  <si>
    <t>端子盤</t>
    <rPh sb="0" eb="3">
      <t>タンシバン</t>
    </rPh>
    <phoneticPr fontId="5"/>
  </si>
  <si>
    <t>名称</t>
    <phoneticPr fontId="27"/>
  </si>
  <si>
    <t>摘要</t>
    <rPh sb="0" eb="2">
      <t>テキヨウ</t>
    </rPh>
    <phoneticPr fontId="27"/>
  </si>
  <si>
    <t>数量</t>
    <rPh sb="0" eb="2">
      <t>スウリョウ</t>
    </rPh>
    <phoneticPr fontId="47"/>
  </si>
  <si>
    <t>単位</t>
    <rPh sb="0" eb="2">
      <t>タンイ</t>
    </rPh>
    <phoneticPr fontId="47"/>
  </si>
  <si>
    <t>金額</t>
    <phoneticPr fontId="27"/>
  </si>
  <si>
    <t>備考</t>
    <phoneticPr fontId="27"/>
  </si>
  <si>
    <t>（科目別内訳）</t>
    <phoneticPr fontId="47"/>
  </si>
  <si>
    <t>科目名称</t>
    <rPh sb="0" eb="2">
      <t>カモク</t>
    </rPh>
    <phoneticPr fontId="27"/>
  </si>
  <si>
    <t>中科目名称</t>
    <rPh sb="0" eb="1">
      <t>チュウ</t>
    </rPh>
    <rPh sb="1" eb="3">
      <t>カモク</t>
    </rPh>
    <rPh sb="3" eb="5">
      <t>メイショウ</t>
    </rPh>
    <phoneticPr fontId="27"/>
  </si>
  <si>
    <t>（細目別内訳）</t>
    <rPh sb="1" eb="3">
      <t>サイモク</t>
    </rPh>
    <rPh sb="3" eb="4">
      <t>ベツ</t>
    </rPh>
    <rPh sb="4" eb="6">
      <t>ウチワケ</t>
    </rPh>
    <phoneticPr fontId="27"/>
  </si>
  <si>
    <t>名称</t>
    <rPh sb="0" eb="2">
      <t>メイショウ</t>
    </rPh>
    <phoneticPr fontId="49"/>
  </si>
  <si>
    <t>単位</t>
    <phoneticPr fontId="49"/>
  </si>
  <si>
    <t>単価</t>
    <rPh sb="0" eb="2">
      <t>タンカ</t>
    </rPh>
    <phoneticPr fontId="27"/>
  </si>
  <si>
    <t>（中科目別内訳）</t>
    <rPh sb="1" eb="2">
      <t>チュウ</t>
    </rPh>
    <phoneticPr fontId="47"/>
  </si>
  <si>
    <t>備　　考</t>
    <rPh sb="0" eb="1">
      <t>ソナエ</t>
    </rPh>
    <rPh sb="3" eb="4">
      <t>コウ</t>
    </rPh>
    <phoneticPr fontId="46"/>
  </si>
  <si>
    <t>名       称</t>
    <phoneticPr fontId="45"/>
  </si>
  <si>
    <t>摘　　要</t>
    <phoneticPr fontId="45"/>
  </si>
  <si>
    <t>金　　額</t>
    <phoneticPr fontId="45"/>
  </si>
  <si>
    <t>共通費</t>
    <phoneticPr fontId="46"/>
  </si>
  <si>
    <t>現場管理費</t>
    <rPh sb="0" eb="1">
      <t>ウツツ</t>
    </rPh>
    <rPh sb="1" eb="2">
      <t>バ</t>
    </rPh>
    <rPh sb="2" eb="3">
      <t>カン</t>
    </rPh>
    <rPh sb="3" eb="4">
      <t>リ</t>
    </rPh>
    <rPh sb="4" eb="5">
      <t>ヒ</t>
    </rPh>
    <phoneticPr fontId="46"/>
  </si>
  <si>
    <t>一般管理費等</t>
    <rPh sb="0" eb="1">
      <t>イチ</t>
    </rPh>
    <rPh sb="1" eb="2">
      <t>パン</t>
    </rPh>
    <rPh sb="2" eb="3">
      <t>カン</t>
    </rPh>
    <rPh sb="3" eb="4">
      <t>リ</t>
    </rPh>
    <rPh sb="4" eb="5">
      <t>ヒ</t>
    </rPh>
    <rPh sb="5" eb="6">
      <t>トウ</t>
    </rPh>
    <phoneticPr fontId="46"/>
  </si>
  <si>
    <t>　　　計</t>
    <phoneticPr fontId="46"/>
  </si>
  <si>
    <t>合　計（工事価格）</t>
    <rPh sb="4" eb="5">
      <t>コウ</t>
    </rPh>
    <rPh sb="5" eb="6">
      <t>コト</t>
    </rPh>
    <rPh sb="6" eb="7">
      <t>アタイ</t>
    </rPh>
    <rPh sb="7" eb="8">
      <t>カク</t>
    </rPh>
    <phoneticPr fontId="46"/>
  </si>
  <si>
    <t>消 費 税 等 相 当 額</t>
    <phoneticPr fontId="46"/>
  </si>
  <si>
    <t>×</t>
    <phoneticPr fontId="5"/>
  </si>
  <si>
    <t>＝</t>
    <phoneticPr fontId="5"/>
  </si>
  <si>
    <t>面</t>
    <rPh sb="0" eb="1">
      <t>メン</t>
    </rPh>
    <phoneticPr fontId="5"/>
  </si>
  <si>
    <t>照明器具</t>
  </si>
  <si>
    <t>ダブル</t>
    <phoneticPr fontId="5"/>
  </si>
  <si>
    <t>露出コンセント</t>
    <rPh sb="0" eb="2">
      <t>ロシュツ</t>
    </rPh>
    <phoneticPr fontId="5"/>
  </si>
  <si>
    <t>ｽｲｯﾁ収納盤</t>
    <rPh sb="4" eb="6">
      <t>シュウノウ</t>
    </rPh>
    <rPh sb="6" eb="7">
      <t>バン</t>
    </rPh>
    <phoneticPr fontId="5"/>
  </si>
  <si>
    <t>1P15A×1</t>
  </si>
  <si>
    <t>警報ランプ付ブザー</t>
    <rPh sb="0" eb="2">
      <t>ケイホウ</t>
    </rPh>
    <rPh sb="5" eb="6">
      <t>ツキ</t>
    </rPh>
    <phoneticPr fontId="5"/>
  </si>
  <si>
    <t>基</t>
    <rPh sb="0" eb="1">
      <t>キ</t>
    </rPh>
    <phoneticPr fontId="5"/>
  </si>
  <si>
    <t>SP-4</t>
  </si>
  <si>
    <t>SP-3</t>
  </si>
  <si>
    <t>SP-2</t>
  </si>
  <si>
    <t>電線管</t>
    <rPh sb="0" eb="3">
      <t>デンセンカン</t>
    </rPh>
    <phoneticPr fontId="5"/>
  </si>
  <si>
    <t>HPケーブル</t>
  </si>
  <si>
    <t>AEケーブル</t>
  </si>
  <si>
    <t>CETケーブル</t>
  </si>
  <si>
    <t>CEケーブル</t>
  </si>
  <si>
    <t>数量</t>
    <rPh sb="0" eb="2">
      <t>スウリョウ</t>
    </rPh>
    <phoneticPr fontId="5"/>
  </si>
  <si>
    <t>備　　考</t>
    <rPh sb="0" eb="4">
      <t>ビコウ</t>
    </rPh>
    <phoneticPr fontId="5"/>
  </si>
  <si>
    <t>名称</t>
  </si>
  <si>
    <t>ｍ</t>
    <phoneticPr fontId="5"/>
  </si>
  <si>
    <t>電線管</t>
    <rPh sb="0" eb="2">
      <t>デンセン</t>
    </rPh>
    <rPh sb="2" eb="3">
      <t>カン</t>
    </rPh>
    <phoneticPr fontId="5"/>
  </si>
  <si>
    <t>VE36 露出配管</t>
    <phoneticPr fontId="5"/>
  </si>
  <si>
    <t>VE16 露出配管</t>
    <phoneticPr fontId="5"/>
  </si>
  <si>
    <t>G104 露出配管</t>
    <phoneticPr fontId="5"/>
  </si>
  <si>
    <t>G82 露出配管</t>
    <phoneticPr fontId="5"/>
  </si>
  <si>
    <t>G42 露出配管</t>
    <phoneticPr fontId="5"/>
  </si>
  <si>
    <t>G22 露出配管</t>
    <phoneticPr fontId="5"/>
  </si>
  <si>
    <t>E75 露出配管</t>
    <phoneticPr fontId="5"/>
  </si>
  <si>
    <t>E31 露出配管</t>
    <phoneticPr fontId="5"/>
  </si>
  <si>
    <t>照明器具</t>
    <phoneticPr fontId="5"/>
  </si>
  <si>
    <t>ケーブル</t>
    <phoneticPr fontId="5"/>
  </si>
  <si>
    <t>計</t>
    <rPh sb="0" eb="1">
      <t>ケイ</t>
    </rPh>
    <phoneticPr fontId="6"/>
  </si>
  <si>
    <t>金額</t>
    <rPh sb="0" eb="2">
      <t>キンガク</t>
    </rPh>
    <phoneticPr fontId="6"/>
  </si>
  <si>
    <t>単価</t>
  </si>
  <si>
    <t>会社名</t>
  </si>
  <si>
    <t>摘要</t>
  </si>
  <si>
    <t>名　　称</t>
  </si>
  <si>
    <t>採用値</t>
    <rPh sb="0" eb="3">
      <t>サイヨウチ</t>
    </rPh>
    <phoneticPr fontId="6"/>
  </si>
  <si>
    <t>採用値</t>
    <rPh sb="2" eb="3">
      <t>アタイ</t>
    </rPh>
    <phoneticPr fontId="6"/>
  </si>
  <si>
    <t>低減率</t>
    <rPh sb="0" eb="3">
      <t>テイゲンリツ</t>
    </rPh>
    <phoneticPr fontId="6"/>
  </si>
  <si>
    <t>機材種別</t>
    <rPh sb="0" eb="2">
      <t>キザイ</t>
    </rPh>
    <rPh sb="2" eb="4">
      <t>シュベツ</t>
    </rPh>
    <phoneticPr fontId="6"/>
  </si>
  <si>
    <t>工事名称</t>
  </si>
  <si>
    <t>見積検討調書（一般機材）</t>
    <rPh sb="2" eb="4">
      <t>ケントウ</t>
    </rPh>
    <rPh sb="4" eb="6">
      <t>チョウショ</t>
    </rPh>
    <rPh sb="7" eb="9">
      <t>イッパン</t>
    </rPh>
    <rPh sb="9" eb="11">
      <t>キザイ</t>
    </rPh>
    <phoneticPr fontId="57"/>
  </si>
  <si>
    <t>計</t>
    <phoneticPr fontId="6"/>
  </si>
  <si>
    <t>側壁金物（底部用）</t>
    <rPh sb="0" eb="2">
      <t>ソクヘキ</t>
    </rPh>
    <rPh sb="2" eb="4">
      <t>カナモノ</t>
    </rPh>
    <rPh sb="5" eb="7">
      <t>テイブ</t>
    </rPh>
    <rPh sb="7" eb="8">
      <t>ヨウ</t>
    </rPh>
    <phoneticPr fontId="5"/>
  </si>
  <si>
    <t>側壁金物</t>
    <rPh sb="0" eb="2">
      <t>ソクヘキ</t>
    </rPh>
    <rPh sb="2" eb="4">
      <t>カナモノ</t>
    </rPh>
    <phoneticPr fontId="5"/>
  </si>
  <si>
    <t>アンテナマスト</t>
    <phoneticPr fontId="5"/>
  </si>
  <si>
    <t>側壁取付金物共</t>
    <phoneticPr fontId="52"/>
  </si>
  <si>
    <t>アンテナマスト</t>
    <phoneticPr fontId="52"/>
  </si>
  <si>
    <t>配線器具類（カタログ）</t>
    <rPh sb="0" eb="2">
      <t>ハイセン</t>
    </rPh>
    <rPh sb="2" eb="4">
      <t>キグ</t>
    </rPh>
    <rPh sb="4" eb="5">
      <t>ルイ</t>
    </rPh>
    <phoneticPr fontId="6"/>
  </si>
  <si>
    <t>SUS　丸穴</t>
    <phoneticPr fontId="52"/>
  </si>
  <si>
    <t>スイッチプレート</t>
    <phoneticPr fontId="52"/>
  </si>
  <si>
    <t>2P30AE×1　(NEMA L5-30)</t>
    <phoneticPr fontId="52"/>
  </si>
  <si>
    <t>埋込引掛コンセント</t>
    <phoneticPr fontId="52"/>
  </si>
  <si>
    <t>アメリカン電機</t>
    <rPh sb="5" eb="7">
      <t>デンキ</t>
    </rPh>
    <phoneticPr fontId="5"/>
  </si>
  <si>
    <t>見積検討調書（一般機材）</t>
    <rPh sb="2" eb="4">
      <t>ケントウ</t>
    </rPh>
    <rPh sb="4" eb="6">
      <t>チョウショ</t>
    </rPh>
    <rPh sb="7" eb="9">
      <t>イッパン</t>
    </rPh>
    <rPh sb="9" eb="11">
      <t>キザイ</t>
    </rPh>
    <phoneticPr fontId="6"/>
  </si>
  <si>
    <t>パナソニック換気･送風･環境機器総合</t>
    <rPh sb="6" eb="8">
      <t>カンキ</t>
    </rPh>
    <rPh sb="9" eb="11">
      <t>ソウフウ</t>
    </rPh>
    <rPh sb="12" eb="14">
      <t>カンキョウ</t>
    </rPh>
    <rPh sb="14" eb="16">
      <t>キキ</t>
    </rPh>
    <rPh sb="16" eb="18">
      <t>ソウゴウ</t>
    </rPh>
    <phoneticPr fontId="5"/>
  </si>
  <si>
    <t>24時間ソーラータイマー</t>
    <phoneticPr fontId="5"/>
  </si>
  <si>
    <t>8極8芯×1　CAT6</t>
    <phoneticPr fontId="5"/>
  </si>
  <si>
    <t>情報用モジュラージャック</t>
    <phoneticPr fontId="5"/>
  </si>
  <si>
    <t>2P15AE×2</t>
    <phoneticPr fontId="5"/>
  </si>
  <si>
    <t>リーラーコンセント</t>
    <phoneticPr fontId="5"/>
  </si>
  <si>
    <t>2P15AE×2抜止＋ﾌﾞﾗﾝｸ2口(枠付き)</t>
    <phoneticPr fontId="5"/>
  </si>
  <si>
    <t>上記コンセント類</t>
    <rPh sb="0" eb="2">
      <t>ジョウキ</t>
    </rPh>
    <rPh sb="7" eb="8">
      <t>ルイ</t>
    </rPh>
    <phoneticPr fontId="5"/>
  </si>
  <si>
    <t>プレート、器具ユニット、ボックス</t>
    <phoneticPr fontId="5"/>
  </si>
  <si>
    <t>インナーコンセント</t>
    <phoneticPr fontId="5"/>
  </si>
  <si>
    <t>セパレータ</t>
    <phoneticPr fontId="5"/>
  </si>
  <si>
    <t>2P15A×2　接地端子付</t>
    <phoneticPr fontId="5"/>
  </si>
  <si>
    <t>AC100V</t>
    <phoneticPr fontId="5"/>
  </si>
  <si>
    <t>(1回路用)</t>
    <phoneticPr fontId="5"/>
  </si>
  <si>
    <t>熱線センサ切替スイッチ</t>
    <rPh sb="0" eb="2">
      <t>ネッセン</t>
    </rPh>
    <rPh sb="5" eb="7">
      <t>キリカエ</t>
    </rPh>
    <phoneticPr fontId="5"/>
  </si>
  <si>
    <t>子器　1A　WP</t>
    <phoneticPr fontId="5"/>
  </si>
  <si>
    <t>熱線センサ（天井）</t>
    <rPh sb="0" eb="2">
      <t>ネッセン</t>
    </rPh>
    <rPh sb="6" eb="8">
      <t>テンジョウ</t>
    </rPh>
    <phoneticPr fontId="5"/>
  </si>
  <si>
    <t>親器　8A　WP</t>
    <phoneticPr fontId="5"/>
  </si>
  <si>
    <t>子器　1A</t>
    <phoneticPr fontId="5"/>
  </si>
  <si>
    <t>親器　8A</t>
    <phoneticPr fontId="5"/>
  </si>
  <si>
    <t>金額</t>
    <phoneticPr fontId="6"/>
  </si>
  <si>
    <t>採用値</t>
    <phoneticPr fontId="6"/>
  </si>
  <si>
    <t>機材種別</t>
    <phoneticPr fontId="6"/>
  </si>
  <si>
    <t>見積検討調書（一般機材）</t>
    <phoneticPr fontId="57"/>
  </si>
  <si>
    <t>低圧動力配電盤２</t>
    <rPh sb="0" eb="2">
      <t>テイアツ</t>
    </rPh>
    <rPh sb="2" eb="4">
      <t>ドウリョク</t>
    </rPh>
    <rPh sb="4" eb="7">
      <t>ハイデンバン</t>
    </rPh>
    <phoneticPr fontId="5"/>
  </si>
  <si>
    <t>低圧動力配電盤１</t>
    <rPh sb="0" eb="2">
      <t>テイアツ</t>
    </rPh>
    <rPh sb="2" eb="4">
      <t>ドウリョク</t>
    </rPh>
    <rPh sb="4" eb="7">
      <t>ハイデンバン</t>
    </rPh>
    <phoneticPr fontId="5"/>
  </si>
  <si>
    <t>低圧電灯配電盤２</t>
    <rPh sb="0" eb="2">
      <t>テイアツ</t>
    </rPh>
    <rPh sb="2" eb="4">
      <t>デントウ</t>
    </rPh>
    <rPh sb="4" eb="7">
      <t>ハイデンバン</t>
    </rPh>
    <phoneticPr fontId="5"/>
  </si>
  <si>
    <t>低圧電灯配電盤１</t>
    <rPh sb="0" eb="2">
      <t>テイアツ</t>
    </rPh>
    <rPh sb="2" eb="4">
      <t>デントウ</t>
    </rPh>
    <rPh sb="4" eb="7">
      <t>ハイデンバン</t>
    </rPh>
    <phoneticPr fontId="5"/>
  </si>
  <si>
    <t>低圧配電盤改造一式</t>
    <rPh sb="0" eb="2">
      <t>テイアツ</t>
    </rPh>
    <rPh sb="2" eb="5">
      <t>ハイデンバン</t>
    </rPh>
    <rPh sb="5" eb="7">
      <t>カイゾウ</t>
    </rPh>
    <rPh sb="7" eb="9">
      <t>イッシキ</t>
    </rPh>
    <phoneticPr fontId="5"/>
  </si>
  <si>
    <t>低圧配電盤改造</t>
    <rPh sb="0" eb="2">
      <t>テイアツ</t>
    </rPh>
    <rPh sb="2" eb="5">
      <t>ハイデンバン</t>
    </rPh>
    <rPh sb="5" eb="7">
      <t>カイゾウ</t>
    </rPh>
    <phoneticPr fontId="5"/>
  </si>
  <si>
    <t>ﾀｲﾏｰ収納盤</t>
    <rPh sb="4" eb="6">
      <t>シュウノウ</t>
    </rPh>
    <rPh sb="6" eb="7">
      <t>バン</t>
    </rPh>
    <phoneticPr fontId="5"/>
  </si>
  <si>
    <t>接地端子盤</t>
    <rPh sb="0" eb="2">
      <t>セッチ</t>
    </rPh>
    <rPh sb="2" eb="4">
      <t>タンシ</t>
    </rPh>
    <rPh sb="4" eb="5">
      <t>バン</t>
    </rPh>
    <phoneticPr fontId="5"/>
  </si>
  <si>
    <t>3T-1</t>
    <phoneticPr fontId="5"/>
  </si>
  <si>
    <t>2T-1</t>
    <phoneticPr fontId="5"/>
  </si>
  <si>
    <t>端子盤・収納ボックス</t>
    <rPh sb="0" eb="3">
      <t>タンシバン</t>
    </rPh>
    <rPh sb="4" eb="6">
      <t>シュウノウ</t>
    </rPh>
    <phoneticPr fontId="5"/>
  </si>
  <si>
    <t>L-308</t>
    <phoneticPr fontId="5"/>
  </si>
  <si>
    <t>ﾎｰﾑ分電盤</t>
    <rPh sb="3" eb="6">
      <t>ブンデンバン</t>
    </rPh>
    <phoneticPr fontId="5"/>
  </si>
  <si>
    <t>L-307</t>
  </si>
  <si>
    <t>L-306</t>
  </si>
  <si>
    <t>L-305</t>
  </si>
  <si>
    <t>L-304</t>
  </si>
  <si>
    <t>L-303</t>
  </si>
  <si>
    <t>L-302</t>
  </si>
  <si>
    <t>L-301</t>
    <phoneticPr fontId="5"/>
  </si>
  <si>
    <t>L-207</t>
  </si>
  <si>
    <t>L-206</t>
  </si>
  <si>
    <t>L-205</t>
  </si>
  <si>
    <t>L-204</t>
  </si>
  <si>
    <t>L-203</t>
  </si>
  <si>
    <t>L-202</t>
  </si>
  <si>
    <t>L-201</t>
    <phoneticPr fontId="5"/>
  </si>
  <si>
    <t>L-101</t>
    <phoneticPr fontId="5"/>
  </si>
  <si>
    <t>ホーム分電盤</t>
    <rPh sb="3" eb="6">
      <t>ブンデンバン</t>
    </rPh>
    <phoneticPr fontId="5"/>
  </si>
  <si>
    <t>1M-1</t>
    <phoneticPr fontId="5"/>
  </si>
  <si>
    <t>動力盤</t>
    <rPh sb="0" eb="2">
      <t>ドウリョク</t>
    </rPh>
    <rPh sb="2" eb="3">
      <t>バン</t>
    </rPh>
    <phoneticPr fontId="5"/>
  </si>
  <si>
    <t>蓄電池系統分電盤</t>
    <rPh sb="0" eb="3">
      <t>チクデンチ</t>
    </rPh>
    <rPh sb="3" eb="5">
      <t>ケイトウ</t>
    </rPh>
    <rPh sb="5" eb="6">
      <t>ブン</t>
    </rPh>
    <rPh sb="6" eb="7">
      <t>デン</t>
    </rPh>
    <rPh sb="7" eb="8">
      <t>バン</t>
    </rPh>
    <phoneticPr fontId="5"/>
  </si>
  <si>
    <t>L-103</t>
    <phoneticPr fontId="5"/>
  </si>
  <si>
    <t>分電盤</t>
    <rPh sb="0" eb="3">
      <t>ブンデンバン</t>
    </rPh>
    <phoneticPr fontId="5"/>
  </si>
  <si>
    <t>L-102</t>
    <phoneticPr fontId="5"/>
  </si>
  <si>
    <t>分電盤(下部ﾀﾞｸﾄ付)</t>
    <rPh sb="0" eb="3">
      <t>ブンデンバン</t>
    </rPh>
    <rPh sb="4" eb="6">
      <t>カブ</t>
    </rPh>
    <rPh sb="10" eb="11">
      <t>ツキ</t>
    </rPh>
    <phoneticPr fontId="5"/>
  </si>
  <si>
    <t>3LM-1</t>
    <phoneticPr fontId="5"/>
  </si>
  <si>
    <t>2L-2</t>
    <phoneticPr fontId="5"/>
  </si>
  <si>
    <t>2LM-1</t>
    <phoneticPr fontId="5"/>
  </si>
  <si>
    <t>1L-2</t>
    <phoneticPr fontId="5"/>
  </si>
  <si>
    <t>1L-1</t>
    <phoneticPr fontId="5"/>
  </si>
  <si>
    <t>EM-HP2.0-4C</t>
    <phoneticPr fontId="5"/>
  </si>
  <si>
    <t>EM-HP1.2-7P</t>
    <phoneticPr fontId="5"/>
  </si>
  <si>
    <t>EM-HP1.2-5P</t>
    <phoneticPr fontId="5"/>
  </si>
  <si>
    <t>EM-HP1.2-3C</t>
    <phoneticPr fontId="5"/>
  </si>
  <si>
    <t>ケーブル２</t>
    <phoneticPr fontId="5"/>
  </si>
  <si>
    <t>EM-S-7C-FB</t>
    <phoneticPr fontId="5"/>
  </si>
  <si>
    <t>EM-S-5C-FB</t>
    <phoneticPr fontId="5"/>
  </si>
  <si>
    <t>EM-CAT6-4P</t>
    <phoneticPr fontId="5"/>
  </si>
  <si>
    <t>EM-CCP-AP0.5-50P</t>
    <phoneticPr fontId="5"/>
  </si>
  <si>
    <t>EM-CCP-AP0.5-20P</t>
    <phoneticPr fontId="5"/>
  </si>
  <si>
    <t>EM-BTIEE0.4-2P</t>
    <phoneticPr fontId="5"/>
  </si>
  <si>
    <t>EM-CPEE-S1.2-2P</t>
    <phoneticPr fontId="5"/>
  </si>
  <si>
    <t>EM-CPEE-S0.9-1P</t>
    <phoneticPr fontId="5"/>
  </si>
  <si>
    <t>EM-CPEE0.9-1P</t>
    <phoneticPr fontId="5"/>
  </si>
  <si>
    <t>ケーブル１</t>
    <phoneticPr fontId="5"/>
  </si>
  <si>
    <t>○</t>
    <phoneticPr fontId="5"/>
  </si>
  <si>
    <t>プルボックス</t>
  </si>
  <si>
    <t>○</t>
  </si>
  <si>
    <t>計</t>
  </si>
  <si>
    <t>採 用 値</t>
  </si>
  <si>
    <t>合計（③＋⑥）</t>
  </si>
  <si>
    <t>⑥＝④×⑤</t>
  </si>
  <si>
    <t>撤去労務単価</t>
  </si>
  <si>
    <t>労務単価</t>
  </si>
  <si>
    <t>③＝①×②</t>
  </si>
  <si>
    <t>E1-3-9</t>
  </si>
  <si>
    <t>工数</t>
  </si>
  <si>
    <t>比率</t>
  </si>
  <si>
    <t>その他</t>
  </si>
  <si>
    <t>歩掛</t>
  </si>
  <si>
    <t>備  考</t>
  </si>
  <si>
    <t>普通作業員（集計）</t>
  </si>
  <si>
    <t>電工（集計）</t>
  </si>
  <si>
    <t>工事科目</t>
    <phoneticPr fontId="5"/>
  </si>
  <si>
    <t>棟　名　称</t>
  </si>
  <si>
    <t>㎡</t>
    <phoneticPr fontId="5"/>
  </si>
  <si>
    <t>ｍ</t>
    <phoneticPr fontId="5"/>
  </si>
  <si>
    <t>単位</t>
    <rPh sb="0" eb="2">
      <t>タンイ</t>
    </rPh>
    <phoneticPr fontId="5"/>
  </si>
  <si>
    <t>そ       の       他</t>
  </si>
  <si>
    <t>地  中  ケ  ー  ブ  ル</t>
  </si>
  <si>
    <t>屋  外  架  線  等</t>
  </si>
  <si>
    <t>電                柱</t>
  </si>
  <si>
    <t>空       気       管</t>
  </si>
  <si>
    <t>通信機器類（防災含む）</t>
  </si>
  <si>
    <t>変    電    機    器</t>
  </si>
  <si>
    <t>分電盤・端子盤等</t>
  </si>
  <si>
    <t>配    線    器    具</t>
  </si>
  <si>
    <t>〃（PCB入安定器内蔵）</t>
  </si>
  <si>
    <t>照    明    器    具</t>
  </si>
  <si>
    <t>電    線    管    類</t>
  </si>
  <si>
    <t>電 線 ・ ケ ー ブ ル</t>
  </si>
  <si>
    <t>不要撤去</t>
  </si>
  <si>
    <t>再使用撤去</t>
  </si>
  <si>
    <t>種別</t>
  </si>
  <si>
    <t>撤去工数計</t>
  </si>
  <si>
    <t>普通作業員撤去労務費</t>
  </si>
  <si>
    <t>電工撤去労務費</t>
  </si>
  <si>
    <t>E2-1-8</t>
    <phoneticPr fontId="2"/>
  </si>
  <si>
    <t>2.0-3C　ﾗｯｸ</t>
    <phoneticPr fontId="5"/>
  </si>
  <si>
    <t>VVFケーブル</t>
  </si>
  <si>
    <t>不要</t>
    <phoneticPr fontId="5"/>
  </si>
  <si>
    <t>再</t>
  </si>
  <si>
    <t>撤去内容</t>
  </si>
  <si>
    <t>コンセント分岐</t>
    <rPh sb="5" eb="7">
      <t>ブンキ</t>
    </rPh>
    <phoneticPr fontId="66"/>
  </si>
  <si>
    <t>管理棟</t>
    <rPh sb="0" eb="3">
      <t>カンリトウ</t>
    </rPh>
    <phoneticPr fontId="5"/>
  </si>
  <si>
    <t>撤去費算出調書</t>
    <phoneticPr fontId="66"/>
  </si>
  <si>
    <t>電灯分岐</t>
    <rPh sb="0" eb="2">
      <t>デントウ</t>
    </rPh>
    <rPh sb="2" eb="4">
      <t>ブンキ</t>
    </rPh>
    <phoneticPr fontId="66"/>
  </si>
  <si>
    <t>工事科目</t>
    <phoneticPr fontId="5"/>
  </si>
  <si>
    <t>E2-1-2</t>
  </si>
  <si>
    <t>E19　露出</t>
  </si>
  <si>
    <t>E1-1-15</t>
  </si>
  <si>
    <t>1.6-4C　ﾗｯｸ</t>
  </si>
  <si>
    <t>1.6-4C　管内</t>
  </si>
  <si>
    <t>1.2-10P　ﾗｯｸ</t>
  </si>
  <si>
    <t>1.2-10P　管内</t>
  </si>
  <si>
    <t>1.2-3C　ﾗｯｸ</t>
  </si>
  <si>
    <t>1.2-3C　管内</t>
    <rPh sb="7" eb="9">
      <t>カンナイ</t>
    </rPh>
    <phoneticPr fontId="5"/>
  </si>
  <si>
    <t>E1-1-15</t>
    <phoneticPr fontId="2"/>
  </si>
  <si>
    <t>○</t>
    <phoneticPr fontId="5"/>
  </si>
  <si>
    <t>1.2-3C　ｺﾛｶﾞｼ</t>
    <phoneticPr fontId="2"/>
  </si>
  <si>
    <t>HPケーブル</t>
    <phoneticPr fontId="5"/>
  </si>
  <si>
    <t>E1-1-16</t>
    <phoneticPr fontId="2"/>
  </si>
  <si>
    <t>0.5-50P　ﾗｯｸ</t>
    <phoneticPr fontId="2"/>
  </si>
  <si>
    <t>CCP-Pケーブル</t>
    <phoneticPr fontId="5"/>
  </si>
  <si>
    <t>0.5-50P　管内</t>
    <rPh sb="8" eb="10">
      <t>カンナイ</t>
    </rPh>
    <phoneticPr fontId="2"/>
  </si>
  <si>
    <t>CCP-Pケーブル</t>
    <phoneticPr fontId="5"/>
  </si>
  <si>
    <t>構内通信線路</t>
    <rPh sb="0" eb="2">
      <t>コウナイ</t>
    </rPh>
    <rPh sb="2" eb="4">
      <t>ツウシン</t>
    </rPh>
    <rPh sb="4" eb="6">
      <t>センロ</t>
    </rPh>
    <rPh sb="5" eb="6">
      <t>ロ</t>
    </rPh>
    <phoneticPr fontId="66"/>
  </si>
  <si>
    <t>E1-1-12</t>
  </si>
  <si>
    <t>2-2C　ﾗｯｸ</t>
  </si>
  <si>
    <t>CVV-Sケーブル</t>
  </si>
  <si>
    <t>2-2C　管内</t>
  </si>
  <si>
    <t>2-2C　ｺﾛｶﾞｼ</t>
  </si>
  <si>
    <t>E2-1-2</t>
    <phoneticPr fontId="2"/>
  </si>
  <si>
    <t>E25　露出</t>
    <rPh sb="4" eb="6">
      <t>ロシュツ</t>
    </rPh>
    <phoneticPr fontId="2"/>
  </si>
  <si>
    <t>E19　露出</t>
    <rPh sb="4" eb="6">
      <t>ロシュツ</t>
    </rPh>
    <phoneticPr fontId="2"/>
  </si>
  <si>
    <t>E2-1-7</t>
    <phoneticPr fontId="2"/>
  </si>
  <si>
    <t>2.0×1　管内</t>
    <rPh sb="6" eb="8">
      <t>カンナイ</t>
    </rPh>
    <phoneticPr fontId="2"/>
  </si>
  <si>
    <t>IV電線</t>
    <phoneticPr fontId="2"/>
  </si>
  <si>
    <t>E2-1-6</t>
    <phoneticPr fontId="2"/>
  </si>
  <si>
    <t>露出</t>
    <rPh sb="0" eb="2">
      <t>ロシュツ</t>
    </rPh>
    <phoneticPr fontId="2"/>
  </si>
  <si>
    <t>位置ﾎﾞｯｸｽ</t>
    <phoneticPr fontId="5"/>
  </si>
  <si>
    <t>E1-2-1</t>
    <phoneticPr fontId="2"/>
  </si>
  <si>
    <t>3W15A×2</t>
    <phoneticPr fontId="5"/>
  </si>
  <si>
    <t>防水ｽｲｯﾁ</t>
    <rPh sb="0" eb="2">
      <t>ボウスイ</t>
    </rPh>
    <phoneticPr fontId="5"/>
  </si>
  <si>
    <t>3W15A×1</t>
    <phoneticPr fontId="5"/>
  </si>
  <si>
    <t>E2-1-10</t>
    <phoneticPr fontId="2"/>
  </si>
  <si>
    <t>ｼｰﾘﾝｸﾞﾗｲﾄ</t>
    <phoneticPr fontId="5"/>
  </si>
  <si>
    <t>構内配電線路</t>
    <rPh sb="0" eb="2">
      <t>コウナイ</t>
    </rPh>
    <rPh sb="2" eb="4">
      <t>ハイデン</t>
    </rPh>
    <rPh sb="3" eb="5">
      <t>デンセン</t>
    </rPh>
    <rPh sb="5" eb="6">
      <t>ロ</t>
    </rPh>
    <phoneticPr fontId="66"/>
  </si>
  <si>
    <t>E1-2-20</t>
    <phoneticPr fontId="2"/>
  </si>
  <si>
    <t>(300W×300H×150D)</t>
    <phoneticPr fontId="5"/>
  </si>
  <si>
    <t>接地端子盤</t>
    <rPh sb="0" eb="2">
      <t>セッチ</t>
    </rPh>
    <phoneticPr fontId="5"/>
  </si>
  <si>
    <t>(1120mm×971mm)</t>
    <phoneticPr fontId="5"/>
  </si>
  <si>
    <t>太陽光ﾊﾟﾈﾙ</t>
    <phoneticPr fontId="5"/>
  </si>
  <si>
    <t>E1-2-3</t>
    <phoneticPr fontId="2"/>
  </si>
  <si>
    <t>日射計</t>
    <phoneticPr fontId="5"/>
  </si>
  <si>
    <t>気温計</t>
    <phoneticPr fontId="5"/>
  </si>
  <si>
    <t>歩掛集計（撤去）より</t>
    <rPh sb="0" eb="1">
      <t>アル</t>
    </rPh>
    <rPh sb="1" eb="2">
      <t>カ</t>
    </rPh>
    <rPh sb="2" eb="4">
      <t>シュウケイ</t>
    </rPh>
    <rPh sb="5" eb="7">
      <t>テッキョ</t>
    </rPh>
    <phoneticPr fontId="2"/>
  </si>
  <si>
    <t>(1000W×1230H×250D)</t>
    <phoneticPr fontId="5"/>
  </si>
  <si>
    <t>集積箱</t>
    <phoneticPr fontId="5"/>
  </si>
  <si>
    <t>E1-2-21</t>
    <phoneticPr fontId="2"/>
  </si>
  <si>
    <t>自立型　40kW　873kg</t>
    <phoneticPr fontId="5"/>
  </si>
  <si>
    <t>ﾊﾟﾜｰｺﾝﾃﾞｨｼｮﾅｰ</t>
    <phoneticPr fontId="5"/>
  </si>
  <si>
    <t>E2-1-5</t>
    <phoneticPr fontId="2"/>
  </si>
  <si>
    <t>400×400×200(SUSWP)</t>
    <phoneticPr fontId="5"/>
  </si>
  <si>
    <t>ﾌﾟﾙﾎﾞｯｸｽ</t>
    <phoneticPr fontId="5"/>
  </si>
  <si>
    <t>PE54　露出</t>
    <rPh sb="5" eb="7">
      <t>ロシュツ</t>
    </rPh>
    <phoneticPr fontId="2"/>
  </si>
  <si>
    <t>電線管</t>
    <rPh sb="0" eb="3">
      <t>デンセンカン</t>
    </rPh>
    <phoneticPr fontId="2"/>
  </si>
  <si>
    <t>PE36　露出</t>
    <rPh sb="5" eb="7">
      <t>ロシュツ</t>
    </rPh>
    <phoneticPr fontId="2"/>
  </si>
  <si>
    <t>PE16　露出</t>
    <rPh sb="5" eb="7">
      <t>ロシュツ</t>
    </rPh>
    <phoneticPr fontId="2"/>
  </si>
  <si>
    <t>HIVE54　露出</t>
    <rPh sb="7" eb="9">
      <t>ロシュツ</t>
    </rPh>
    <phoneticPr fontId="2"/>
  </si>
  <si>
    <t>HIVE36　露出</t>
    <rPh sb="7" eb="9">
      <t>ロシュツ</t>
    </rPh>
    <phoneticPr fontId="2"/>
  </si>
  <si>
    <t>HIVE16　露出</t>
    <rPh sb="7" eb="9">
      <t>ロシュツ</t>
    </rPh>
    <phoneticPr fontId="2"/>
  </si>
  <si>
    <t>VE16　露出</t>
    <rPh sb="5" eb="7">
      <t>ロシュツ</t>
    </rPh>
    <phoneticPr fontId="2"/>
  </si>
  <si>
    <t>E1-1-12</t>
    <phoneticPr fontId="2"/>
  </si>
  <si>
    <t>2-2C　　ﾗｯｸ</t>
    <phoneticPr fontId="2"/>
  </si>
  <si>
    <t>CVV-Sケーブル</t>
    <phoneticPr fontId="5"/>
  </si>
  <si>
    <t>2-2C　　管内</t>
    <phoneticPr fontId="2"/>
  </si>
  <si>
    <t>2-2C　　ｺﾛｶﾞｼ</t>
    <phoneticPr fontId="2"/>
  </si>
  <si>
    <t>E1-1-7</t>
    <phoneticPr fontId="2"/>
  </si>
  <si>
    <t>60　ﾗｯｸ</t>
    <phoneticPr fontId="2"/>
  </si>
  <si>
    <t>CVTケーブル</t>
    <phoneticPr fontId="5"/>
  </si>
  <si>
    <t>60　ｺﾛｶﾞｼ</t>
    <phoneticPr fontId="2"/>
  </si>
  <si>
    <t>60　管内</t>
    <phoneticPr fontId="2"/>
  </si>
  <si>
    <t>CVDケーブル</t>
    <phoneticPr fontId="5"/>
  </si>
  <si>
    <t>3.5-2C　　管内</t>
    <phoneticPr fontId="2"/>
  </si>
  <si>
    <t>CVケーブル</t>
    <phoneticPr fontId="5"/>
  </si>
  <si>
    <t>2-1C　　管内</t>
    <phoneticPr fontId="2"/>
  </si>
  <si>
    <t>14×1　管内</t>
    <rPh sb="5" eb="7">
      <t>カンナイ</t>
    </rPh>
    <phoneticPr fontId="2"/>
  </si>
  <si>
    <t>8×1　管内</t>
    <rPh sb="4" eb="6">
      <t>カンナイ</t>
    </rPh>
    <phoneticPr fontId="2"/>
  </si>
  <si>
    <t>太陽光発電</t>
    <rPh sb="0" eb="3">
      <t>タイヨウコウ</t>
    </rPh>
    <rPh sb="3" eb="5">
      <t>ハツデン</t>
    </rPh>
    <phoneticPr fontId="66"/>
  </si>
  <si>
    <t>E2-1-5</t>
  </si>
  <si>
    <t>200×200×150</t>
  </si>
  <si>
    <t>ﾌﾟﾙﾎﾞｯｸｽ</t>
  </si>
  <si>
    <t>E31　露出</t>
  </si>
  <si>
    <t>E25　露出</t>
  </si>
  <si>
    <t>1.2-4C　管内</t>
  </si>
  <si>
    <t>1.2-2C　管内</t>
  </si>
  <si>
    <t>E2-1-7</t>
  </si>
  <si>
    <t>1.6×1　管内</t>
  </si>
  <si>
    <t>HIV電線</t>
  </si>
  <si>
    <t>1.2×1　管内</t>
  </si>
  <si>
    <t>E1-2-3</t>
  </si>
  <si>
    <t>押釦</t>
  </si>
  <si>
    <t>E1-3-12</t>
  </si>
  <si>
    <t>電鈴</t>
  </si>
  <si>
    <t>表示灯</t>
  </si>
  <si>
    <t>P型1級</t>
  </si>
  <si>
    <t>発信機</t>
  </si>
  <si>
    <t>差動式 2種</t>
  </si>
  <si>
    <t>ｽﾎﾟｯﾄ感知器</t>
  </si>
  <si>
    <t>光電式2種</t>
    <phoneticPr fontId="5"/>
  </si>
  <si>
    <t>定温式1種</t>
    <phoneticPr fontId="5"/>
  </si>
  <si>
    <t>E1-3-12</t>
    <phoneticPr fontId="2"/>
  </si>
  <si>
    <t>差動式 2種</t>
    <rPh sb="0" eb="1">
      <t>サ</t>
    </rPh>
    <rPh sb="1" eb="2">
      <t>ドウ</t>
    </rPh>
    <rPh sb="2" eb="3">
      <t>シキ</t>
    </rPh>
    <rPh sb="5" eb="6">
      <t>シュ</t>
    </rPh>
    <phoneticPr fontId="2"/>
  </si>
  <si>
    <t>火災報知設備</t>
    <rPh sb="0" eb="2">
      <t>カサイ</t>
    </rPh>
    <rPh sb="2" eb="4">
      <t>ホウチ</t>
    </rPh>
    <rPh sb="4" eb="6">
      <t>セツビ</t>
    </rPh>
    <phoneticPr fontId="66"/>
  </si>
  <si>
    <t>E1-1-3</t>
  </si>
  <si>
    <t>B型</t>
  </si>
  <si>
    <t>ﾒﾀﾙﾓｰﾙ</t>
  </si>
  <si>
    <t>E1-1-3</t>
    <phoneticPr fontId="2"/>
  </si>
  <si>
    <t>A型</t>
    <phoneticPr fontId="5"/>
  </si>
  <si>
    <t>ﾒﾀﾙﾓｰﾙ</t>
    <phoneticPr fontId="5"/>
  </si>
  <si>
    <t>4S6　管内</t>
    <phoneticPr fontId="5"/>
  </si>
  <si>
    <t>マイクケーブル</t>
    <phoneticPr fontId="5"/>
  </si>
  <si>
    <t>4S6　ｺﾛｶﾞｼ</t>
    <phoneticPr fontId="2"/>
  </si>
  <si>
    <t>E1-1-17</t>
    <phoneticPr fontId="2"/>
  </si>
  <si>
    <t>Cat6-4P　管内</t>
    <phoneticPr fontId="5"/>
  </si>
  <si>
    <t>UTPケーブル</t>
    <phoneticPr fontId="5"/>
  </si>
  <si>
    <t>③＝①×②</t>
    <phoneticPr fontId="2"/>
  </si>
  <si>
    <t>②</t>
    <phoneticPr fontId="2"/>
  </si>
  <si>
    <t>Cat6-4P　ｺﾛｶﾞｼ</t>
    <phoneticPr fontId="2"/>
  </si>
  <si>
    <t>UTPケーブル</t>
    <phoneticPr fontId="5"/>
  </si>
  <si>
    <t>(250W×200H×100D)</t>
    <phoneticPr fontId="2"/>
  </si>
  <si>
    <t>AV機器収納盤</t>
    <phoneticPr fontId="5"/>
  </si>
  <si>
    <t>映像音響</t>
    <rPh sb="0" eb="2">
      <t>エイゾウ</t>
    </rPh>
    <rPh sb="2" eb="4">
      <t>オンキョウ</t>
    </rPh>
    <phoneticPr fontId="66"/>
  </si>
  <si>
    <t>1.2-3C　管内</t>
  </si>
  <si>
    <t>150×150×150</t>
    <phoneticPr fontId="5"/>
  </si>
  <si>
    <t>E1-3-6</t>
    <phoneticPr fontId="2"/>
  </si>
  <si>
    <t>3W</t>
    <phoneticPr fontId="55"/>
  </si>
  <si>
    <t>壁掛ｽﾋﾟｰｶｰ</t>
    <rPh sb="0" eb="2">
      <t>カベカケ</t>
    </rPh>
    <phoneticPr fontId="55"/>
  </si>
  <si>
    <t>ｱｯﾃﾈｰﾀｰ</t>
    <phoneticPr fontId="55"/>
  </si>
  <si>
    <t>3W ATT付</t>
    <rPh sb="6" eb="7">
      <t>ツキ</t>
    </rPh>
    <phoneticPr fontId="55"/>
  </si>
  <si>
    <t>天井埋込ｽﾋﾟｰｶｰ</t>
    <rPh sb="0" eb="2">
      <t>テンジョウ</t>
    </rPh>
    <rPh sb="2" eb="4">
      <t>ウメコミ</t>
    </rPh>
    <phoneticPr fontId="55"/>
  </si>
  <si>
    <t>E1-3-1</t>
    <phoneticPr fontId="2"/>
  </si>
  <si>
    <t>(250W×350H×100D)</t>
    <phoneticPr fontId="5"/>
  </si>
  <si>
    <t>端子盤(10P･露出型)</t>
    <rPh sb="0" eb="3">
      <t>タンシバン</t>
    </rPh>
    <phoneticPr fontId="55"/>
  </si>
  <si>
    <t>拡声設備</t>
    <rPh sb="0" eb="1">
      <t>カク</t>
    </rPh>
    <rPh sb="1" eb="2">
      <t>セイ</t>
    </rPh>
    <rPh sb="2" eb="4">
      <t>セツビ</t>
    </rPh>
    <phoneticPr fontId="66"/>
  </si>
  <si>
    <t>300×300×200(WP)</t>
  </si>
  <si>
    <t>E2-1-6</t>
  </si>
  <si>
    <t>露出</t>
  </si>
  <si>
    <t>位置ﾎﾞｯｸｽ</t>
  </si>
  <si>
    <t>A型</t>
  </si>
  <si>
    <t>G28　露出</t>
  </si>
  <si>
    <t>E1-1-18</t>
  </si>
  <si>
    <t>S-7C-FB　ﾗｯｸ</t>
    <phoneticPr fontId="5"/>
  </si>
  <si>
    <t>同軸ケーブル</t>
  </si>
  <si>
    <t>S-7C-FB　管内</t>
  </si>
  <si>
    <t>S-7C-FB　ｺﾛｶﾞｼ</t>
  </si>
  <si>
    <t>S-5C-FB　管内</t>
  </si>
  <si>
    <t>S-5C-FB　ｺﾛｶﾞｼ</t>
  </si>
  <si>
    <t>同上ｱﾝﾃﾅﾏｽﾄ</t>
  </si>
  <si>
    <t>(450φ)</t>
  </si>
  <si>
    <t>BS･100°CSアンテナ</t>
  </si>
  <si>
    <t>UFH20EL×1,VHF12EL×1</t>
  </si>
  <si>
    <t>TVアンテナ</t>
  </si>
  <si>
    <t>端末</t>
  </si>
  <si>
    <t>直列ユニット</t>
  </si>
  <si>
    <t>6分配器</t>
    <phoneticPr fontId="5"/>
  </si>
  <si>
    <t>4分岐器</t>
  </si>
  <si>
    <t>2分岐器</t>
  </si>
  <si>
    <t>E1-3-9</t>
    <phoneticPr fontId="2"/>
  </si>
  <si>
    <t>1分岐器</t>
    <phoneticPr fontId="2"/>
  </si>
  <si>
    <t>U･V/BS増幅器</t>
    <phoneticPr fontId="2"/>
  </si>
  <si>
    <t>UV混合器</t>
    <phoneticPr fontId="5"/>
  </si>
  <si>
    <t>(400W×500H×200D)</t>
    <phoneticPr fontId="2"/>
  </si>
  <si>
    <t>TV機器収納盤</t>
    <phoneticPr fontId="55"/>
  </si>
  <si>
    <t>テレビ共同受信設備</t>
    <rPh sb="3" eb="5">
      <t>キョウドウ</t>
    </rPh>
    <rPh sb="5" eb="7">
      <t>ジュシン</t>
    </rPh>
    <rPh sb="7" eb="9">
      <t>セツビ</t>
    </rPh>
    <phoneticPr fontId="66"/>
  </si>
  <si>
    <t>(600W×2000H×1000D)</t>
  </si>
  <si>
    <t>既設EIAﾗｯｸ4 (移設)</t>
  </si>
  <si>
    <t>既設EIAﾗｯｸ3 (移設)</t>
  </si>
  <si>
    <t>(600W×2200H×800D)</t>
  </si>
  <si>
    <t>既設EIAﾗｯｸ2 (移設)</t>
  </si>
  <si>
    <t>既設EIAﾗｯｸ1 (移設)</t>
  </si>
  <si>
    <t>E1-1-2</t>
  </si>
  <si>
    <t>(300W×2700H×150D)</t>
  </si>
  <si>
    <t>金属ﾀﾞｸﾄ</t>
  </si>
  <si>
    <t>E1-3-3</t>
  </si>
  <si>
    <t>8極8芯×4 (Cat6)</t>
    <phoneticPr fontId="5"/>
  </si>
  <si>
    <t>情報用ｱｳﾄﾚｯﾄ</t>
  </si>
  <si>
    <t>8極8芯×3 (Cat6)</t>
    <phoneticPr fontId="5"/>
  </si>
  <si>
    <t>8極8芯×2 (Cat6)</t>
  </si>
  <si>
    <t>E1-3-3</t>
    <phoneticPr fontId="2"/>
  </si>
  <si>
    <t>8極8芯×1 (Cat6)</t>
    <phoneticPr fontId="2"/>
  </si>
  <si>
    <t>情報用ｱｳﾄﾚｯﾄ</t>
    <rPh sb="0" eb="2">
      <t>ジョウホウ</t>
    </rPh>
    <rPh sb="2" eb="3">
      <t>ヨウ</t>
    </rPh>
    <phoneticPr fontId="55"/>
  </si>
  <si>
    <t>E51　露出</t>
    <rPh sb="4" eb="6">
      <t>ロシュツ</t>
    </rPh>
    <phoneticPr fontId="2"/>
  </si>
  <si>
    <t>Cat6-4P　ｺﾛｶﾞｼ</t>
    <phoneticPr fontId="2"/>
  </si>
  <si>
    <t>構内情報通信網設備</t>
    <rPh sb="0" eb="2">
      <t>コウナイ</t>
    </rPh>
    <rPh sb="2" eb="4">
      <t>ジョウホウ</t>
    </rPh>
    <rPh sb="4" eb="6">
      <t>ツウシン</t>
    </rPh>
    <rPh sb="6" eb="7">
      <t>モウ</t>
    </rPh>
    <rPh sb="7" eb="9">
      <t>セツビ</t>
    </rPh>
    <phoneticPr fontId="66"/>
  </si>
  <si>
    <t>6極2芯ｘ2</t>
    <phoneticPr fontId="5"/>
  </si>
  <si>
    <t>電話用ｱｳﾄﾚｯﾄ</t>
  </si>
  <si>
    <t>6極2芯ｘ1</t>
  </si>
  <si>
    <t>6極2芯ｘ2</t>
  </si>
  <si>
    <t>ﾉｽﾞﾙﾌﾟﾚｰﾄ</t>
    <phoneticPr fontId="5"/>
  </si>
  <si>
    <t>E39　露出</t>
    <rPh sb="4" eb="6">
      <t>ロシュツ</t>
    </rPh>
    <phoneticPr fontId="2"/>
  </si>
  <si>
    <t>E31　露出</t>
    <rPh sb="4" eb="6">
      <t>ロシュツ</t>
    </rPh>
    <phoneticPr fontId="2"/>
  </si>
  <si>
    <t>E1-1-13</t>
    <phoneticPr fontId="2"/>
  </si>
  <si>
    <t>0.65-2C　管内</t>
    <phoneticPr fontId="2"/>
  </si>
  <si>
    <t>ＴＩＶＦケーブル</t>
    <phoneticPr fontId="5"/>
  </si>
  <si>
    <t>0.65-2C　ｺﾛｶﾞｼ</t>
    <phoneticPr fontId="2"/>
  </si>
  <si>
    <t>0.5-30P　管内</t>
    <rPh sb="8" eb="10">
      <t>カンナイ</t>
    </rPh>
    <phoneticPr fontId="2"/>
  </si>
  <si>
    <t>0.5-10P　管内</t>
    <rPh sb="8" eb="10">
      <t>カンナイ</t>
    </rPh>
    <phoneticPr fontId="2"/>
  </si>
  <si>
    <t>E2-1-4</t>
    <phoneticPr fontId="2"/>
  </si>
  <si>
    <t>W=100</t>
    <phoneticPr fontId="5"/>
  </si>
  <si>
    <t>ｹｰﾌﾞﾙﾗｯｸ</t>
    <phoneticPr fontId="5"/>
  </si>
  <si>
    <t>E1-3-1</t>
  </si>
  <si>
    <t>(300W×400H×150D)</t>
  </si>
  <si>
    <t>端子盤(10P･半埋込型)</t>
  </si>
  <si>
    <t>(250W×600H×100D)</t>
  </si>
  <si>
    <t>端子盤(30P･露出型)</t>
  </si>
  <si>
    <t>(320W×550H×100D)</t>
  </si>
  <si>
    <t>端子盤(30P･半埋込型)</t>
  </si>
  <si>
    <t>(500W×650H×150D)</t>
  </si>
  <si>
    <t>端子盤(50P･半埋込型)</t>
  </si>
  <si>
    <t>構内交換設備</t>
    <rPh sb="0" eb="2">
      <t>コウナイ</t>
    </rPh>
    <rPh sb="2" eb="4">
      <t>コウカン</t>
    </rPh>
    <rPh sb="4" eb="6">
      <t>セツビ</t>
    </rPh>
    <phoneticPr fontId="66"/>
  </si>
  <si>
    <t>B型</t>
    <phoneticPr fontId="5"/>
  </si>
  <si>
    <t>G36　露出</t>
    <rPh sb="4" eb="6">
      <t>ロシュツ</t>
    </rPh>
    <phoneticPr fontId="2"/>
  </si>
  <si>
    <t>G28　露出</t>
    <rPh sb="4" eb="6">
      <t>ロシュツ</t>
    </rPh>
    <phoneticPr fontId="2"/>
  </si>
  <si>
    <t>G22　露出</t>
    <phoneticPr fontId="5"/>
  </si>
  <si>
    <t>E39　露出</t>
  </si>
  <si>
    <t>E1-1-7</t>
  </si>
  <si>
    <t>3.5-4C　　管内</t>
  </si>
  <si>
    <t>3.5-4C　　ｺﾛｶﾞｼ</t>
  </si>
  <si>
    <t>5.5-3C　　管内</t>
  </si>
  <si>
    <t>5.5-3C　　ｺﾛｶﾞｼ</t>
  </si>
  <si>
    <t>2.0×1　管内</t>
  </si>
  <si>
    <t>IE電線</t>
  </si>
  <si>
    <t>5.5-4C　　管内</t>
  </si>
  <si>
    <t>CVケーブル</t>
  </si>
  <si>
    <t>8-3C　　管内</t>
  </si>
  <si>
    <t>8-3C　　ｺﾛｶﾞｼ</t>
  </si>
  <si>
    <t>E2-1-8</t>
  </si>
  <si>
    <t>2.0-3C　管内</t>
  </si>
  <si>
    <t>2.0-3C　ｺﾛｶﾞｼ</t>
  </si>
  <si>
    <t>IV電線</t>
  </si>
  <si>
    <t>E1-2-15</t>
    <phoneticPr fontId="2"/>
  </si>
  <si>
    <t>MCCB2P30/30A×1</t>
    <phoneticPr fontId="2"/>
  </si>
  <si>
    <t>手元開閉器</t>
    <rPh sb="0" eb="2">
      <t>テモト</t>
    </rPh>
    <rPh sb="2" eb="5">
      <t>カイヘイキ</t>
    </rPh>
    <phoneticPr fontId="55"/>
  </si>
  <si>
    <t>(300W×350H×120D)3P60A×1</t>
    <phoneticPr fontId="2"/>
  </si>
  <si>
    <t>手元開閉器盤</t>
    <rPh sb="0" eb="2">
      <t>テモト</t>
    </rPh>
    <rPh sb="2" eb="5">
      <t>カイヘイキ</t>
    </rPh>
    <rPh sb="5" eb="6">
      <t>バン</t>
    </rPh>
    <phoneticPr fontId="55"/>
  </si>
  <si>
    <t>(300W×400H×120D)3P30A×2</t>
    <phoneticPr fontId="2"/>
  </si>
  <si>
    <t>(350W×250H×120D)3P30A×1</t>
    <phoneticPr fontId="2"/>
  </si>
  <si>
    <t>(300W×400H×120D)3P30A×1</t>
    <phoneticPr fontId="2"/>
  </si>
  <si>
    <t>ELCB2P30/30A×1</t>
    <phoneticPr fontId="2"/>
  </si>
  <si>
    <t>MCCB2P50/30A×1</t>
    <phoneticPr fontId="5"/>
  </si>
  <si>
    <t>MCCB2P30/30A×1</t>
    <phoneticPr fontId="5"/>
  </si>
  <si>
    <t>300×300×300(SUSWP)</t>
    <phoneticPr fontId="5"/>
  </si>
  <si>
    <t>200×200×200(SUSWP)</t>
    <phoneticPr fontId="5"/>
  </si>
  <si>
    <t>動力分岐</t>
    <rPh sb="0" eb="2">
      <t>ドウリョク</t>
    </rPh>
    <rPh sb="2" eb="4">
      <t>ブンキ</t>
    </rPh>
    <phoneticPr fontId="66"/>
  </si>
  <si>
    <t>E63　露出</t>
  </si>
  <si>
    <t>E51　露出</t>
  </si>
  <si>
    <t>上記に含む</t>
    <rPh sb="0" eb="1">
      <t>ウエ</t>
    </rPh>
    <rPh sb="1" eb="2">
      <t>キ</t>
    </rPh>
    <rPh sb="3" eb="4">
      <t>フク</t>
    </rPh>
    <phoneticPr fontId="2"/>
  </si>
  <si>
    <t>60　　ﾗｯｸ</t>
  </si>
  <si>
    <t>60　　管内</t>
  </si>
  <si>
    <t>60　　ｺﾛｶﾞｼ</t>
  </si>
  <si>
    <t>14　　管内</t>
  </si>
  <si>
    <t>14　　ｺﾛｶﾞｼ</t>
  </si>
  <si>
    <t>5.5-3C　管内</t>
  </si>
  <si>
    <t>普通作業員取外し、再取付　労務費</t>
    <rPh sb="0" eb="2">
      <t>フツウ</t>
    </rPh>
    <rPh sb="2" eb="5">
      <t>サギョウイン</t>
    </rPh>
    <rPh sb="5" eb="6">
      <t>ト</t>
    </rPh>
    <rPh sb="6" eb="7">
      <t>ハズ</t>
    </rPh>
    <rPh sb="9" eb="10">
      <t>サイ</t>
    </rPh>
    <rPh sb="10" eb="11">
      <t>ト</t>
    </rPh>
    <rPh sb="11" eb="12">
      <t>ツ</t>
    </rPh>
    <phoneticPr fontId="5"/>
  </si>
  <si>
    <t>5.5-3C　ｺﾛｶﾞｼ</t>
  </si>
  <si>
    <t>14×1　管内</t>
  </si>
  <si>
    <t>5.5×1　管内</t>
  </si>
  <si>
    <t>電工取外し、再取付　労務費</t>
    <rPh sb="2" eb="3">
      <t>ト</t>
    </rPh>
    <rPh sb="3" eb="4">
      <t>ハズ</t>
    </rPh>
    <rPh sb="6" eb="7">
      <t>サイ</t>
    </rPh>
    <rPh sb="7" eb="8">
      <t>ト</t>
    </rPh>
    <rPh sb="8" eb="9">
      <t>ツ</t>
    </rPh>
    <phoneticPr fontId="5"/>
  </si>
  <si>
    <t>動力幹線(2)</t>
    <rPh sb="0" eb="2">
      <t>ドウリョク</t>
    </rPh>
    <rPh sb="2" eb="4">
      <t>カンセン</t>
    </rPh>
    <phoneticPr fontId="66"/>
  </si>
  <si>
    <t>60　ﾗｯｸ</t>
  </si>
  <si>
    <t>CVTケーブル</t>
  </si>
  <si>
    <t>60　管内</t>
  </si>
  <si>
    <t>60　ｺﾛｶﾞｼ</t>
  </si>
  <si>
    <t>38　ﾗｯｸ</t>
  </si>
  <si>
    <t>38　管内</t>
  </si>
  <si>
    <t>38　ｺﾛｶﾞｼ</t>
  </si>
  <si>
    <t>60-3C　ﾗｯｸ</t>
  </si>
  <si>
    <t>60-3C　管内</t>
  </si>
  <si>
    <t>60-3C　ｺﾛｶﾞｼ</t>
  </si>
  <si>
    <t>38-3C　ﾗｯｸ</t>
  </si>
  <si>
    <t>38-3C　ｺﾛｶﾞｼ</t>
    <phoneticPr fontId="5"/>
  </si>
  <si>
    <t>22-3C　ﾗｯｸ</t>
    <phoneticPr fontId="2"/>
  </si>
  <si>
    <t>22-3C　管内</t>
    <phoneticPr fontId="2"/>
  </si>
  <si>
    <t>22-3C　ｺﾛｶﾞｼ</t>
    <phoneticPr fontId="5"/>
  </si>
  <si>
    <t>14-3C　管内</t>
  </si>
  <si>
    <t>14-3C　ｺﾛｶﾞｼ</t>
    <phoneticPr fontId="5"/>
  </si>
  <si>
    <t>8×1　管内</t>
  </si>
  <si>
    <t>GHP-1(300W×430H×120D)</t>
    <phoneticPr fontId="5"/>
  </si>
  <si>
    <t>動力分電盤</t>
    <phoneticPr fontId="5"/>
  </si>
  <si>
    <t>(500W×600H×160D)</t>
    <phoneticPr fontId="5"/>
  </si>
  <si>
    <t>空調電源盤</t>
    <phoneticPr fontId="5"/>
  </si>
  <si>
    <t>(700W×900H×130D)</t>
    <phoneticPr fontId="5"/>
  </si>
  <si>
    <t>GHP-1(300W×450H×150D)</t>
    <phoneticPr fontId="5"/>
  </si>
  <si>
    <t>M-1</t>
    <phoneticPr fontId="5"/>
  </si>
  <si>
    <t>空調機盤</t>
    <phoneticPr fontId="5"/>
  </si>
  <si>
    <t>(500W×700H×120D)</t>
    <phoneticPr fontId="5"/>
  </si>
  <si>
    <t>動力幹線(1)</t>
    <rPh sb="0" eb="2">
      <t>ドウリョク</t>
    </rPh>
    <rPh sb="2" eb="4">
      <t>カンセン</t>
    </rPh>
    <phoneticPr fontId="66"/>
  </si>
  <si>
    <t>G16　露出</t>
    <rPh sb="4" eb="6">
      <t>ロシュツ</t>
    </rPh>
    <phoneticPr fontId="2"/>
  </si>
  <si>
    <t>5.5-3C　　管内</t>
    <phoneticPr fontId="2"/>
  </si>
  <si>
    <t>5.5-3C　　ｺﾛｶﾞｼ</t>
    <phoneticPr fontId="2"/>
  </si>
  <si>
    <t>8-2C　　管内</t>
    <phoneticPr fontId="2"/>
  </si>
  <si>
    <t>8-2C　　ｺﾛｶﾞｼ</t>
    <phoneticPr fontId="2"/>
  </si>
  <si>
    <t>2.0-3C　管内</t>
    <phoneticPr fontId="2"/>
  </si>
  <si>
    <t>VVFケーブル</t>
    <phoneticPr fontId="5"/>
  </si>
  <si>
    <t>2.0-3C　ｺﾛｶﾞｼ</t>
    <phoneticPr fontId="2"/>
  </si>
  <si>
    <t>2.0-2C　管内</t>
    <phoneticPr fontId="2"/>
  </si>
  <si>
    <t>2.0-2C　ｺﾛｶﾞｼ</t>
    <phoneticPr fontId="2"/>
  </si>
  <si>
    <t>コンセント分岐(2)</t>
    <rPh sb="5" eb="7">
      <t>ブンキ</t>
    </rPh>
    <phoneticPr fontId="66"/>
  </si>
  <si>
    <t>(500W×100D×2700H)</t>
    <phoneticPr fontId="5"/>
  </si>
  <si>
    <t>樹脂製ﾀﾞｸﾄ</t>
    <phoneticPr fontId="5"/>
  </si>
  <si>
    <t>E1-1-2</t>
    <phoneticPr fontId="2"/>
  </si>
  <si>
    <t>(200W×150D×2600H)</t>
    <phoneticPr fontId="5"/>
  </si>
  <si>
    <t>金属製ﾀﾞｸﾄ</t>
    <phoneticPr fontId="5"/>
  </si>
  <si>
    <t>E1-2-2</t>
    <phoneticPr fontId="2"/>
  </si>
  <si>
    <t>2P15A×1ET付</t>
    <phoneticPr fontId="5"/>
  </si>
  <si>
    <t>埋込ｺﾝｾﾝﾄ</t>
    <phoneticPr fontId="5"/>
  </si>
  <si>
    <t>2P15AE ×2</t>
    <phoneticPr fontId="5"/>
  </si>
  <si>
    <t>2P15AE×2</t>
    <phoneticPr fontId="5"/>
  </si>
  <si>
    <t>ﾘｰﾗｰｺﾝｾﾝﾄ</t>
    <phoneticPr fontId="5"/>
  </si>
  <si>
    <t>E1-1-26</t>
    <phoneticPr fontId="2"/>
  </si>
  <si>
    <t>ﾗｲﾃｨﾝｸﾞﾀﾞｸﾄ</t>
    <phoneticPr fontId="5"/>
  </si>
  <si>
    <t>手元開閉器</t>
    <phoneticPr fontId="5"/>
  </si>
  <si>
    <t>MCCB2P30/20A×1</t>
    <phoneticPr fontId="5"/>
  </si>
  <si>
    <t>2P15AE×4</t>
    <phoneticPr fontId="5"/>
  </si>
  <si>
    <t>ﾊｰﾈｽ用OAﾀｯﾌﾟ</t>
    <phoneticPr fontId="5"/>
  </si>
  <si>
    <t>E1-2-6</t>
    <phoneticPr fontId="2"/>
  </si>
  <si>
    <t>4分岐</t>
    <phoneticPr fontId="5"/>
  </si>
  <si>
    <t>ﾊｰﾈｽｼﾞｮｲﾝﾄﾎﾞｯｸｽ</t>
    <phoneticPr fontId="5"/>
  </si>
  <si>
    <t>2分岐</t>
    <phoneticPr fontId="5"/>
  </si>
  <si>
    <t>ﾌﾛｱｺﾝｾﾝﾄ</t>
    <phoneticPr fontId="2"/>
  </si>
  <si>
    <t>2P15A×2</t>
    <phoneticPr fontId="5"/>
  </si>
  <si>
    <t>2P15A ×2</t>
    <phoneticPr fontId="5"/>
  </si>
  <si>
    <t>防水ｺﾝｾﾝﾄ</t>
    <phoneticPr fontId="5"/>
  </si>
  <si>
    <t>2P30A ×1</t>
    <phoneticPr fontId="5"/>
  </si>
  <si>
    <t>2P20A ×1(200V)</t>
    <phoneticPr fontId="5"/>
  </si>
  <si>
    <t>2P20AE ×1(200V)</t>
    <phoneticPr fontId="5"/>
  </si>
  <si>
    <t>E1-2-2</t>
    <phoneticPr fontId="2"/>
  </si>
  <si>
    <t>2P15AE ×1</t>
    <phoneticPr fontId="5"/>
  </si>
  <si>
    <t>埋込ｺﾝｾﾝﾄ</t>
    <phoneticPr fontId="5"/>
  </si>
  <si>
    <t>2P15A ×1</t>
    <phoneticPr fontId="5"/>
  </si>
  <si>
    <t>コンセント分岐(1)</t>
    <rPh sb="5" eb="7">
      <t>ブンキ</t>
    </rPh>
    <phoneticPr fontId="66"/>
  </si>
  <si>
    <t>ﾌﾞﾗｹｯﾄ</t>
  </si>
  <si>
    <t>ﾀﾞｳﾝﾗｲﾄ</t>
  </si>
  <si>
    <t>E1-2-10</t>
    <phoneticPr fontId="2"/>
  </si>
  <si>
    <t>直付 FHF32W-2</t>
    <phoneticPr fontId="5"/>
  </si>
  <si>
    <t>直付 FHF32W-1</t>
    <phoneticPr fontId="5"/>
  </si>
  <si>
    <t>ﾌﾞﾗｹｯﾄ</t>
    <phoneticPr fontId="5"/>
  </si>
  <si>
    <t>E2-1-11</t>
    <phoneticPr fontId="2"/>
  </si>
  <si>
    <t>埋込　FL40W-2</t>
    <phoneticPr fontId="5"/>
  </si>
  <si>
    <t>埋込　FL40W-1</t>
    <phoneticPr fontId="5"/>
  </si>
  <si>
    <t>直付　FL40W-2</t>
    <phoneticPr fontId="5"/>
  </si>
  <si>
    <t>直付　FL40W-1</t>
    <rPh sb="0" eb="1">
      <t>ジカ</t>
    </rPh>
    <rPh sb="1" eb="2">
      <t>ツキ</t>
    </rPh>
    <phoneticPr fontId="2"/>
  </si>
  <si>
    <t>直付　FL20W-1</t>
    <phoneticPr fontId="5"/>
  </si>
  <si>
    <t>電灯分岐(2)</t>
    <rPh sb="0" eb="2">
      <t>デントウ</t>
    </rPh>
    <rPh sb="2" eb="4">
      <t>ブンキ</t>
    </rPh>
    <phoneticPr fontId="66"/>
  </si>
  <si>
    <t>G16　露出</t>
  </si>
  <si>
    <t>1.6-3C　管内</t>
    <phoneticPr fontId="2"/>
  </si>
  <si>
    <t>1.6-3C　ｺﾛｶﾞｼ</t>
    <phoneticPr fontId="2"/>
  </si>
  <si>
    <t>1.6-2C　管内</t>
    <phoneticPr fontId="2"/>
  </si>
  <si>
    <t>1.6-2C　ｺﾛｶﾞｼ</t>
    <phoneticPr fontId="2"/>
  </si>
  <si>
    <t>1.6×1　管内</t>
    <rPh sb="6" eb="8">
      <t>カンナイ</t>
    </rPh>
    <phoneticPr fontId="2"/>
  </si>
  <si>
    <t>角型</t>
    <phoneticPr fontId="5"/>
  </si>
  <si>
    <t>ｶﾊﾞｰﾌﾟﾚｰﾄ</t>
    <phoneticPr fontId="5"/>
  </si>
  <si>
    <t>2P15A×1</t>
  </si>
  <si>
    <t>ｻｰﾓｽｲｯﾁ</t>
    <phoneticPr fontId="5"/>
  </si>
  <si>
    <t>E1-2-12</t>
    <phoneticPr fontId="2"/>
  </si>
  <si>
    <t>子機</t>
    <phoneticPr fontId="5"/>
  </si>
  <si>
    <t>熱線式ｾﾝｻｰｽｲｯﾁ</t>
    <phoneticPr fontId="5"/>
  </si>
  <si>
    <t>親機</t>
    <phoneticPr fontId="5"/>
  </si>
  <si>
    <t>1P15A×1+3W15A×1</t>
    <phoneticPr fontId="5"/>
  </si>
  <si>
    <t>24時間換気ｽｲｯﾁ</t>
    <phoneticPr fontId="5"/>
  </si>
  <si>
    <t>1P15A×4+1PL4A×1</t>
    <phoneticPr fontId="5"/>
  </si>
  <si>
    <t>埋込ｽｲｯﾁ</t>
    <phoneticPr fontId="5"/>
  </si>
  <si>
    <t>1P15A×2+1PL4A×1</t>
    <phoneticPr fontId="5"/>
  </si>
  <si>
    <t>埋込ｽｲｯﾁ</t>
  </si>
  <si>
    <t>1P15A×1+1PL4A×1</t>
    <phoneticPr fontId="5"/>
  </si>
  <si>
    <t>1P15A×8</t>
    <phoneticPr fontId="5"/>
  </si>
  <si>
    <t>1P15A×4</t>
    <phoneticPr fontId="5"/>
  </si>
  <si>
    <t>1P15A×2</t>
  </si>
  <si>
    <t>電灯分岐(1)</t>
    <rPh sb="0" eb="2">
      <t>デントウ</t>
    </rPh>
    <rPh sb="2" eb="4">
      <t>ブンキ</t>
    </rPh>
    <phoneticPr fontId="66"/>
  </si>
  <si>
    <t>38　　ﾗｯｸ</t>
  </si>
  <si>
    <t>38　　管内</t>
  </si>
  <si>
    <t>38　　ｺﾛｶﾞｼ</t>
    <phoneticPr fontId="2"/>
  </si>
  <si>
    <t>CETケーブル</t>
    <phoneticPr fontId="5"/>
  </si>
  <si>
    <t>14　　ｺﾛｶﾞｼ</t>
    <phoneticPr fontId="2"/>
  </si>
  <si>
    <t>IE電線</t>
    <phoneticPr fontId="2"/>
  </si>
  <si>
    <t>5.5×1　管内</t>
    <rPh sb="6" eb="8">
      <t>カンナイ</t>
    </rPh>
    <phoneticPr fontId="2"/>
  </si>
  <si>
    <t>38　　ｺﾛｶﾞｼ</t>
    <phoneticPr fontId="5"/>
  </si>
  <si>
    <t>100-3C　　ﾗｯｸ</t>
  </si>
  <si>
    <t>60-3C　　ﾗｯｸ</t>
  </si>
  <si>
    <t>60-3C　　管内</t>
    <phoneticPr fontId="5"/>
  </si>
  <si>
    <t>60-3C　　ｺﾛｶﾞｼ</t>
    <phoneticPr fontId="5"/>
  </si>
  <si>
    <t>38-3C　　ﾗｯｸ</t>
  </si>
  <si>
    <t>38-3C　　管内</t>
    <phoneticPr fontId="5"/>
  </si>
  <si>
    <t>38-3C　　ｺﾛｶﾞｼ</t>
    <phoneticPr fontId="5"/>
  </si>
  <si>
    <t>22-3C　　ﾗｯｸ</t>
  </si>
  <si>
    <t>22-3C　　管内</t>
  </si>
  <si>
    <t>22-3C　　ｺﾛｶﾞｼ</t>
    <phoneticPr fontId="2"/>
  </si>
  <si>
    <t>8-3C　　管内</t>
    <phoneticPr fontId="2"/>
  </si>
  <si>
    <t>60×1　管内</t>
    <rPh sb="5" eb="7">
      <t>カンナイ</t>
    </rPh>
    <phoneticPr fontId="2"/>
  </si>
  <si>
    <t>38×1　管内</t>
    <rPh sb="5" eb="7">
      <t>カンナイ</t>
    </rPh>
    <phoneticPr fontId="2"/>
  </si>
  <si>
    <t>(下部ﾀﾞｸﾄ付)</t>
    <phoneticPr fontId="5"/>
  </si>
  <si>
    <t>電灯分電盤　</t>
    <phoneticPr fontId="5"/>
  </si>
  <si>
    <t>計算機分電盤　</t>
    <phoneticPr fontId="5"/>
  </si>
  <si>
    <t>L-A</t>
    <phoneticPr fontId="5"/>
  </si>
  <si>
    <t>電灯分電盤</t>
    <phoneticPr fontId="5"/>
  </si>
  <si>
    <t>LM-3-2</t>
    <phoneticPr fontId="5"/>
  </si>
  <si>
    <t>電灯動力盤</t>
    <phoneticPr fontId="2"/>
  </si>
  <si>
    <t>LM-3　(上下ﾀﾞｸﾄ付)</t>
    <phoneticPr fontId="2"/>
  </si>
  <si>
    <t>(400W×400H×140D)</t>
    <phoneticPr fontId="5"/>
  </si>
  <si>
    <t>LM-2-1</t>
    <phoneticPr fontId="5"/>
  </si>
  <si>
    <t>LM-2　(上下ﾀﾞｸﾄ付)</t>
    <phoneticPr fontId="2"/>
  </si>
  <si>
    <t>(700W×1700H×200D)</t>
    <phoneticPr fontId="2"/>
  </si>
  <si>
    <t>電･灯動力分電盤</t>
    <rPh sb="0" eb="1">
      <t>デン</t>
    </rPh>
    <rPh sb="2" eb="3">
      <t>トウ</t>
    </rPh>
    <rPh sb="3" eb="5">
      <t>ドウリョク</t>
    </rPh>
    <rPh sb="5" eb="6">
      <t>ブン</t>
    </rPh>
    <rPh sb="6" eb="7">
      <t>デン</t>
    </rPh>
    <rPh sb="7" eb="8">
      <t>バン</t>
    </rPh>
    <phoneticPr fontId="2"/>
  </si>
  <si>
    <t>(500W×700H×120D)</t>
    <phoneticPr fontId="2"/>
  </si>
  <si>
    <t>LM-1　(上下ﾀﾞｸﾄ付)</t>
    <phoneticPr fontId="2"/>
  </si>
  <si>
    <t>仕上材・木材類</t>
    <rPh sb="0" eb="2">
      <t>シア</t>
    </rPh>
    <rPh sb="2" eb="3">
      <t>ザイ</t>
    </rPh>
    <rPh sb="4" eb="6">
      <t>モクザイ</t>
    </rPh>
    <rPh sb="6" eb="7">
      <t>ルイ</t>
    </rPh>
    <phoneticPr fontId="5"/>
  </si>
  <si>
    <t>Ⅱ類</t>
    <rPh sb="1" eb="2">
      <t>ルイ</t>
    </rPh>
    <phoneticPr fontId="5"/>
  </si>
  <si>
    <t>鉄筋構造物</t>
    <rPh sb="0" eb="2">
      <t>テッキン</t>
    </rPh>
    <rPh sb="2" eb="5">
      <t>コウゾウブツ</t>
    </rPh>
    <phoneticPr fontId="5"/>
  </si>
  <si>
    <t>無筋構造物</t>
    <rPh sb="0" eb="1">
      <t>ム</t>
    </rPh>
    <rPh sb="1" eb="2">
      <t>キン</t>
    </rPh>
    <rPh sb="2" eb="5">
      <t>コウゾウブツ</t>
    </rPh>
    <phoneticPr fontId="5"/>
  </si>
  <si>
    <t>Ⅰ類</t>
    <rPh sb="1" eb="2">
      <t>ルイ</t>
    </rPh>
    <phoneticPr fontId="5"/>
  </si>
  <si>
    <t>積算要領6.2.4 6.3表　補正係数表</t>
    <rPh sb="0" eb="2">
      <t>セキサン</t>
    </rPh>
    <rPh sb="2" eb="4">
      <t>ヨウリョウ</t>
    </rPh>
    <rPh sb="13" eb="14">
      <t>ヒョウ</t>
    </rPh>
    <rPh sb="15" eb="17">
      <t>ホセイ</t>
    </rPh>
    <rPh sb="17" eb="19">
      <t>ケイスウ</t>
    </rPh>
    <rPh sb="19" eb="20">
      <t>ヒョウ</t>
    </rPh>
    <phoneticPr fontId="5"/>
  </si>
  <si>
    <t>（運搬）</t>
    <rPh sb="1" eb="3">
      <t>ウンパン</t>
    </rPh>
    <phoneticPr fontId="5"/>
  </si>
  <si>
    <t>（処分）</t>
    <rPh sb="1" eb="3">
      <t>ショブン</t>
    </rPh>
    <phoneticPr fontId="5"/>
  </si>
  <si>
    <t>m3</t>
    <phoneticPr fontId="5"/>
  </si>
  <si>
    <t>かみむら</t>
    <phoneticPr fontId="5"/>
  </si>
  <si>
    <t>採用単価</t>
    <rPh sb="0" eb="2">
      <t>サイヨウ</t>
    </rPh>
    <rPh sb="2" eb="4">
      <t>タンカ</t>
    </rPh>
    <phoneticPr fontId="5"/>
  </si>
  <si>
    <t>三共興産</t>
    <rPh sb="0" eb="2">
      <t>サンキョウ</t>
    </rPh>
    <rPh sb="2" eb="4">
      <t>コウサン</t>
    </rPh>
    <phoneticPr fontId="5"/>
  </si>
  <si>
    <t>m3</t>
    <phoneticPr fontId="5"/>
  </si>
  <si>
    <t>ヒラキ産業</t>
    <rPh sb="3" eb="5">
      <t>サンギョウ</t>
    </rPh>
    <phoneticPr fontId="5"/>
  </si>
  <si>
    <t>採用業者</t>
    <rPh sb="0" eb="2">
      <t>サイヨウ</t>
    </rPh>
    <rPh sb="2" eb="4">
      <t>ギョウシャ</t>
    </rPh>
    <phoneticPr fontId="5"/>
  </si>
  <si>
    <t>処分費</t>
    <rPh sb="0" eb="3">
      <t>ショブンヒ</t>
    </rPh>
    <phoneticPr fontId="5"/>
  </si>
  <si>
    <t>距離</t>
    <rPh sb="0" eb="2">
      <t>キョリ</t>
    </rPh>
    <phoneticPr fontId="5"/>
  </si>
  <si>
    <t>処分業者</t>
    <rPh sb="0" eb="2">
      <t>ショブン</t>
    </rPh>
    <rPh sb="2" eb="4">
      <t>ギョウシャ</t>
    </rPh>
    <phoneticPr fontId="5"/>
  </si>
  <si>
    <t>建設残土</t>
    <phoneticPr fontId="5"/>
  </si>
  <si>
    <t>m3</t>
    <phoneticPr fontId="5"/>
  </si>
  <si>
    <t>かみむら</t>
    <phoneticPr fontId="5"/>
  </si>
  <si>
    <t>砕石</t>
    <rPh sb="0" eb="2">
      <t>サイセキ</t>
    </rPh>
    <phoneticPr fontId="5"/>
  </si>
  <si>
    <t>舗装路盤材</t>
  </si>
  <si>
    <t>アスファルト</t>
    <phoneticPr fontId="5"/>
  </si>
  <si>
    <t>ケイカル板類（非飛散性ｱｽﾍﾞｽﾄ含有）</t>
    <phoneticPr fontId="5"/>
  </si>
  <si>
    <t>ケイカル板類</t>
    <phoneticPr fontId="5"/>
  </si>
  <si>
    <t>岩綿吸音板類（非飛散性ｱｽﾍﾞｽﾄ含有）</t>
    <phoneticPr fontId="5"/>
  </si>
  <si>
    <t>岩綿吸音板類</t>
    <phoneticPr fontId="5"/>
  </si>
  <si>
    <t>石膏ボード類（非飛散性ｱｽﾍﾞｽﾄ含有）</t>
    <phoneticPr fontId="5"/>
  </si>
  <si>
    <t>石膏ボード類</t>
  </si>
  <si>
    <t>廃プラスチック類（非飛散性ｱｽﾍﾞｽﾄ含有）</t>
    <rPh sb="0" eb="1">
      <t>ハイ</t>
    </rPh>
    <rPh sb="7" eb="8">
      <t>ルイ</t>
    </rPh>
    <phoneticPr fontId="5"/>
  </si>
  <si>
    <t>（諸経費）</t>
    <rPh sb="1" eb="4">
      <t>ショケイヒ</t>
    </rPh>
    <phoneticPr fontId="5"/>
  </si>
  <si>
    <t>（積込作業費）</t>
    <rPh sb="1" eb="2">
      <t>ツ</t>
    </rPh>
    <rPh sb="2" eb="3">
      <t>コ</t>
    </rPh>
    <rPh sb="3" eb="5">
      <t>サギョウ</t>
    </rPh>
    <rPh sb="5" eb="6">
      <t>ヒ</t>
    </rPh>
    <phoneticPr fontId="5"/>
  </si>
  <si>
    <t>ｔ</t>
    <phoneticPr fontId="5"/>
  </si>
  <si>
    <t>有価物回収協業組合石坂ｸﾞﾙｰﾌﾟ</t>
    <rPh sb="0" eb="3">
      <t>ユウカブツ</t>
    </rPh>
    <rPh sb="3" eb="5">
      <t>カイシュウ</t>
    </rPh>
    <rPh sb="5" eb="7">
      <t>キョウギョウ</t>
    </rPh>
    <rPh sb="7" eb="9">
      <t>クミアイ</t>
    </rPh>
    <rPh sb="9" eb="11">
      <t>イシザカ</t>
    </rPh>
    <phoneticPr fontId="5"/>
  </si>
  <si>
    <t>円/ｔ</t>
    <phoneticPr fontId="5"/>
  </si>
  <si>
    <t>ガラス(太陽光モジュール）</t>
    <rPh sb="4" eb="7">
      <t>タイヨウコウ</t>
    </rPh>
    <phoneticPr fontId="5"/>
  </si>
  <si>
    <t>大東商事</t>
    <rPh sb="0" eb="2">
      <t>ダイトウ</t>
    </rPh>
    <rPh sb="2" eb="4">
      <t>ショウジ</t>
    </rPh>
    <phoneticPr fontId="5"/>
  </si>
  <si>
    <t>廃プラ</t>
    <rPh sb="0" eb="1">
      <t>ハイ</t>
    </rPh>
    <phoneticPr fontId="5"/>
  </si>
  <si>
    <t>t</t>
    <phoneticPr fontId="5"/>
  </si>
  <si>
    <t>建設物価（スクラップ、鉄くずＨ1）</t>
    <rPh sb="0" eb="2">
      <t>ケンセツ</t>
    </rPh>
    <rPh sb="2" eb="4">
      <t>ブッカ</t>
    </rPh>
    <rPh sb="11" eb="12">
      <t>テツ</t>
    </rPh>
    <phoneticPr fontId="5"/>
  </si>
  <si>
    <t>金属類</t>
    <rPh sb="0" eb="2">
      <t>キンゾク</t>
    </rPh>
    <rPh sb="2" eb="3">
      <t>ルイ</t>
    </rPh>
    <phoneticPr fontId="5"/>
  </si>
  <si>
    <t>ガラス・陶磁器類</t>
  </si>
  <si>
    <t>モルタル</t>
  </si>
  <si>
    <t>無筋コンクリート</t>
    <rPh sb="0" eb="2">
      <t>ムキン</t>
    </rPh>
    <phoneticPr fontId="5"/>
  </si>
  <si>
    <t>㎥/円</t>
    <rPh sb="2" eb="3">
      <t>エン</t>
    </rPh>
    <phoneticPr fontId="5"/>
  </si>
  <si>
    <t>表Ａ2-2-48</t>
    <phoneticPr fontId="5"/>
  </si>
  <si>
    <t>鉄筋コンクリート</t>
  </si>
  <si>
    <t>産廃処分費比較表(新営)　　単価根拠は見積比較による。</t>
    <rPh sb="0" eb="2">
      <t>サンパイ</t>
    </rPh>
    <rPh sb="2" eb="5">
      <t>ショブンヒ</t>
    </rPh>
    <rPh sb="5" eb="7">
      <t>ヒカク</t>
    </rPh>
    <rPh sb="7" eb="8">
      <t>ヒョウ</t>
    </rPh>
    <rPh sb="9" eb="10">
      <t>アタラシ</t>
    </rPh>
    <rPh sb="10" eb="11">
      <t>エイ</t>
    </rPh>
    <rPh sb="14" eb="16">
      <t>タンカ</t>
    </rPh>
    <rPh sb="16" eb="18">
      <t>コンキョ</t>
    </rPh>
    <rPh sb="19" eb="21">
      <t>ミツモリ</t>
    </rPh>
    <rPh sb="21" eb="23">
      <t>ヒカク</t>
    </rPh>
    <phoneticPr fontId="5"/>
  </si>
  <si>
    <t>産廃処分費比較表　　単価根拠は見積比較による。</t>
    <rPh sb="0" eb="2">
      <t>サンパイ</t>
    </rPh>
    <rPh sb="2" eb="5">
      <t>ショブンヒ</t>
    </rPh>
    <rPh sb="5" eb="7">
      <t>ヒカク</t>
    </rPh>
    <rPh sb="7" eb="8">
      <t>ヒョウ</t>
    </rPh>
    <rPh sb="10" eb="12">
      <t>タンカ</t>
    </rPh>
    <rPh sb="12" eb="14">
      <t>コンキョ</t>
    </rPh>
    <rPh sb="15" eb="17">
      <t>ミツモリ</t>
    </rPh>
    <rPh sb="17" eb="19">
      <t>ヒカク</t>
    </rPh>
    <phoneticPr fontId="5"/>
  </si>
  <si>
    <t>ｋｇ</t>
    <phoneticPr fontId="2"/>
  </si>
  <si>
    <t>撤去重量　小計　</t>
    <phoneticPr fontId="5"/>
  </si>
  <si>
    <t>1.2-3C　ｺﾛｶﾞｼ</t>
    <phoneticPr fontId="2"/>
  </si>
  <si>
    <t>HPケーブル</t>
    <phoneticPr fontId="5"/>
  </si>
  <si>
    <t>0.5-50P　ﾗｯｸ</t>
    <phoneticPr fontId="2"/>
  </si>
  <si>
    <t>CCP-Pケーブル</t>
    <phoneticPr fontId="5"/>
  </si>
  <si>
    <t>ガラス</t>
    <phoneticPr fontId="5"/>
  </si>
  <si>
    <t>樹脂</t>
    <rPh sb="0" eb="2">
      <t>ジュシ</t>
    </rPh>
    <phoneticPr fontId="5"/>
  </si>
  <si>
    <t>アスファルト</t>
    <phoneticPr fontId="5"/>
  </si>
  <si>
    <t>金属</t>
    <rPh sb="0" eb="2">
      <t>キンゾク</t>
    </rPh>
    <phoneticPr fontId="5"/>
  </si>
  <si>
    <t>ガラス</t>
    <phoneticPr fontId="5"/>
  </si>
  <si>
    <t>重量計(Kg)</t>
    <rPh sb="2" eb="3">
      <t>ケイ</t>
    </rPh>
    <phoneticPr fontId="5"/>
  </si>
  <si>
    <t>単位重量(Kg)</t>
    <phoneticPr fontId="5"/>
  </si>
  <si>
    <t>構内通信線路</t>
    <phoneticPr fontId="66"/>
  </si>
  <si>
    <t>産業廃棄物重量集計表</t>
    <rPh sb="0" eb="2">
      <t>サンギョウ</t>
    </rPh>
    <rPh sb="2" eb="5">
      <t>ハイキブツ</t>
    </rPh>
    <rPh sb="5" eb="7">
      <t>ジュウリョウ</t>
    </rPh>
    <rPh sb="7" eb="9">
      <t>シュウケイ</t>
    </rPh>
    <rPh sb="9" eb="10">
      <t>ヒョウ</t>
    </rPh>
    <phoneticPr fontId="66"/>
  </si>
  <si>
    <t>ｋｇ</t>
    <phoneticPr fontId="2"/>
  </si>
  <si>
    <t>撤去重量　小計　</t>
    <phoneticPr fontId="5"/>
  </si>
  <si>
    <t>1.32㎡、30mm</t>
    <phoneticPr fontId="5"/>
  </si>
  <si>
    <t>アスファルト</t>
    <phoneticPr fontId="5"/>
  </si>
  <si>
    <t>3W15A×2</t>
    <phoneticPr fontId="5"/>
  </si>
  <si>
    <t>3W15A×1</t>
    <phoneticPr fontId="5"/>
  </si>
  <si>
    <t>ｼｰﾘﾝｸﾞﾗｲﾄ</t>
    <phoneticPr fontId="5"/>
  </si>
  <si>
    <t>ガラス</t>
    <phoneticPr fontId="5"/>
  </si>
  <si>
    <t>構内配電線路</t>
    <phoneticPr fontId="66"/>
  </si>
  <si>
    <t>撤去重量　小計　</t>
    <phoneticPr fontId="5"/>
  </si>
  <si>
    <t>(300W×300H×150D)</t>
    <phoneticPr fontId="5"/>
  </si>
  <si>
    <t>(1120mm×971mm)</t>
    <phoneticPr fontId="5"/>
  </si>
  <si>
    <t>太陽光ﾊﾟﾈﾙ</t>
    <phoneticPr fontId="5"/>
  </si>
  <si>
    <t>日射計</t>
    <phoneticPr fontId="5"/>
  </si>
  <si>
    <t>気温計</t>
    <phoneticPr fontId="5"/>
  </si>
  <si>
    <t>(1000W×1230H×250D)</t>
    <phoneticPr fontId="5"/>
  </si>
  <si>
    <t>集積箱</t>
    <phoneticPr fontId="5"/>
  </si>
  <si>
    <t>自立型　40kW　873kg</t>
    <phoneticPr fontId="5"/>
  </si>
  <si>
    <t>ﾊﾟﾜｰｺﾝﾃﾞｨｼｮﾅｰ</t>
    <phoneticPr fontId="5"/>
  </si>
  <si>
    <t>400×400×200(SUSWP)</t>
    <phoneticPr fontId="5"/>
  </si>
  <si>
    <t>ﾌﾟﾙﾎﾞｯｸｽ</t>
    <phoneticPr fontId="5"/>
  </si>
  <si>
    <t>2-2C　　ﾗｯｸ</t>
    <phoneticPr fontId="2"/>
  </si>
  <si>
    <t>CVV-Sケーブル</t>
    <phoneticPr fontId="5"/>
  </si>
  <si>
    <t>2-2C　　管内</t>
    <phoneticPr fontId="2"/>
  </si>
  <si>
    <t>2-2C　　ｺﾛｶﾞｼ</t>
    <phoneticPr fontId="2"/>
  </si>
  <si>
    <t>60　ﾗｯｸ</t>
    <phoneticPr fontId="2"/>
  </si>
  <si>
    <t>CVTケーブル</t>
    <phoneticPr fontId="5"/>
  </si>
  <si>
    <t>60　ｺﾛｶﾞｼ</t>
    <phoneticPr fontId="2"/>
  </si>
  <si>
    <t>60　管内</t>
    <phoneticPr fontId="2"/>
  </si>
  <si>
    <t>CVDケーブル</t>
    <phoneticPr fontId="5"/>
  </si>
  <si>
    <t>3.5-2C　　管内</t>
    <phoneticPr fontId="2"/>
  </si>
  <si>
    <t>CVケーブル</t>
    <phoneticPr fontId="5"/>
  </si>
  <si>
    <t>2-1C　　管内</t>
    <phoneticPr fontId="2"/>
  </si>
  <si>
    <t>撤去重量　小計　</t>
    <phoneticPr fontId="5"/>
  </si>
  <si>
    <t>光電式2種</t>
    <phoneticPr fontId="5"/>
  </si>
  <si>
    <t>定温式1種</t>
    <phoneticPr fontId="5"/>
  </si>
  <si>
    <t>ガラス</t>
    <phoneticPr fontId="5"/>
  </si>
  <si>
    <t>火災報知設備</t>
    <phoneticPr fontId="66"/>
  </si>
  <si>
    <t>A型</t>
    <phoneticPr fontId="5"/>
  </si>
  <si>
    <t>ﾒﾀﾙﾓｰﾙ</t>
    <phoneticPr fontId="5"/>
  </si>
  <si>
    <t>4S6　管内</t>
    <phoneticPr fontId="5"/>
  </si>
  <si>
    <t>マイクケーブル</t>
    <phoneticPr fontId="5"/>
  </si>
  <si>
    <t>4S6　ｺﾛｶﾞｼ</t>
    <phoneticPr fontId="2"/>
  </si>
  <si>
    <t>Cat6-4P　管内</t>
    <phoneticPr fontId="5"/>
  </si>
  <si>
    <t>UTPケーブル</t>
    <phoneticPr fontId="5"/>
  </si>
  <si>
    <t>Cat6-4P　ｺﾛｶﾞｼ</t>
    <phoneticPr fontId="2"/>
  </si>
  <si>
    <t>(250W×200H×100D)</t>
    <phoneticPr fontId="2"/>
  </si>
  <si>
    <t>AV機器収納盤</t>
    <phoneticPr fontId="5"/>
  </si>
  <si>
    <t>ガラス</t>
    <phoneticPr fontId="5"/>
  </si>
  <si>
    <t>150×150×150</t>
    <phoneticPr fontId="5"/>
  </si>
  <si>
    <t>ｱｯﾃﾈｰﾀｰ</t>
    <phoneticPr fontId="55"/>
  </si>
  <si>
    <t>3W</t>
    <phoneticPr fontId="55"/>
  </si>
  <si>
    <t>(250W×350H×100D)</t>
    <phoneticPr fontId="5"/>
  </si>
  <si>
    <t>ガラス</t>
    <phoneticPr fontId="5"/>
  </si>
  <si>
    <t>S-7C-FB　ﾗｯｸ</t>
    <phoneticPr fontId="5"/>
  </si>
  <si>
    <t>6分配器</t>
    <phoneticPr fontId="5"/>
  </si>
  <si>
    <t>1分岐器</t>
    <phoneticPr fontId="2"/>
  </si>
  <si>
    <t>U･V/BS増幅器</t>
    <phoneticPr fontId="2"/>
  </si>
  <si>
    <t>UV混合器</t>
    <phoneticPr fontId="5"/>
  </si>
  <si>
    <t>(400W×500H×200D)</t>
    <phoneticPr fontId="2"/>
  </si>
  <si>
    <t>TV機器収納盤</t>
    <phoneticPr fontId="55"/>
  </si>
  <si>
    <t>構内情報通信網設備</t>
    <rPh sb="0" eb="2">
      <t>コウナイ</t>
    </rPh>
    <rPh sb="2" eb="4">
      <t>ジョウホウ</t>
    </rPh>
    <rPh sb="4" eb="7">
      <t>ツウシンモウ</t>
    </rPh>
    <rPh sb="7" eb="9">
      <t>セツビ</t>
    </rPh>
    <phoneticPr fontId="66"/>
  </si>
  <si>
    <t>A型</t>
    <phoneticPr fontId="5"/>
  </si>
  <si>
    <t>ﾒﾀﾙﾓｰﾙ</t>
    <phoneticPr fontId="5"/>
  </si>
  <si>
    <t>0.65-2C　管内</t>
    <phoneticPr fontId="2"/>
  </si>
  <si>
    <t>ＴＩＶＦケーブル</t>
    <phoneticPr fontId="5"/>
  </si>
  <si>
    <t>0.65-2C　ｺﾛｶﾞｼ</t>
    <phoneticPr fontId="2"/>
  </si>
  <si>
    <t>ＴＩＶＦケーブル</t>
    <phoneticPr fontId="5"/>
  </si>
  <si>
    <t>W=100</t>
    <phoneticPr fontId="5"/>
  </si>
  <si>
    <t>ｹｰﾌﾞﾙﾗｯｸ</t>
    <phoneticPr fontId="5"/>
  </si>
  <si>
    <t>ガラス</t>
    <phoneticPr fontId="5"/>
  </si>
  <si>
    <t>構内交換設備</t>
    <phoneticPr fontId="66"/>
  </si>
  <si>
    <t>B型</t>
    <phoneticPr fontId="5"/>
  </si>
  <si>
    <t>A型</t>
    <phoneticPr fontId="5"/>
  </si>
  <si>
    <t>ﾒﾀﾙﾓｰﾙ</t>
    <phoneticPr fontId="5"/>
  </si>
  <si>
    <t>G22　露出</t>
    <phoneticPr fontId="5"/>
  </si>
  <si>
    <t>(300W×350H×120D)3P60A×1</t>
    <phoneticPr fontId="2"/>
  </si>
  <si>
    <t>(300W×400H×120D)3P30A×2</t>
    <phoneticPr fontId="2"/>
  </si>
  <si>
    <t>(350W×250H×120D)3P30A×1</t>
    <phoneticPr fontId="2"/>
  </si>
  <si>
    <t>(300W×400H×120D)3P30A×1</t>
    <phoneticPr fontId="2"/>
  </si>
  <si>
    <t>ELCB2P30/30A×1</t>
    <phoneticPr fontId="2"/>
  </si>
  <si>
    <t>MCCB2P50/30A×1</t>
    <phoneticPr fontId="5"/>
  </si>
  <si>
    <t>MCCB2P30/30A×1</t>
    <phoneticPr fontId="5"/>
  </si>
  <si>
    <t>300×300×300(SUSWP)</t>
    <phoneticPr fontId="5"/>
  </si>
  <si>
    <t>200×200×200(SUSWP)</t>
    <phoneticPr fontId="5"/>
  </si>
  <si>
    <t>38-3C　ｺﾛｶﾞｼ</t>
    <phoneticPr fontId="5"/>
  </si>
  <si>
    <t>22-3C　ﾗｯｸ</t>
    <phoneticPr fontId="2"/>
  </si>
  <si>
    <t>CVケーブル</t>
    <phoneticPr fontId="5"/>
  </si>
  <si>
    <t>22-3C　管内</t>
    <phoneticPr fontId="2"/>
  </si>
  <si>
    <t>14-3C　ｺﾛｶﾞｼ</t>
    <phoneticPr fontId="5"/>
  </si>
  <si>
    <t>GHP-1(300W×430H×120D)</t>
    <phoneticPr fontId="5"/>
  </si>
  <si>
    <t>動力分電盤</t>
    <phoneticPr fontId="5"/>
  </si>
  <si>
    <t>(500W×600H×160D)</t>
    <phoneticPr fontId="5"/>
  </si>
  <si>
    <t>空調電源盤</t>
    <phoneticPr fontId="5"/>
  </si>
  <si>
    <t>(700W×900H×130D)</t>
    <phoneticPr fontId="5"/>
  </si>
  <si>
    <t>GHP-1(300W×450H×150D)</t>
    <phoneticPr fontId="5"/>
  </si>
  <si>
    <t>M-1</t>
    <phoneticPr fontId="5"/>
  </si>
  <si>
    <t>空調機盤</t>
    <phoneticPr fontId="5"/>
  </si>
  <si>
    <t>(500W×700H×120D)</t>
    <phoneticPr fontId="5"/>
  </si>
  <si>
    <t>ガラス</t>
    <phoneticPr fontId="5"/>
  </si>
  <si>
    <t>B型</t>
    <phoneticPr fontId="5"/>
  </si>
  <si>
    <t>ﾒﾀﾙﾓｰﾙ</t>
    <phoneticPr fontId="5"/>
  </si>
  <si>
    <t>A型</t>
    <phoneticPr fontId="5"/>
  </si>
  <si>
    <t>5.5-3C　　管内</t>
    <phoneticPr fontId="2"/>
  </si>
  <si>
    <t>CVケーブル</t>
    <phoneticPr fontId="5"/>
  </si>
  <si>
    <t>5.5-3C　　ｺﾛｶﾞｼ</t>
    <phoneticPr fontId="2"/>
  </si>
  <si>
    <t>8-2C　　管内</t>
    <phoneticPr fontId="2"/>
  </si>
  <si>
    <t>2.0-3C　管内</t>
    <phoneticPr fontId="2"/>
  </si>
  <si>
    <t>VVFケーブル</t>
    <phoneticPr fontId="5"/>
  </si>
  <si>
    <t>2.0-3C　ｺﾛｶﾞｼ</t>
    <phoneticPr fontId="2"/>
  </si>
  <si>
    <t>VVFケーブル</t>
    <phoneticPr fontId="5"/>
  </si>
  <si>
    <t>2.0-2C　管内</t>
    <phoneticPr fontId="2"/>
  </si>
  <si>
    <t>2.0-2C　ｺﾛｶﾞｼ</t>
    <phoneticPr fontId="2"/>
  </si>
  <si>
    <t>ｋｇ</t>
    <phoneticPr fontId="2"/>
  </si>
  <si>
    <t>撤去重量　小計　</t>
    <phoneticPr fontId="5"/>
  </si>
  <si>
    <t>(500W×100D×2700H)</t>
    <phoneticPr fontId="5"/>
  </si>
  <si>
    <t>樹脂製ﾀﾞｸﾄ</t>
    <phoneticPr fontId="5"/>
  </si>
  <si>
    <t>MCCB2P30/30A×1</t>
    <phoneticPr fontId="5"/>
  </si>
  <si>
    <t>手元開閉器</t>
    <phoneticPr fontId="5"/>
  </si>
  <si>
    <t>MCCB2P30/20A×1</t>
    <phoneticPr fontId="5"/>
  </si>
  <si>
    <t>手元開閉器</t>
    <phoneticPr fontId="5"/>
  </si>
  <si>
    <t>ガラス</t>
    <phoneticPr fontId="5"/>
  </si>
  <si>
    <t>埋込　FL40W-1</t>
    <phoneticPr fontId="5"/>
  </si>
  <si>
    <t>直付　FL40W-2</t>
    <phoneticPr fontId="5"/>
  </si>
  <si>
    <t>直付　FL20W-1</t>
    <phoneticPr fontId="5"/>
  </si>
  <si>
    <t>ガラス</t>
    <phoneticPr fontId="5"/>
  </si>
  <si>
    <t>2.0-2C　管内</t>
    <phoneticPr fontId="2"/>
  </si>
  <si>
    <t>2.0-2C　ｺﾛｶﾞｼ</t>
    <phoneticPr fontId="2"/>
  </si>
  <si>
    <t>VVFケーブル</t>
    <phoneticPr fontId="5"/>
  </si>
  <si>
    <t>1.6-3C　ｺﾛｶﾞｼ</t>
    <phoneticPr fontId="2"/>
  </si>
  <si>
    <t>1.6-2C　管内</t>
    <phoneticPr fontId="2"/>
  </si>
  <si>
    <t>1.6-2C　ｺﾛｶﾞｼ</t>
    <phoneticPr fontId="2"/>
  </si>
  <si>
    <t>電灯分岐(1)</t>
    <phoneticPr fontId="66"/>
  </si>
  <si>
    <t>38　　ｺﾛｶﾞｼ</t>
    <phoneticPr fontId="2"/>
  </si>
  <si>
    <t>CETケーブル</t>
    <phoneticPr fontId="5"/>
  </si>
  <si>
    <t>14　　ｺﾛｶﾞｼ</t>
    <phoneticPr fontId="2"/>
  </si>
  <si>
    <t>電灯幹線(2)</t>
    <phoneticPr fontId="5"/>
  </si>
  <si>
    <t>ｋｇ</t>
    <phoneticPr fontId="2"/>
  </si>
  <si>
    <t>撤去重量　小計　</t>
    <phoneticPr fontId="5"/>
  </si>
  <si>
    <t>8-3C　　管内</t>
    <phoneticPr fontId="2"/>
  </si>
  <si>
    <t>電灯動力盤</t>
    <phoneticPr fontId="2"/>
  </si>
  <si>
    <t>LM-1　(上下ﾀﾞｸﾄ付)</t>
    <phoneticPr fontId="2"/>
  </si>
  <si>
    <t>ガラス</t>
    <phoneticPr fontId="5"/>
  </si>
  <si>
    <t>電灯幹線(1)</t>
    <phoneticPr fontId="5"/>
  </si>
  <si>
    <t>ｶﾞﾗｽ類(t)</t>
    <rPh sb="4" eb="5">
      <t>ルイ</t>
    </rPh>
    <phoneticPr fontId="5"/>
  </si>
  <si>
    <t>樹脂類(t)</t>
    <rPh sb="0" eb="2">
      <t>ジュシ</t>
    </rPh>
    <rPh sb="2" eb="3">
      <t>ルイ</t>
    </rPh>
    <phoneticPr fontId="5"/>
  </si>
  <si>
    <t>ｱｽﾌｧﾙﾄ(t)</t>
    <phoneticPr fontId="5"/>
  </si>
  <si>
    <t>金属類(t)</t>
    <phoneticPr fontId="5"/>
  </si>
  <si>
    <t>撤去重量合計</t>
    <phoneticPr fontId="5"/>
  </si>
  <si>
    <t>砂利地業</t>
    <rPh sb="0" eb="2">
      <t>ジャリ</t>
    </rPh>
    <rPh sb="2" eb="3">
      <t>チ</t>
    </rPh>
    <rPh sb="3" eb="4">
      <t>ギョウ</t>
    </rPh>
    <phoneticPr fontId="5"/>
  </si>
  <si>
    <t>発生土処理(人力）</t>
    <rPh sb="0" eb="3">
      <t>ハッセイド</t>
    </rPh>
    <rPh sb="3" eb="5">
      <t>ショリ</t>
    </rPh>
    <rPh sb="6" eb="8">
      <t>ジンリキ</t>
    </rPh>
    <phoneticPr fontId="5"/>
  </si>
  <si>
    <t>種類</t>
    <rPh sb="0" eb="2">
      <t>シュルイ</t>
    </rPh>
    <phoneticPr fontId="5"/>
  </si>
  <si>
    <t>土工事</t>
    <rPh sb="0" eb="1">
      <t>ド</t>
    </rPh>
    <rPh sb="1" eb="3">
      <t>コウジ</t>
    </rPh>
    <phoneticPr fontId="5"/>
  </si>
  <si>
    <t>F･FEP150</t>
  </si>
  <si>
    <t>F･FEP125</t>
  </si>
  <si>
    <t>F･FEP100</t>
  </si>
  <si>
    <t>F･FEP80</t>
  </si>
  <si>
    <t>F･FEP65</t>
  </si>
  <si>
    <t>予備65</t>
    <rPh sb="0" eb="2">
      <t>ヨビ</t>
    </rPh>
    <phoneticPr fontId="5"/>
  </si>
  <si>
    <t>F･FEP50</t>
  </si>
  <si>
    <t>F･FEP40</t>
  </si>
  <si>
    <t>F･FEP30</t>
  </si>
  <si>
    <t>予備30</t>
    <rPh sb="0" eb="2">
      <t>ヨビ</t>
    </rPh>
    <phoneticPr fontId="5"/>
  </si>
  <si>
    <t>通信用150</t>
    <rPh sb="0" eb="3">
      <t>ツウシンヨウ</t>
    </rPh>
    <phoneticPr fontId="5"/>
  </si>
  <si>
    <t>通信用125</t>
    <rPh sb="0" eb="3">
      <t>ツウシンヨウ</t>
    </rPh>
    <phoneticPr fontId="5"/>
  </si>
  <si>
    <t>通信用100</t>
    <rPh sb="0" eb="3">
      <t>ツウシンヨウ</t>
    </rPh>
    <phoneticPr fontId="5"/>
  </si>
  <si>
    <t>通信用80</t>
    <rPh sb="0" eb="3">
      <t>ツウシンヨウ</t>
    </rPh>
    <phoneticPr fontId="5"/>
  </si>
  <si>
    <t>通信用65</t>
    <rPh sb="0" eb="3">
      <t>ツウシンヨウ</t>
    </rPh>
    <phoneticPr fontId="5"/>
  </si>
  <si>
    <t>通信用50</t>
    <rPh sb="0" eb="3">
      <t>ツウシンヨウ</t>
    </rPh>
    <phoneticPr fontId="5"/>
  </si>
  <si>
    <t>通信用40</t>
    <rPh sb="0" eb="3">
      <t>ツウシンヨウ</t>
    </rPh>
    <phoneticPr fontId="5"/>
  </si>
  <si>
    <t>通信用30</t>
    <rPh sb="0" eb="3">
      <t>ツウシンヨウ</t>
    </rPh>
    <phoneticPr fontId="5"/>
  </si>
  <si>
    <t>CE-T325</t>
  </si>
  <si>
    <t>CE-T250</t>
  </si>
  <si>
    <t>CE-T200</t>
  </si>
  <si>
    <t>CE-T150</t>
  </si>
  <si>
    <t>CE-T100</t>
  </si>
  <si>
    <t>CE-T60</t>
  </si>
  <si>
    <t>CE-T38</t>
  </si>
  <si>
    <t>CE-T22</t>
  </si>
  <si>
    <t>CE-T14</t>
  </si>
  <si>
    <t>最小間隔</t>
    <rPh sb="0" eb="2">
      <t>サイショウ</t>
    </rPh>
    <rPh sb="2" eb="4">
      <t>カンカク</t>
    </rPh>
    <phoneticPr fontId="5"/>
  </si>
  <si>
    <t>外径</t>
    <rPh sb="0" eb="1">
      <t>ソト</t>
    </rPh>
    <rPh sb="1" eb="2">
      <t>ケイ</t>
    </rPh>
    <phoneticPr fontId="5"/>
  </si>
  <si>
    <t>呼称</t>
    <rPh sb="0" eb="2">
      <t>コショウ</t>
    </rPh>
    <phoneticPr fontId="5"/>
  </si>
  <si>
    <t>F･FEP</t>
  </si>
  <si>
    <t>算出根拠（設計資料より）</t>
    <rPh sb="0" eb="2">
      <t>サンシュツ</t>
    </rPh>
    <rPh sb="2" eb="4">
      <t>コンキョ</t>
    </rPh>
    <rPh sb="5" eb="7">
      <t>セッケイ</t>
    </rPh>
    <rPh sb="7" eb="9">
      <t>シリョウ</t>
    </rPh>
    <phoneticPr fontId="5"/>
  </si>
  <si>
    <t>幅</t>
    <rPh sb="0" eb="1">
      <t>ハバ</t>
    </rPh>
    <phoneticPr fontId="5"/>
  </si>
  <si>
    <t>F･FEP</t>
    <phoneticPr fontId="5"/>
  </si>
  <si>
    <t>1段目</t>
    <rPh sb="1" eb="3">
      <t>ダンメ</t>
    </rPh>
    <phoneticPr fontId="5"/>
  </si>
  <si>
    <t>埋設深さ</t>
    <rPh sb="0" eb="2">
      <t>マイセツ</t>
    </rPh>
    <rPh sb="2" eb="3">
      <t>フカ</t>
    </rPh>
    <phoneticPr fontId="5"/>
  </si>
  <si>
    <t>区間名</t>
    <rPh sb="0" eb="2">
      <t>クカン</t>
    </rPh>
    <rPh sb="2" eb="3">
      <t>メイ</t>
    </rPh>
    <phoneticPr fontId="5"/>
  </si>
  <si>
    <t>横</t>
    <rPh sb="0" eb="1">
      <t>ヨコ</t>
    </rPh>
    <phoneticPr fontId="5"/>
  </si>
  <si>
    <t>縦</t>
    <rPh sb="0" eb="1">
      <t>タテ</t>
    </rPh>
    <phoneticPr fontId="5"/>
  </si>
  <si>
    <t>発生土処理量</t>
    <rPh sb="0" eb="3">
      <t>ハッセイド</t>
    </rPh>
    <rPh sb="3" eb="5">
      <t>ショリ</t>
    </rPh>
    <rPh sb="5" eb="6">
      <t>リョウ</t>
    </rPh>
    <phoneticPr fontId="5"/>
  </si>
  <si>
    <t>構造物体積</t>
    <rPh sb="0" eb="3">
      <t>コウゾウブツ</t>
    </rPh>
    <rPh sb="3" eb="5">
      <t>タイセキ</t>
    </rPh>
    <phoneticPr fontId="5"/>
  </si>
  <si>
    <t>埋戻</t>
    <rPh sb="0" eb="1">
      <t>ウ</t>
    </rPh>
    <rPh sb="1" eb="2">
      <t>モド</t>
    </rPh>
    <phoneticPr fontId="5"/>
  </si>
  <si>
    <t>深さ</t>
    <rPh sb="0" eb="1">
      <t>フカ</t>
    </rPh>
    <phoneticPr fontId="5"/>
  </si>
  <si>
    <t>根切</t>
    <rPh sb="0" eb="2">
      <t>ネギ</t>
    </rPh>
    <phoneticPr fontId="5"/>
  </si>
  <si>
    <t>縦（横）</t>
    <rPh sb="0" eb="1">
      <t>タテ</t>
    </rPh>
    <rPh sb="2" eb="3">
      <t>ヨコ</t>
    </rPh>
    <phoneticPr fontId="5"/>
  </si>
  <si>
    <t>H2-9</t>
  </si>
  <si>
    <t>ｺﾝｸﾘ厚</t>
    <rPh sb="4" eb="5">
      <t>アツ</t>
    </rPh>
    <phoneticPr fontId="5"/>
  </si>
  <si>
    <t>有効寸法</t>
    <rPh sb="0" eb="2">
      <t>ユウコウ</t>
    </rPh>
    <rPh sb="2" eb="4">
      <t>スンポウ</t>
    </rPh>
    <phoneticPr fontId="5"/>
  </si>
  <si>
    <t>上端</t>
    <rPh sb="0" eb="1">
      <t>ウワ</t>
    </rPh>
    <rPh sb="1" eb="2">
      <t>ハシ</t>
    </rPh>
    <phoneticPr fontId="5"/>
  </si>
  <si>
    <t xml:space="preserve">  ﾊﾝﾄﾞﾎｰﾙ参考数量</t>
    <rPh sb="9" eb="11">
      <t>サンコウ</t>
    </rPh>
    <rPh sb="11" eb="13">
      <t>スウリョウ</t>
    </rPh>
    <phoneticPr fontId="5"/>
  </si>
  <si>
    <t>H2-6</t>
  </si>
  <si>
    <t>H1-9</t>
  </si>
  <si>
    <t>各部の寸法</t>
    <rPh sb="0" eb="2">
      <t>カクブ</t>
    </rPh>
    <rPh sb="3" eb="5">
      <t>スンポウ</t>
    </rPh>
    <phoneticPr fontId="5"/>
  </si>
  <si>
    <t>newHH</t>
  </si>
  <si>
    <t>砂利
地業</t>
    <rPh sb="0" eb="2">
      <t>ジャリ</t>
    </rPh>
    <rPh sb="3" eb="4">
      <t>チ</t>
    </rPh>
    <rPh sb="4" eb="5">
      <t>ギョウ</t>
    </rPh>
    <phoneticPr fontId="5"/>
  </si>
  <si>
    <t>発生土
処理</t>
    <rPh sb="0" eb="3">
      <t>ハッセイド</t>
    </rPh>
    <rPh sb="4" eb="6">
      <t>ショリ</t>
    </rPh>
    <phoneticPr fontId="5"/>
  </si>
  <si>
    <t>参考数量</t>
    <rPh sb="0" eb="2">
      <t>サンコウ</t>
    </rPh>
    <rPh sb="2" eb="4">
      <t>スウリョウ</t>
    </rPh>
    <phoneticPr fontId="5"/>
  </si>
  <si>
    <t>土工数量算出（ハンドホール）</t>
    <rPh sb="0" eb="1">
      <t>ド</t>
    </rPh>
    <rPh sb="1" eb="2">
      <t>コウ</t>
    </rPh>
    <rPh sb="2" eb="4">
      <t>スウリョウ</t>
    </rPh>
    <rPh sb="4" eb="6">
      <t>サンシュツ</t>
    </rPh>
    <phoneticPr fontId="5"/>
  </si>
  <si>
    <t>Ａ</t>
    <phoneticPr fontId="5"/>
  </si>
  <si>
    <t>ｼｰﾄ</t>
    <phoneticPr fontId="5"/>
  </si>
  <si>
    <t>基数</t>
    <rPh sb="0" eb="1">
      <t>キ</t>
    </rPh>
    <rPh sb="1" eb="2">
      <t>スウ</t>
    </rPh>
    <phoneticPr fontId="5"/>
  </si>
  <si>
    <t>種別</t>
    <rPh sb="0" eb="2">
      <t>シュベツ</t>
    </rPh>
    <phoneticPr fontId="5"/>
  </si>
  <si>
    <t>面積
[㎡]</t>
    <rPh sb="0" eb="2">
      <t>メンセキ</t>
    </rPh>
    <phoneticPr fontId="5"/>
  </si>
  <si>
    <t>幅
[m]</t>
    <rPh sb="0" eb="1">
      <t>ハバ</t>
    </rPh>
    <phoneticPr fontId="5"/>
  </si>
  <si>
    <t>体積
[m3]</t>
    <rPh sb="0" eb="2">
      <t>タイセキ</t>
    </rPh>
    <phoneticPr fontId="5"/>
  </si>
  <si>
    <t>距離
[ｍ]</t>
    <rPh sb="0" eb="2">
      <t>キョリ</t>
    </rPh>
    <phoneticPr fontId="5"/>
  </si>
  <si>
    <t>断面
[㎡]</t>
    <rPh sb="0" eb="2">
      <t>ダンメン</t>
    </rPh>
    <phoneticPr fontId="5"/>
  </si>
  <si>
    <t>土量計</t>
    <rPh sb="0" eb="1">
      <t>ド</t>
    </rPh>
    <rPh sb="1" eb="2">
      <t>リョウ</t>
    </rPh>
    <rPh sb="2" eb="3">
      <t>ケイ</t>
    </rPh>
    <phoneticPr fontId="5"/>
  </si>
  <si>
    <t>ハンドホール数量</t>
    <rPh sb="6" eb="8">
      <t>スウリョウ</t>
    </rPh>
    <phoneticPr fontId="5"/>
  </si>
  <si>
    <t>ｱｽﾌｧﾙﾄ量</t>
    <rPh sb="6" eb="7">
      <t>リョウ</t>
    </rPh>
    <phoneticPr fontId="5"/>
  </si>
  <si>
    <t>区間土量</t>
    <rPh sb="0" eb="2">
      <t>クカン</t>
    </rPh>
    <rPh sb="2" eb="3">
      <t>ド</t>
    </rPh>
    <rPh sb="3" eb="4">
      <t>リョウ</t>
    </rPh>
    <phoneticPr fontId="5"/>
  </si>
  <si>
    <t>区間</t>
    <rPh sb="0" eb="2">
      <t>クカン</t>
    </rPh>
    <phoneticPr fontId="5"/>
  </si>
  <si>
    <t>土工内訳</t>
    <rPh sb="0" eb="1">
      <t>ド</t>
    </rPh>
    <rPh sb="1" eb="2">
      <t>コウ</t>
    </rPh>
    <rPh sb="2" eb="4">
      <t>ウチワケ</t>
    </rPh>
    <phoneticPr fontId="5"/>
  </si>
  <si>
    <t>数　量</t>
    <phoneticPr fontId="45"/>
  </si>
  <si>
    <t>単　位</t>
    <phoneticPr fontId="47"/>
  </si>
  <si>
    <t>材工共</t>
  </si>
  <si>
    <t>工事科目</t>
    <rPh sb="0" eb="2">
      <t>コウジ</t>
    </rPh>
    <rPh sb="2" eb="4">
      <t>カモク</t>
    </rPh>
    <phoneticPr fontId="73"/>
  </si>
  <si>
    <t>ｍ</t>
    <phoneticPr fontId="5"/>
  </si>
  <si>
    <t>ｍ</t>
    <phoneticPr fontId="5"/>
  </si>
  <si>
    <t>式</t>
  </si>
  <si>
    <t>産業廃棄物運搬費</t>
    <phoneticPr fontId="5"/>
  </si>
  <si>
    <t>産業廃棄物処理費</t>
    <phoneticPr fontId="5"/>
  </si>
  <si>
    <t>材工共</t>
    <phoneticPr fontId="5"/>
  </si>
  <si>
    <t>小　計</t>
  </si>
  <si>
    <t>小　計</t>
    <rPh sb="0" eb="1">
      <t>ショウ</t>
    </rPh>
    <rPh sb="2" eb="3">
      <t>ケイ</t>
    </rPh>
    <phoneticPr fontId="5"/>
  </si>
  <si>
    <t>m</t>
  </si>
  <si>
    <t>ﾎﾞｯｸｽ類</t>
    <rPh sb="5" eb="6">
      <t>ルイ</t>
    </rPh>
    <phoneticPr fontId="73"/>
  </si>
  <si>
    <t>1.電灯設備</t>
    <rPh sb="2" eb="4">
      <t>デントウ</t>
    </rPh>
    <rPh sb="4" eb="6">
      <t>セツビ</t>
    </rPh>
    <phoneticPr fontId="5"/>
  </si>
  <si>
    <t>ケーブル</t>
    <phoneticPr fontId="5"/>
  </si>
  <si>
    <t>(1)電灯幹線</t>
    <phoneticPr fontId="5"/>
  </si>
  <si>
    <t>金   額</t>
    <rPh sb="0" eb="1">
      <t>キン</t>
    </rPh>
    <rPh sb="4" eb="5">
      <t>ガク</t>
    </rPh>
    <phoneticPr fontId="5"/>
  </si>
  <si>
    <t>単  価</t>
    <rPh sb="0" eb="1">
      <t>タン</t>
    </rPh>
    <rPh sb="3" eb="4">
      <t>アタイ</t>
    </rPh>
    <phoneticPr fontId="5"/>
  </si>
  <si>
    <t>摘　　　　要</t>
    <rPh sb="0" eb="6">
      <t>テキヨウ</t>
    </rPh>
    <phoneticPr fontId="5"/>
  </si>
  <si>
    <t>内訳名称</t>
    <rPh sb="0" eb="2">
      <t>ウチワケ</t>
    </rPh>
    <rPh sb="2" eb="4">
      <t>メイショウ</t>
    </rPh>
    <phoneticPr fontId="11"/>
  </si>
  <si>
    <t>内訳書
記載頁</t>
    <rPh sb="0" eb="2">
      <t>ウチワケ</t>
    </rPh>
    <rPh sb="2" eb="3">
      <t>ショ</t>
    </rPh>
    <rPh sb="4" eb="6">
      <t>キサイ</t>
    </rPh>
    <rPh sb="6" eb="7">
      <t>ページ</t>
    </rPh>
    <phoneticPr fontId="73"/>
  </si>
  <si>
    <t>名　　称</t>
    <rPh sb="0" eb="1">
      <t>ナ</t>
    </rPh>
    <rPh sb="3" eb="4">
      <t>ショウ</t>
    </rPh>
    <phoneticPr fontId="73"/>
  </si>
  <si>
    <t>工事名称</t>
    <rPh sb="0" eb="2">
      <t>コウジ</t>
    </rPh>
    <rPh sb="2" eb="4">
      <t>メイショウ</t>
    </rPh>
    <phoneticPr fontId="73"/>
  </si>
  <si>
    <t>　　　　計</t>
  </si>
  <si>
    <t>撤去シートより</t>
    <rPh sb="0" eb="2">
      <t>テッキョ</t>
    </rPh>
    <phoneticPr fontId="5"/>
  </si>
  <si>
    <t>SP-1</t>
  </si>
  <si>
    <t xml:space="preserve">     計</t>
  </si>
  <si>
    <t>共通仮設費</t>
    <rPh sb="0" eb="1">
      <t>トモ</t>
    </rPh>
    <rPh sb="1" eb="2">
      <t>ツウ</t>
    </rPh>
    <rPh sb="4" eb="5">
      <t>ヒ</t>
    </rPh>
    <phoneticPr fontId="46"/>
  </si>
  <si>
    <t>総合計（工事費）</t>
    <rPh sb="4" eb="5">
      <t>コウ</t>
    </rPh>
    <rPh sb="5" eb="6">
      <t>コト</t>
    </rPh>
    <rPh sb="6" eb="7">
      <t>ヒ</t>
    </rPh>
    <phoneticPr fontId="46"/>
  </si>
  <si>
    <t>(種目別内訳)</t>
    <rPh sb="1" eb="3">
      <t>シュモク</t>
    </rPh>
    <rPh sb="3" eb="4">
      <t>ベツ</t>
    </rPh>
    <rPh sb="4" eb="6">
      <t>ウチワケ</t>
    </rPh>
    <phoneticPr fontId="4"/>
  </si>
  <si>
    <t>別紙明細</t>
  </si>
  <si>
    <t>撤去</t>
    <phoneticPr fontId="25"/>
  </si>
  <si>
    <t>式</t>
    <rPh sb="0" eb="1">
      <t>シキ</t>
    </rPh>
    <phoneticPr fontId="5"/>
  </si>
  <si>
    <t/>
  </si>
  <si>
    <t>電灯分電盤</t>
    <rPh sb="0" eb="2">
      <t>デントウ</t>
    </rPh>
    <rPh sb="2" eb="5">
      <t>ブンデンバン</t>
    </rPh>
    <phoneticPr fontId="63"/>
  </si>
  <si>
    <t>PL-1(600×1200×150)</t>
    <phoneticPr fontId="77"/>
  </si>
  <si>
    <t>○</t>
    <phoneticPr fontId="5"/>
  </si>
  <si>
    <t>PL-2(600×1600×150)</t>
    <phoneticPr fontId="77"/>
  </si>
  <si>
    <t>○</t>
    <phoneticPr fontId="5"/>
  </si>
  <si>
    <t>PL-2-1(600×500×200)</t>
    <phoneticPr fontId="77"/>
  </si>
  <si>
    <t>LL装置分電盤(600×750×150)</t>
    <rPh sb="2" eb="4">
      <t>ソウチ</t>
    </rPh>
    <rPh sb="4" eb="5">
      <t>ブン</t>
    </rPh>
    <rPh sb="5" eb="6">
      <t>デン</t>
    </rPh>
    <rPh sb="6" eb="7">
      <t>バン</t>
    </rPh>
    <phoneticPr fontId="5"/>
  </si>
  <si>
    <t>(450×450×120)</t>
  </si>
  <si>
    <t>空調動力盤</t>
  </si>
  <si>
    <t>動力分電盤</t>
  </si>
  <si>
    <t>L-空調(450×600×160)</t>
  </si>
  <si>
    <t>カタログ単価調書（一般機材）</t>
    <rPh sb="4" eb="6">
      <t>タンカ</t>
    </rPh>
    <rPh sb="6" eb="8">
      <t>チョウショ</t>
    </rPh>
    <rPh sb="9" eb="11">
      <t>イッパン</t>
    </rPh>
    <rPh sb="11" eb="13">
      <t>キザイ</t>
    </rPh>
    <phoneticPr fontId="6"/>
  </si>
  <si>
    <t>サーモスイッチ</t>
    <phoneticPr fontId="5"/>
  </si>
  <si>
    <t>AC100V</t>
    <phoneticPr fontId="5"/>
  </si>
  <si>
    <t>埋込引掛コンセント</t>
    <phoneticPr fontId="52"/>
  </si>
  <si>
    <t>2P30AE×1　(NEMA L5-30)</t>
    <phoneticPr fontId="52"/>
  </si>
  <si>
    <t>スイッチプレート</t>
    <phoneticPr fontId="52"/>
  </si>
  <si>
    <t>SUS　丸穴</t>
    <phoneticPr fontId="52"/>
  </si>
  <si>
    <t>E75 隠ぺい配管</t>
    <phoneticPr fontId="5"/>
  </si>
  <si>
    <t>G104 隠ぺい配管</t>
    <phoneticPr fontId="5"/>
  </si>
  <si>
    <t>銅覆鋼棒打込式 φ14mm×長さ1.5m</t>
    <rPh sb="14" eb="15">
      <t>ナガ</t>
    </rPh>
    <phoneticPr fontId="5"/>
  </si>
  <si>
    <t>接地工事</t>
    <rPh sb="0" eb="2">
      <t>セッチ</t>
    </rPh>
    <rPh sb="2" eb="4">
      <t>コウジ</t>
    </rPh>
    <phoneticPr fontId="5"/>
  </si>
  <si>
    <t>****</t>
    <phoneticPr fontId="5"/>
  </si>
  <si>
    <t>A社</t>
    <rPh sb="1" eb="2">
      <t>シャ</t>
    </rPh>
    <phoneticPr fontId="5"/>
  </si>
  <si>
    <t>B社</t>
    <rPh sb="1" eb="2">
      <t>シャ</t>
    </rPh>
    <phoneticPr fontId="5"/>
  </si>
  <si>
    <t>C社</t>
    <rPh sb="1" eb="2">
      <t>シャ</t>
    </rPh>
    <phoneticPr fontId="5"/>
  </si>
  <si>
    <t>****</t>
    <phoneticPr fontId="5"/>
  </si>
  <si>
    <t>B社</t>
    <phoneticPr fontId="5"/>
  </si>
  <si>
    <t>D社</t>
    <rPh sb="1" eb="2">
      <t>シャ</t>
    </rPh>
    <phoneticPr fontId="5"/>
  </si>
  <si>
    <t>A社</t>
    <phoneticPr fontId="5"/>
  </si>
  <si>
    <t>A社</t>
    <phoneticPr fontId="5"/>
  </si>
  <si>
    <t>B社</t>
    <phoneticPr fontId="5"/>
  </si>
  <si>
    <t>配線器具類</t>
    <rPh sb="0" eb="2">
      <t>ハイセン</t>
    </rPh>
    <rPh sb="2" eb="4">
      <t>キグ</t>
    </rPh>
    <rPh sb="4" eb="5">
      <t>ルイ</t>
    </rPh>
    <phoneticPr fontId="6"/>
  </si>
  <si>
    <t>　1.電灯設備</t>
    <phoneticPr fontId="5"/>
  </si>
  <si>
    <t>　2.動力設備</t>
    <phoneticPr fontId="25"/>
  </si>
  <si>
    <t>　1.構内配電線路</t>
    <phoneticPr fontId="25"/>
  </si>
  <si>
    <t>　2.構内通信線路</t>
    <phoneticPr fontId="25"/>
  </si>
  <si>
    <t>クラッシャラン</t>
    <phoneticPr fontId="5"/>
  </si>
  <si>
    <t>ｼｰﾄ</t>
    <phoneticPr fontId="5"/>
  </si>
  <si>
    <t>A</t>
    <phoneticPr fontId="5"/>
  </si>
  <si>
    <t>ｱｽﾌｧﾙﾄ</t>
  </si>
  <si>
    <t>6KVCET38</t>
  </si>
  <si>
    <t>F･FEP</t>
    <phoneticPr fontId="5"/>
  </si>
  <si>
    <t>×</t>
    <phoneticPr fontId="5"/>
  </si>
  <si>
    <t>＝</t>
    <phoneticPr fontId="5"/>
  </si>
  <si>
    <t>㎡</t>
    <phoneticPr fontId="5"/>
  </si>
  <si>
    <t>ｱｽﾌｧﾙﾄ</t>
    <phoneticPr fontId="5"/>
  </si>
  <si>
    <t>ｸﾗｯｼｬﾗﾝ</t>
    <phoneticPr fontId="5"/>
  </si>
  <si>
    <t>外径</t>
  </si>
  <si>
    <t>×</t>
    <phoneticPr fontId="5"/>
  </si>
  <si>
    <t>＝</t>
    <phoneticPr fontId="5"/>
  </si>
  <si>
    <t>㎡</t>
    <phoneticPr fontId="5"/>
  </si>
  <si>
    <t>（</t>
    <phoneticPr fontId="5"/>
  </si>
  <si>
    <t>×</t>
    <phoneticPr fontId="5"/>
  </si>
  <si>
    <t>×</t>
    <phoneticPr fontId="5"/>
  </si>
  <si>
    <t>）</t>
    <phoneticPr fontId="5"/>
  </si>
  <si>
    <t>▼GL</t>
    <phoneticPr fontId="5"/>
  </si>
  <si>
    <t>H1-6</t>
    <phoneticPr fontId="5"/>
  </si>
  <si>
    <t>H1-9</t>
    <phoneticPr fontId="5"/>
  </si>
  <si>
    <t>H2-6</t>
    <phoneticPr fontId="5"/>
  </si>
  <si>
    <t>ﾊﾝﾄﾞﾎｰﾙ</t>
    <phoneticPr fontId="5"/>
  </si>
  <si>
    <t>H2-9</t>
    <phoneticPr fontId="5"/>
  </si>
  <si>
    <t>×</t>
    <phoneticPr fontId="5"/>
  </si>
  <si>
    <t>＝</t>
    <phoneticPr fontId="5"/>
  </si>
  <si>
    <t>m3</t>
    <phoneticPr fontId="5"/>
  </si>
  <si>
    <t>-</t>
    <phoneticPr fontId="5"/>
  </si>
  <si>
    <t>＝</t>
    <phoneticPr fontId="5"/>
  </si>
  <si>
    <t>m3</t>
    <phoneticPr fontId="5"/>
  </si>
  <si>
    <t>m3</t>
    <phoneticPr fontId="5"/>
  </si>
  <si>
    <t>×</t>
    <phoneticPr fontId="5"/>
  </si>
  <si>
    <t>×</t>
    <phoneticPr fontId="5"/>
  </si>
  <si>
    <t>＝</t>
    <phoneticPr fontId="5"/>
  </si>
  <si>
    <t>（</t>
    <phoneticPr fontId="5"/>
  </si>
  <si>
    <t>H1-9</t>
    <phoneticPr fontId="5"/>
  </si>
  <si>
    <t>H2-6</t>
    <phoneticPr fontId="5"/>
  </si>
  <si>
    <t>ﾊﾝﾄﾞﾎｰﾙ</t>
    <phoneticPr fontId="5"/>
  </si>
  <si>
    <t>H2-9</t>
    <phoneticPr fontId="5"/>
  </si>
  <si>
    <t>newHH</t>
    <phoneticPr fontId="5"/>
  </si>
  <si>
    <t>＝</t>
    <phoneticPr fontId="5"/>
  </si>
  <si>
    <t>m3</t>
    <phoneticPr fontId="5"/>
  </si>
  <si>
    <t>-</t>
    <phoneticPr fontId="5"/>
  </si>
  <si>
    <t>×</t>
    <phoneticPr fontId="5"/>
  </si>
  <si>
    <t>（</t>
    <phoneticPr fontId="5"/>
  </si>
  <si>
    <t>）</t>
    <phoneticPr fontId="5"/>
  </si>
  <si>
    <t>▼GL</t>
    <phoneticPr fontId="5"/>
  </si>
  <si>
    <t>×</t>
    <phoneticPr fontId="5"/>
  </si>
  <si>
    <t>m3</t>
    <phoneticPr fontId="5"/>
  </si>
  <si>
    <t>-</t>
    <phoneticPr fontId="5"/>
  </si>
  <si>
    <t>＝</t>
    <phoneticPr fontId="5"/>
  </si>
  <si>
    <t>（</t>
    <phoneticPr fontId="5"/>
  </si>
  <si>
    <t>）</t>
    <phoneticPr fontId="5"/>
  </si>
  <si>
    <t>×</t>
    <phoneticPr fontId="5"/>
  </si>
  <si>
    <t>＝</t>
    <phoneticPr fontId="5"/>
  </si>
  <si>
    <t>m3</t>
    <phoneticPr fontId="5"/>
  </si>
  <si>
    <t>-</t>
    <phoneticPr fontId="5"/>
  </si>
  <si>
    <t>newHH</t>
    <phoneticPr fontId="5"/>
  </si>
  <si>
    <t>ﾊﾝﾄﾞﾎｰﾙ</t>
    <phoneticPr fontId="5"/>
  </si>
  <si>
    <t>CE3.5ﾟ-3C</t>
    <phoneticPr fontId="5"/>
  </si>
  <si>
    <t>F･FEP30</t>
    <phoneticPr fontId="5"/>
  </si>
  <si>
    <t>CE8ﾟ-3C</t>
    <phoneticPr fontId="5"/>
  </si>
  <si>
    <t>F･FEP30</t>
    <phoneticPr fontId="5"/>
  </si>
  <si>
    <t>予備40</t>
    <phoneticPr fontId="5"/>
  </si>
  <si>
    <t>予備50</t>
    <phoneticPr fontId="5"/>
  </si>
  <si>
    <t>予備80</t>
    <phoneticPr fontId="5"/>
  </si>
  <si>
    <t>予備100</t>
    <phoneticPr fontId="5"/>
  </si>
  <si>
    <t>予備125</t>
    <phoneticPr fontId="5"/>
  </si>
  <si>
    <t>6KVCET38</t>
    <phoneticPr fontId="5"/>
  </si>
  <si>
    <t>ＩＥ-5.5°×14</t>
    <phoneticPr fontId="5"/>
  </si>
  <si>
    <t>ＩＥ-5.5°×12</t>
    <phoneticPr fontId="5"/>
  </si>
  <si>
    <t>ＩＥ-5.5°×2</t>
    <phoneticPr fontId="5"/>
  </si>
  <si>
    <t>ＩＥ-5.5°×6</t>
    <phoneticPr fontId="5"/>
  </si>
  <si>
    <t>ＩＥ-5.5°×18</t>
    <phoneticPr fontId="5"/>
  </si>
  <si>
    <t>ＩＥ-5.5°×16</t>
    <phoneticPr fontId="5"/>
  </si>
  <si>
    <t>ＩＥ-5.5°×24</t>
    <phoneticPr fontId="5"/>
  </si>
  <si>
    <t>ＩＥ-5.5°×8</t>
    <phoneticPr fontId="5"/>
  </si>
  <si>
    <t>B</t>
    <phoneticPr fontId="5"/>
  </si>
  <si>
    <t>B</t>
    <phoneticPr fontId="5"/>
  </si>
  <si>
    <t>アスファルト</t>
    <phoneticPr fontId="5"/>
  </si>
  <si>
    <t>土</t>
    <rPh sb="0" eb="1">
      <t>ツチ</t>
    </rPh>
    <phoneticPr fontId="5"/>
  </si>
  <si>
    <t>クラッシャラン</t>
    <phoneticPr fontId="5"/>
  </si>
  <si>
    <t>パターンC</t>
    <phoneticPr fontId="5"/>
  </si>
  <si>
    <t>パターンB</t>
    <phoneticPr fontId="5"/>
  </si>
  <si>
    <t>パターンA</t>
    <phoneticPr fontId="5"/>
  </si>
  <si>
    <t>凡例：</t>
    <rPh sb="0" eb="2">
      <t>ハンレイ</t>
    </rPh>
    <phoneticPr fontId="5"/>
  </si>
  <si>
    <t>C</t>
    <phoneticPr fontId="5"/>
  </si>
  <si>
    <t>底部深さ</t>
    <rPh sb="0" eb="2">
      <t>テイブ</t>
    </rPh>
    <rPh sb="2" eb="3">
      <t>フカ</t>
    </rPh>
    <phoneticPr fontId="5"/>
  </si>
  <si>
    <t>CE8ﾟ-3C</t>
  </si>
  <si>
    <t>ｼｰﾄ</t>
  </si>
  <si>
    <t>合計</t>
  </si>
  <si>
    <t>Ⅰ.ﾗｲﾌﾗｲﾝ再生工事</t>
    <rPh sb="8" eb="10">
      <t>サイセイ</t>
    </rPh>
    <rPh sb="10" eb="12">
      <t>コウジ</t>
    </rPh>
    <phoneticPr fontId="74"/>
  </si>
  <si>
    <t>　3.発生材処理費</t>
    <phoneticPr fontId="5"/>
  </si>
  <si>
    <t>Ⅱ.排水処理施設（西）撤去工事　</t>
    <rPh sb="2" eb="4">
      <t>ハイスイ</t>
    </rPh>
    <rPh sb="4" eb="6">
      <t>ショリ</t>
    </rPh>
    <rPh sb="6" eb="8">
      <t>シセツ</t>
    </rPh>
    <rPh sb="9" eb="10">
      <t>ニシ</t>
    </rPh>
    <rPh sb="11" eb="13">
      <t>テッキョ</t>
    </rPh>
    <rPh sb="13" eb="15">
      <t>コウジ</t>
    </rPh>
    <phoneticPr fontId="74"/>
  </si>
  <si>
    <t>面</t>
    <rPh sb="0" eb="1">
      <t>メン</t>
    </rPh>
    <phoneticPr fontId="25"/>
  </si>
  <si>
    <t>外灯分電盤</t>
    <rPh sb="0" eb="2">
      <t>ガイトウ</t>
    </rPh>
    <rPh sb="2" eb="5">
      <t>ブンデンバン</t>
    </rPh>
    <phoneticPr fontId="25"/>
  </si>
  <si>
    <t>塗装工事</t>
    <rPh sb="0" eb="2">
      <t>トソウ</t>
    </rPh>
    <rPh sb="2" eb="4">
      <t>コウジ</t>
    </rPh>
    <phoneticPr fontId="5"/>
  </si>
  <si>
    <t>はつり工事</t>
    <rPh sb="3" eb="5">
      <t>コウジ</t>
    </rPh>
    <phoneticPr fontId="5"/>
  </si>
  <si>
    <t>支線</t>
    <rPh sb="0" eb="2">
      <t>シセン</t>
    </rPh>
    <phoneticPr fontId="25"/>
  </si>
  <si>
    <t>ハンドホール</t>
    <phoneticPr fontId="25"/>
  </si>
  <si>
    <t>Ⅲ.排水処理施設（東）撤去工事　</t>
    <rPh sb="2" eb="4">
      <t>ハイスイ</t>
    </rPh>
    <rPh sb="4" eb="6">
      <t>ショリ</t>
    </rPh>
    <rPh sb="6" eb="8">
      <t>シセツ</t>
    </rPh>
    <rPh sb="9" eb="10">
      <t>ヒガシ</t>
    </rPh>
    <rPh sb="11" eb="13">
      <t>テッキョ</t>
    </rPh>
    <rPh sb="13" eb="15">
      <t>コウジ</t>
    </rPh>
    <phoneticPr fontId="74"/>
  </si>
  <si>
    <t>　（1）電灯分岐</t>
    <rPh sb="4" eb="6">
      <t>デントウ</t>
    </rPh>
    <rPh sb="6" eb="8">
      <t>ブンキ</t>
    </rPh>
    <phoneticPr fontId="74"/>
  </si>
  <si>
    <t>　（1）動力分岐</t>
    <rPh sb="6" eb="8">
      <t>ブンキ</t>
    </rPh>
    <phoneticPr fontId="25"/>
  </si>
  <si>
    <t>撤去</t>
    <rPh sb="0" eb="2">
      <t>テッキョ</t>
    </rPh>
    <phoneticPr fontId="5"/>
  </si>
  <si>
    <t>HIVE28</t>
    <phoneticPr fontId="5"/>
  </si>
  <si>
    <t>HIVE36</t>
    <phoneticPr fontId="5"/>
  </si>
  <si>
    <t>HIVE54</t>
    <phoneticPr fontId="5"/>
  </si>
  <si>
    <t>複単（撤去）より</t>
    <rPh sb="0" eb="1">
      <t>フク</t>
    </rPh>
    <rPh sb="1" eb="2">
      <t>タン</t>
    </rPh>
    <rPh sb="3" eb="5">
      <t>テッキョ</t>
    </rPh>
    <phoneticPr fontId="5"/>
  </si>
  <si>
    <t>CV2°-2C　管内</t>
    <rPh sb="8" eb="10">
      <t>カンナイ</t>
    </rPh>
    <phoneticPr fontId="5"/>
  </si>
  <si>
    <t>CV2°-4C　管内</t>
    <rPh sb="8" eb="10">
      <t>カンナイ</t>
    </rPh>
    <phoneticPr fontId="5"/>
  </si>
  <si>
    <t>CV3.5°-4C　管内</t>
    <rPh sb="10" eb="12">
      <t>カンナイ</t>
    </rPh>
    <phoneticPr fontId="5"/>
  </si>
  <si>
    <t>CV8°-4C　管内</t>
    <rPh sb="8" eb="10">
      <t>カンナイ</t>
    </rPh>
    <phoneticPr fontId="5"/>
  </si>
  <si>
    <t>CVV2°-2C　管内</t>
    <rPh sb="9" eb="11">
      <t>カンナイ</t>
    </rPh>
    <phoneticPr fontId="5"/>
  </si>
  <si>
    <t>CVV2°-3C　管内</t>
    <rPh sb="9" eb="11">
      <t>カンナイ</t>
    </rPh>
    <phoneticPr fontId="5"/>
  </si>
  <si>
    <t>CVV2°-4C　管内</t>
    <rPh sb="9" eb="11">
      <t>カンナイ</t>
    </rPh>
    <phoneticPr fontId="5"/>
  </si>
  <si>
    <t>CVV2°-6C　管内</t>
    <rPh sb="9" eb="11">
      <t>カンナイ</t>
    </rPh>
    <phoneticPr fontId="5"/>
  </si>
  <si>
    <t>別紙明細</t>
    <phoneticPr fontId="25"/>
  </si>
  <si>
    <t>E19</t>
    <phoneticPr fontId="5"/>
  </si>
  <si>
    <t>E25</t>
    <phoneticPr fontId="5"/>
  </si>
  <si>
    <t>E31</t>
    <phoneticPr fontId="5"/>
  </si>
  <si>
    <t>IV1.6　管内</t>
    <rPh sb="6" eb="8">
      <t>カンナイ</t>
    </rPh>
    <phoneticPr fontId="5"/>
  </si>
  <si>
    <t>EM-CE14m㎡-3C　管内</t>
    <rPh sb="13" eb="15">
      <t>カンナイ</t>
    </rPh>
    <phoneticPr fontId="5"/>
  </si>
  <si>
    <t xml:space="preserve"> </t>
    <phoneticPr fontId="5"/>
  </si>
  <si>
    <t>ﾎﾞｯｸｽ</t>
    <phoneticPr fontId="5"/>
  </si>
  <si>
    <t>ﾌﾟﾙﾎﾞｯｸｽ 100×100×100</t>
    <phoneticPr fontId="5"/>
  </si>
  <si>
    <t>動力操作盤</t>
    <rPh sb="0" eb="2">
      <t>ドウリョク</t>
    </rPh>
    <rPh sb="2" eb="5">
      <t>ソウサバン</t>
    </rPh>
    <phoneticPr fontId="5"/>
  </si>
  <si>
    <t>焼却炉</t>
    <rPh sb="0" eb="3">
      <t>ショウキャクロ</t>
    </rPh>
    <phoneticPr fontId="5"/>
  </si>
  <si>
    <t>ﾊﾝﾄﾞﾎｰﾙ</t>
    <phoneticPr fontId="5"/>
  </si>
  <si>
    <t>900×900×900</t>
    <phoneticPr fontId="5"/>
  </si>
  <si>
    <t>土工事</t>
    <rPh sb="0" eb="3">
      <t>ドコウジ</t>
    </rPh>
    <phoneticPr fontId="5"/>
  </si>
  <si>
    <t>直付 FL40W×1</t>
    <rPh sb="0" eb="1">
      <t>チョク</t>
    </rPh>
    <rPh sb="1" eb="2">
      <t>ツ</t>
    </rPh>
    <phoneticPr fontId="5"/>
  </si>
  <si>
    <t>直付 FL20W×1</t>
    <rPh sb="0" eb="1">
      <t>チョク</t>
    </rPh>
    <rPh sb="1" eb="2">
      <t>ツ</t>
    </rPh>
    <phoneticPr fontId="5"/>
  </si>
  <si>
    <t>回転灯</t>
    <rPh sb="0" eb="2">
      <t>カイテン</t>
    </rPh>
    <rPh sb="2" eb="3">
      <t>トウ</t>
    </rPh>
    <phoneticPr fontId="5"/>
  </si>
  <si>
    <t>配線器具</t>
    <rPh sb="0" eb="2">
      <t>ハイセン</t>
    </rPh>
    <rPh sb="2" eb="4">
      <t>キグ</t>
    </rPh>
    <phoneticPr fontId="5"/>
  </si>
  <si>
    <t>点滅器 1P15A×1</t>
    <rPh sb="0" eb="3">
      <t>テンメツキ</t>
    </rPh>
    <phoneticPr fontId="5"/>
  </si>
  <si>
    <t>点滅器 1P15A×1 WP</t>
    <rPh sb="0" eb="3">
      <t>テンメツキ</t>
    </rPh>
    <phoneticPr fontId="5"/>
  </si>
  <si>
    <t>個</t>
    <rPh sb="0" eb="1">
      <t>コ</t>
    </rPh>
    <phoneticPr fontId="5"/>
  </si>
  <si>
    <t>ｺﾝｾﾝﾄ 2P15A×1</t>
    <phoneticPr fontId="5"/>
  </si>
  <si>
    <t>ﾍﾞﾙ</t>
    <phoneticPr fontId="5"/>
  </si>
  <si>
    <t>ﾌﾟﾙﾎﾞｯｸｽ 150×150×75</t>
    <phoneticPr fontId="5"/>
  </si>
  <si>
    <t>ﾌﾟﾙﾎﾞｯｸｽ 200×200×100</t>
    <phoneticPr fontId="5"/>
  </si>
  <si>
    <t>露出丸ﾎﾞｯｸｽ 1方出</t>
    <rPh sb="0" eb="2">
      <t>ロシュツ</t>
    </rPh>
    <rPh sb="2" eb="3">
      <t>マル</t>
    </rPh>
    <rPh sb="10" eb="11">
      <t>ホウ</t>
    </rPh>
    <rPh sb="11" eb="12">
      <t>デ</t>
    </rPh>
    <phoneticPr fontId="5"/>
  </si>
  <si>
    <t>露出丸ﾎﾞｯｸｽ 2方出</t>
    <rPh sb="0" eb="2">
      <t>ロシュツ</t>
    </rPh>
    <rPh sb="2" eb="3">
      <t>マル</t>
    </rPh>
    <rPh sb="10" eb="11">
      <t>ホウ</t>
    </rPh>
    <rPh sb="11" eb="12">
      <t>デ</t>
    </rPh>
    <phoneticPr fontId="5"/>
  </si>
  <si>
    <t>露出丸ﾎﾞｯｸｽ 3方出</t>
    <rPh sb="0" eb="2">
      <t>ロシュツ</t>
    </rPh>
    <rPh sb="2" eb="3">
      <t>マル</t>
    </rPh>
    <rPh sb="10" eb="11">
      <t>ホウ</t>
    </rPh>
    <rPh sb="11" eb="12">
      <t>デ</t>
    </rPh>
    <phoneticPr fontId="5"/>
  </si>
  <si>
    <t>露出ｽｲｯﾁﾎﾞｯｸｽ 1個用 1方出</t>
    <rPh sb="0" eb="2">
      <t>ロシュツ</t>
    </rPh>
    <rPh sb="13" eb="14">
      <t>コ</t>
    </rPh>
    <rPh sb="14" eb="15">
      <t>ヨウ</t>
    </rPh>
    <rPh sb="17" eb="18">
      <t>ホウ</t>
    </rPh>
    <rPh sb="18" eb="19">
      <t>デ</t>
    </rPh>
    <phoneticPr fontId="5"/>
  </si>
  <si>
    <t>専用ｹｰﾌﾞﾙ</t>
    <rPh sb="0" eb="2">
      <t>センヨウ</t>
    </rPh>
    <phoneticPr fontId="5"/>
  </si>
  <si>
    <t>伐採工事</t>
    <rPh sb="0" eb="2">
      <t>バッサイ</t>
    </rPh>
    <rPh sb="2" eb="4">
      <t>コウジ</t>
    </rPh>
    <phoneticPr fontId="5"/>
  </si>
  <si>
    <t>ﾌﾟﾙﾎﾞｯｸｽ 350×450×150 SUSWP</t>
    <phoneticPr fontId="5"/>
  </si>
  <si>
    <t>CV2°-3C　管内</t>
    <rPh sb="8" eb="10">
      <t>カンナイ</t>
    </rPh>
    <phoneticPr fontId="5"/>
  </si>
  <si>
    <t>ハンドホール</t>
    <phoneticPr fontId="5"/>
  </si>
  <si>
    <t>撤去</t>
    <rPh sb="0" eb="2">
      <t>テッキョ</t>
    </rPh>
    <phoneticPr fontId="25"/>
  </si>
  <si>
    <t>ハンドホール</t>
    <phoneticPr fontId="5"/>
  </si>
  <si>
    <t>900×900×900（R2K-600）</t>
    <phoneticPr fontId="5"/>
  </si>
  <si>
    <t>EM-IE8° 管路内引入</t>
    <phoneticPr fontId="5"/>
  </si>
  <si>
    <t>EM-IE8° PF管路内引入</t>
    <phoneticPr fontId="5"/>
  </si>
  <si>
    <t>EM-IE5.5°管路内引入</t>
    <phoneticPr fontId="5"/>
  </si>
  <si>
    <t>EM-IE22° 管路内引入</t>
    <phoneticPr fontId="5"/>
  </si>
  <si>
    <t>EM-IE38° PF管路内引入</t>
    <phoneticPr fontId="5"/>
  </si>
  <si>
    <t>EM-IE14° PF管路内引入</t>
    <phoneticPr fontId="5"/>
  </si>
  <si>
    <t>EM-CET60°　管路内入線</t>
    <rPh sb="10" eb="15">
      <t>カンロナイニュウセン</t>
    </rPh>
    <phoneticPr fontId="5"/>
  </si>
  <si>
    <t>EM-CET100°　PF管路内入線</t>
    <rPh sb="13" eb="18">
      <t>カンロナイニュウセン</t>
    </rPh>
    <phoneticPr fontId="5"/>
  </si>
  <si>
    <t>EM-CET150°　PF管路内入線</t>
    <rPh sb="13" eb="18">
      <t>カンロナイニュウセン</t>
    </rPh>
    <phoneticPr fontId="5"/>
  </si>
  <si>
    <t>DV3.2-3C　　架空</t>
    <rPh sb="10" eb="12">
      <t>カクウ</t>
    </rPh>
    <phoneticPr fontId="5"/>
  </si>
  <si>
    <t>EM-CE3.5°-3C　 管路内入線</t>
    <rPh sb="14" eb="17">
      <t>カンロナイ</t>
    </rPh>
    <rPh sb="17" eb="19">
      <t>ニュウセン</t>
    </rPh>
    <phoneticPr fontId="5"/>
  </si>
  <si>
    <t>EM-CE3.5°-3C　 PF管路内入線</t>
    <rPh sb="16" eb="19">
      <t>カンロナイ</t>
    </rPh>
    <rPh sb="19" eb="21">
      <t>ニュウセン</t>
    </rPh>
    <phoneticPr fontId="5"/>
  </si>
  <si>
    <t>EM-CET14°　PF管路内入線</t>
    <rPh sb="12" eb="14">
      <t>カンロ</t>
    </rPh>
    <rPh sb="14" eb="15">
      <t>ナイ</t>
    </rPh>
    <rPh sb="15" eb="17">
      <t>ニュウセン</t>
    </rPh>
    <phoneticPr fontId="5"/>
  </si>
  <si>
    <t>EM-CET14°　管路内入線</t>
    <rPh sb="10" eb="15">
      <t>カンロナイニュウセン</t>
    </rPh>
    <phoneticPr fontId="5"/>
  </si>
  <si>
    <t>EM-CE22°-3C　 管路内入線</t>
    <rPh sb="13" eb="16">
      <t>カンロナイ</t>
    </rPh>
    <rPh sb="16" eb="18">
      <t>ニュウセン</t>
    </rPh>
    <phoneticPr fontId="5"/>
  </si>
  <si>
    <t>EM-CE8°-3C　 管路内入線</t>
    <rPh sb="12" eb="15">
      <t>カンロナイ</t>
    </rPh>
    <rPh sb="15" eb="17">
      <t>ニュウセン</t>
    </rPh>
    <phoneticPr fontId="5"/>
  </si>
  <si>
    <t>EM-CE5.5°-3C　 PF管路内入線</t>
    <rPh sb="16" eb="19">
      <t>カンロナイ</t>
    </rPh>
    <rPh sb="19" eb="21">
      <t>ニュウセン</t>
    </rPh>
    <phoneticPr fontId="5"/>
  </si>
  <si>
    <t>EM-CE38°-3C　 管路内入線</t>
    <rPh sb="13" eb="16">
      <t>カンロナイ</t>
    </rPh>
    <rPh sb="16" eb="18">
      <t>ニュウセン</t>
    </rPh>
    <phoneticPr fontId="5"/>
  </si>
  <si>
    <t>EM-CEE2°-6C　 PF管路内入線</t>
    <rPh sb="15" eb="18">
      <t>カンロナイ</t>
    </rPh>
    <rPh sb="18" eb="20">
      <t>ニュウセン</t>
    </rPh>
    <phoneticPr fontId="5"/>
  </si>
  <si>
    <t>EM-CEE2°-15C　 PF管路内入線</t>
    <rPh sb="16" eb="19">
      <t>カンロナイ</t>
    </rPh>
    <rPh sb="19" eb="21">
      <t>ニュウセン</t>
    </rPh>
    <phoneticPr fontId="5"/>
  </si>
  <si>
    <t>地中線埋設標</t>
    <rPh sb="0" eb="2">
      <t>チチュウ</t>
    </rPh>
    <rPh sb="2" eb="3">
      <t>セン</t>
    </rPh>
    <rPh sb="3" eb="5">
      <t>マイセツ</t>
    </rPh>
    <rPh sb="5" eb="6">
      <t>ヒョウ</t>
    </rPh>
    <phoneticPr fontId="5"/>
  </si>
  <si>
    <t>鉄製</t>
    <rPh sb="0" eb="2">
      <t>テツセイ</t>
    </rPh>
    <phoneticPr fontId="5"/>
  </si>
  <si>
    <t>自動点滅器</t>
    <rPh sb="0" eb="5">
      <t>ジドウテンメツキ</t>
    </rPh>
    <phoneticPr fontId="5"/>
  </si>
  <si>
    <t>ハンドホール</t>
    <phoneticPr fontId="5"/>
  </si>
  <si>
    <t>ケーブル</t>
    <phoneticPr fontId="5"/>
  </si>
  <si>
    <t>CVT22°　PF管路内引出</t>
    <rPh sb="9" eb="11">
      <t>カンロ</t>
    </rPh>
    <rPh sb="11" eb="12">
      <t>ナイ</t>
    </rPh>
    <rPh sb="12" eb="13">
      <t>ビ</t>
    </rPh>
    <rPh sb="13" eb="14">
      <t>デ</t>
    </rPh>
    <phoneticPr fontId="5"/>
  </si>
  <si>
    <t>CVT60°　PF管路内引出</t>
    <rPh sb="9" eb="11">
      <t>カンロ</t>
    </rPh>
    <rPh sb="11" eb="12">
      <t>ナイ</t>
    </rPh>
    <rPh sb="12" eb="13">
      <t>ビ</t>
    </rPh>
    <rPh sb="13" eb="14">
      <t>デ</t>
    </rPh>
    <phoneticPr fontId="5"/>
  </si>
  <si>
    <t>CVT100°　PF管路内引出</t>
    <rPh sb="10" eb="12">
      <t>カンロ</t>
    </rPh>
    <rPh sb="12" eb="13">
      <t>ナイ</t>
    </rPh>
    <rPh sb="13" eb="14">
      <t>ビ</t>
    </rPh>
    <rPh sb="14" eb="15">
      <t>デ</t>
    </rPh>
    <phoneticPr fontId="5"/>
  </si>
  <si>
    <t>CVT150°　PF管路内引出</t>
    <rPh sb="10" eb="12">
      <t>カンロ</t>
    </rPh>
    <rPh sb="12" eb="13">
      <t>ナイ</t>
    </rPh>
    <rPh sb="13" eb="14">
      <t>ビ</t>
    </rPh>
    <rPh sb="14" eb="15">
      <t>デ</t>
    </rPh>
    <phoneticPr fontId="5"/>
  </si>
  <si>
    <t>CV5.5°-3C　管路内引出</t>
    <rPh sb="10" eb="13">
      <t>カンロナイ</t>
    </rPh>
    <rPh sb="13" eb="14">
      <t>ヒ</t>
    </rPh>
    <rPh sb="14" eb="15">
      <t>ダ</t>
    </rPh>
    <phoneticPr fontId="5"/>
  </si>
  <si>
    <t>CV8°-2C　管路内引出</t>
    <rPh sb="8" eb="11">
      <t>カンロナイ</t>
    </rPh>
    <rPh sb="11" eb="12">
      <t>ヒ</t>
    </rPh>
    <rPh sb="12" eb="13">
      <t>ダ</t>
    </rPh>
    <phoneticPr fontId="5"/>
  </si>
  <si>
    <t>CV8°-3C　管路内引出</t>
    <rPh sb="8" eb="11">
      <t>カンロナイ</t>
    </rPh>
    <rPh sb="11" eb="12">
      <t>ヒ</t>
    </rPh>
    <rPh sb="12" eb="13">
      <t>ダ</t>
    </rPh>
    <phoneticPr fontId="5"/>
  </si>
  <si>
    <t>CV8°-3C　PF管路内引出</t>
    <rPh sb="10" eb="13">
      <t>カンロナイ</t>
    </rPh>
    <rPh sb="13" eb="14">
      <t>ヒ</t>
    </rPh>
    <rPh sb="14" eb="15">
      <t>ダ</t>
    </rPh>
    <phoneticPr fontId="5"/>
  </si>
  <si>
    <t>CV14°-2C　PF管路内引出</t>
    <rPh sb="11" eb="14">
      <t>カンロナイ</t>
    </rPh>
    <rPh sb="14" eb="15">
      <t>ヒ</t>
    </rPh>
    <rPh sb="15" eb="16">
      <t>ダ</t>
    </rPh>
    <phoneticPr fontId="5"/>
  </si>
  <si>
    <t>CV22°-3C　管路内引出</t>
    <rPh sb="9" eb="12">
      <t>カンロナイ</t>
    </rPh>
    <rPh sb="12" eb="13">
      <t>ヒ</t>
    </rPh>
    <rPh sb="13" eb="14">
      <t>ダ</t>
    </rPh>
    <phoneticPr fontId="5"/>
  </si>
  <si>
    <t>CV38°-2C　PF管路内引出</t>
    <rPh sb="11" eb="14">
      <t>カンロナイ</t>
    </rPh>
    <rPh sb="14" eb="15">
      <t>ヒ</t>
    </rPh>
    <rPh sb="15" eb="16">
      <t>ダ</t>
    </rPh>
    <phoneticPr fontId="5"/>
  </si>
  <si>
    <t>CV60°-3C　管路内引出</t>
    <rPh sb="9" eb="12">
      <t>カンロナイ</t>
    </rPh>
    <rPh sb="12" eb="13">
      <t>ヒ</t>
    </rPh>
    <rPh sb="13" eb="14">
      <t>ダ</t>
    </rPh>
    <phoneticPr fontId="5"/>
  </si>
  <si>
    <t>CV100°-3C　管路内引出</t>
    <rPh sb="10" eb="13">
      <t>カンロナイ</t>
    </rPh>
    <rPh sb="13" eb="14">
      <t>ヒ</t>
    </rPh>
    <rPh sb="14" eb="15">
      <t>ダ</t>
    </rPh>
    <phoneticPr fontId="5"/>
  </si>
  <si>
    <t>EM-CET14°　ラック</t>
    <phoneticPr fontId="5"/>
  </si>
  <si>
    <t>DV3.2-3C　　管路内引出</t>
    <rPh sb="10" eb="14">
      <t>カンロナイヒ</t>
    </rPh>
    <rPh sb="14" eb="15">
      <t>ダ</t>
    </rPh>
    <phoneticPr fontId="5"/>
  </si>
  <si>
    <t>CVV2°-6C　管路内引出</t>
    <rPh sb="9" eb="12">
      <t>カンロナイ</t>
    </rPh>
    <rPh sb="12" eb="14">
      <t>ヒキダ</t>
    </rPh>
    <phoneticPr fontId="5"/>
  </si>
  <si>
    <t>CVV2°-6C　PF管路内引出</t>
    <rPh sb="11" eb="14">
      <t>カンロナイ</t>
    </rPh>
    <rPh sb="14" eb="16">
      <t>ヒキダ</t>
    </rPh>
    <phoneticPr fontId="5"/>
  </si>
  <si>
    <t>RN22°-2C　管路内引出</t>
    <rPh sb="9" eb="14">
      <t>カンロナイヒキダシ</t>
    </rPh>
    <phoneticPr fontId="5"/>
  </si>
  <si>
    <t>支線</t>
    <rPh sb="0" eb="2">
      <t>シセン</t>
    </rPh>
    <phoneticPr fontId="5"/>
  </si>
  <si>
    <t>EM-CEE2°-5C　ラック</t>
  </si>
  <si>
    <t>EM-S-7C-FB　管路内引出</t>
  </si>
  <si>
    <t>EM-S-7C-FB　ラック</t>
  </si>
  <si>
    <t>EM-AE1.2-2C　ラック</t>
  </si>
  <si>
    <t>EM-HP1.2-3P　管路内引出</t>
  </si>
  <si>
    <t>EM-HP1.2-5P　管路内引出</t>
  </si>
  <si>
    <t>EM-HP1.2-10P　管路内引出</t>
  </si>
  <si>
    <t>EM-HP1.2-20P　管路内引出</t>
  </si>
  <si>
    <t>EM-HP1.2-2C　ラック</t>
  </si>
  <si>
    <t>EM-HP1.2-3P　ラック</t>
  </si>
  <si>
    <t>EM-HP1.2-5P　ラック</t>
  </si>
  <si>
    <t>EM-HP1.2-10P　ラック</t>
  </si>
  <si>
    <t>EM-HP2.0-4P　ラック</t>
  </si>
  <si>
    <t>EM-HP1.2-2C　FEP管内</t>
  </si>
  <si>
    <t>EM-HP1.2-3P　FEP管内</t>
  </si>
  <si>
    <t>EM-HP1.2-5P　FEP管内</t>
  </si>
  <si>
    <t>EM-HP1.2-10P　FEP管内</t>
  </si>
  <si>
    <t>EM-HP1.2-20P　FEP管内</t>
  </si>
  <si>
    <t>EM-HP2.0-4P　FEP管内</t>
  </si>
  <si>
    <t>FP1.2-4C　管路内引出</t>
  </si>
  <si>
    <t>FP2°-4C　管路内引出</t>
  </si>
  <si>
    <t>FP1.2-4C　FEP管路内引出</t>
  </si>
  <si>
    <t>FP2°-4C　FEP管路内引出</t>
  </si>
  <si>
    <t>CVV2°-5C　FEP管路内引出</t>
  </si>
  <si>
    <t>CVV2°-2C　管路内引出</t>
  </si>
  <si>
    <t>CVV2°-5C　管路内引出</t>
  </si>
  <si>
    <t>CVV2°-5C　ラック</t>
  </si>
  <si>
    <t>CVV2°-2C　FEP管路内引出</t>
  </si>
  <si>
    <t>CPEV0.9-5P　管路内引出</t>
  </si>
  <si>
    <t>CPEV0.9-5P　FEP管路内引出</t>
  </si>
  <si>
    <t>CPEV1.2-3P　管路内引出</t>
    <phoneticPr fontId="5"/>
  </si>
  <si>
    <t>CPEV1.2-3P　FEP管路内引出</t>
    <phoneticPr fontId="5"/>
  </si>
  <si>
    <t>CCP-P0.9-5P　FEP管路内引出</t>
  </si>
  <si>
    <t>CCP-AP0.9-20P　FEP管路内引出</t>
  </si>
  <si>
    <t>CCP-AP0.9-50P　FEP管路内引出</t>
  </si>
  <si>
    <t>CCP-P0.9-5P　管路内引出</t>
  </si>
  <si>
    <t>CCP-AP0.9-20P　管路内引出</t>
  </si>
  <si>
    <t>CCP-AP0.9-50P　管路内引出</t>
  </si>
  <si>
    <t>S-7C-FB　FEP管路内引出</t>
  </si>
  <si>
    <t>AE1.2-2C　FEP管路内引出</t>
  </si>
  <si>
    <t>EM-AE1.2-2C　FEP管路内引出</t>
  </si>
  <si>
    <t>EM-AE1.2-2C　管路内引出</t>
  </si>
  <si>
    <t>EM-AE1.2-2C　管路内引出</t>
    <phoneticPr fontId="5"/>
  </si>
  <si>
    <t>AE1.2-2C　管路内引出</t>
  </si>
  <si>
    <t>S-7C-FB　ラック</t>
  </si>
  <si>
    <t>S-7C-FB　管路内引出</t>
  </si>
  <si>
    <t>EM-HP1.2-3P　FEP管路内引出</t>
  </si>
  <si>
    <t>EM-HP1.2-5P　FEP管路内引出</t>
  </si>
  <si>
    <t>EM-HP1.2-10P　FEP管路内引出</t>
  </si>
  <si>
    <t>EM-HP1.2-20P　FEP管路内引出</t>
  </si>
  <si>
    <t>既設配線引戻し
再入線</t>
    <rPh sb="0" eb="2">
      <t>キセツ</t>
    </rPh>
    <rPh sb="2" eb="4">
      <t>ハイセン</t>
    </rPh>
    <rPh sb="4" eb="6">
      <t>ヒキモド</t>
    </rPh>
    <rPh sb="8" eb="9">
      <t>サイ</t>
    </rPh>
    <rPh sb="9" eb="11">
      <t>ニュウセン</t>
    </rPh>
    <phoneticPr fontId="16"/>
  </si>
  <si>
    <t>CCP-AP0.5-50P　管路内引出</t>
  </si>
  <si>
    <t>CCP-AP0.5-50P　FEP管路内引出</t>
  </si>
  <si>
    <t>S-5C-FB　ラック</t>
  </si>
  <si>
    <t>S-5C-FB　FEP管路内引出</t>
  </si>
  <si>
    <t>AE1.2-3C　FEP管路内引出</t>
    <phoneticPr fontId="25"/>
  </si>
  <si>
    <t>AE1.2-3C　管路内引出</t>
  </si>
  <si>
    <t>S-5C-FB　管路内引出</t>
  </si>
  <si>
    <t>EM-CCP-AP0.5-10P　FEP管路内引出</t>
  </si>
  <si>
    <t>EM-CCP-AP0.5-10P　ラック</t>
  </si>
  <si>
    <t>EM-CCP-AP0.5-20P　FEP管路内引出</t>
  </si>
  <si>
    <t>EM-S-5C-FB　FEP管路内引出</t>
  </si>
  <si>
    <t>EM-S-7C-FB　FEP管路内引出</t>
  </si>
  <si>
    <t>EM-S-5C-FB　ラック</t>
  </si>
  <si>
    <t>EM-S-5C-FB　管路内引出</t>
  </si>
  <si>
    <t>EM-CCP-AP0.5-10P　管路内引出</t>
  </si>
  <si>
    <t>EM-AE1.2-2C　FEP管路内引出</t>
    <phoneticPr fontId="25"/>
  </si>
  <si>
    <t>EM-HP1.2-2C　FEP管路内引出</t>
  </si>
  <si>
    <t>EM-HP1.2-3C　FEP管路内引出</t>
  </si>
  <si>
    <t>EM-HP1.2-15P　FEP管路内引出</t>
  </si>
  <si>
    <t>EM-HP1.2-2C　管路内引出</t>
    <phoneticPr fontId="25"/>
  </si>
  <si>
    <t>配線器具</t>
    <rPh sb="0" eb="4">
      <t>ハイセンキグ</t>
    </rPh>
    <phoneticPr fontId="73"/>
  </si>
  <si>
    <t>材工共</t>
    <phoneticPr fontId="5"/>
  </si>
  <si>
    <t>分岐開閉器盤</t>
    <rPh sb="0" eb="2">
      <t>ブンキ</t>
    </rPh>
    <rPh sb="2" eb="5">
      <t>カイヘイキ</t>
    </rPh>
    <rPh sb="5" eb="6">
      <t>バン</t>
    </rPh>
    <phoneticPr fontId="25"/>
  </si>
  <si>
    <t>受変電設備改修</t>
    <rPh sb="0" eb="3">
      <t>ジュヘンデン</t>
    </rPh>
    <rPh sb="3" eb="5">
      <t>セツビ</t>
    </rPh>
    <rPh sb="5" eb="7">
      <t>カイシュウ</t>
    </rPh>
    <phoneticPr fontId="5"/>
  </si>
  <si>
    <t>（情報工学科棟）</t>
    <rPh sb="1" eb="3">
      <t>ジョウホウ</t>
    </rPh>
    <rPh sb="3" eb="4">
      <t>コウ</t>
    </rPh>
    <rPh sb="4" eb="6">
      <t>ガッカ</t>
    </rPh>
    <rPh sb="6" eb="7">
      <t>トウ</t>
    </rPh>
    <phoneticPr fontId="25"/>
  </si>
  <si>
    <t>600×600×600（R2K-600）</t>
    <phoneticPr fontId="5"/>
  </si>
  <si>
    <t>SUS 防水型</t>
    <rPh sb="4" eb="6">
      <t>ボウスイ</t>
    </rPh>
    <rPh sb="6" eb="7">
      <t>カタ</t>
    </rPh>
    <phoneticPr fontId="5"/>
  </si>
  <si>
    <t>露出丸ボックス</t>
    <rPh sb="0" eb="2">
      <t>ロシュツ</t>
    </rPh>
    <rPh sb="2" eb="3">
      <t>マル</t>
    </rPh>
    <phoneticPr fontId="5"/>
  </si>
  <si>
    <t>1方出</t>
    <rPh sb="1" eb="2">
      <t>ホウ</t>
    </rPh>
    <rPh sb="2" eb="3">
      <t>デ</t>
    </rPh>
    <phoneticPr fontId="5"/>
  </si>
  <si>
    <t>2方出</t>
    <rPh sb="1" eb="2">
      <t>ホウ</t>
    </rPh>
    <rPh sb="2" eb="3">
      <t>デ</t>
    </rPh>
    <phoneticPr fontId="5"/>
  </si>
  <si>
    <t>FEP30 埋設</t>
    <rPh sb="6" eb="8">
      <t>マイセツ</t>
    </rPh>
    <phoneticPr fontId="5"/>
  </si>
  <si>
    <t>FEP50 埋設</t>
    <rPh sb="6" eb="8">
      <t>マイセツ</t>
    </rPh>
    <phoneticPr fontId="5"/>
  </si>
  <si>
    <t>FEP80 埋設</t>
    <rPh sb="6" eb="8">
      <t>マイセツ</t>
    </rPh>
    <phoneticPr fontId="5"/>
  </si>
  <si>
    <t>FEP100 埋設</t>
    <rPh sb="7" eb="9">
      <t>マイセツ</t>
    </rPh>
    <phoneticPr fontId="5"/>
  </si>
  <si>
    <t>FEP125 埋設</t>
    <rPh sb="7" eb="9">
      <t>マイセツ</t>
    </rPh>
    <phoneticPr fontId="5"/>
  </si>
  <si>
    <t>可とう電線管</t>
    <rPh sb="0" eb="1">
      <t>カ</t>
    </rPh>
    <phoneticPr fontId="5"/>
  </si>
  <si>
    <t>38　被覆　WP</t>
    <rPh sb="3" eb="5">
      <t>ヒフク</t>
    </rPh>
    <phoneticPr fontId="5"/>
  </si>
  <si>
    <t xml:space="preserve"> </t>
    <phoneticPr fontId="5"/>
  </si>
  <si>
    <t>G４２</t>
  </si>
  <si>
    <t>G22</t>
    <phoneticPr fontId="5"/>
  </si>
  <si>
    <t>G82</t>
    <phoneticPr fontId="5"/>
  </si>
  <si>
    <t>G104</t>
    <phoneticPr fontId="5"/>
  </si>
  <si>
    <t>配管塗装</t>
    <rPh sb="0" eb="2">
      <t>ハイカン</t>
    </rPh>
    <rPh sb="2" eb="4">
      <t>トソウ</t>
    </rPh>
    <phoneticPr fontId="5"/>
  </si>
  <si>
    <t>コンクリート製</t>
    <rPh sb="6" eb="7">
      <t>セイ</t>
    </rPh>
    <phoneticPr fontId="5"/>
  </si>
  <si>
    <t>アスファルト舗装</t>
    <rPh sb="6" eb="8">
      <t>ホソウ</t>
    </rPh>
    <phoneticPr fontId="5"/>
  </si>
  <si>
    <t>密粒度アスコン　A-5-15（再生材）</t>
    <rPh sb="0" eb="3">
      <t>ミツリュウド</t>
    </rPh>
    <rPh sb="15" eb="17">
      <t>サイセイ</t>
    </rPh>
    <rPh sb="17" eb="18">
      <t>ザイ</t>
    </rPh>
    <phoneticPr fontId="5"/>
  </si>
  <si>
    <t>㎥</t>
    <phoneticPr fontId="5"/>
  </si>
  <si>
    <t>中間処理費</t>
    <rPh sb="0" eb="2">
      <t>チュウカン</t>
    </rPh>
    <rPh sb="2" eb="4">
      <t>ショリ</t>
    </rPh>
    <rPh sb="4" eb="5">
      <t>ヒ</t>
    </rPh>
    <phoneticPr fontId="5"/>
  </si>
  <si>
    <t>集積積込</t>
    <rPh sb="0" eb="2">
      <t>シュウセキ</t>
    </rPh>
    <rPh sb="2" eb="3">
      <t>ツ</t>
    </rPh>
    <rPh sb="3" eb="4">
      <t>コ</t>
    </rPh>
    <phoneticPr fontId="5"/>
  </si>
  <si>
    <t>EM-IE5.5° PF管路内引入</t>
    <phoneticPr fontId="5"/>
  </si>
  <si>
    <t>EM-IE14° 管路内引入</t>
    <phoneticPr fontId="5"/>
  </si>
  <si>
    <t>EM-IE22° PF管路内引入</t>
    <phoneticPr fontId="5"/>
  </si>
  <si>
    <t>EM-IE38° 管路内引入</t>
    <phoneticPr fontId="5"/>
  </si>
  <si>
    <t>EM-CET22°　管路内入線</t>
    <rPh sb="10" eb="15">
      <t>カンロナイニュウセン</t>
    </rPh>
    <phoneticPr fontId="5"/>
  </si>
  <si>
    <t>EM-CET22°　PF管路内入線</t>
    <rPh sb="12" eb="17">
      <t>カンロナイニュウセン</t>
    </rPh>
    <phoneticPr fontId="5"/>
  </si>
  <si>
    <t>EM-CET60°　ラック</t>
    <phoneticPr fontId="5"/>
  </si>
  <si>
    <t>EM-CET60°　PF管路内入線</t>
    <rPh sb="12" eb="17">
      <t>カンロナイニュウセン</t>
    </rPh>
    <phoneticPr fontId="5"/>
  </si>
  <si>
    <t>EM-CET100°　管路内入線</t>
    <rPh sb="11" eb="16">
      <t>カンロナイニュウセン</t>
    </rPh>
    <phoneticPr fontId="5"/>
  </si>
  <si>
    <t>EM-CET100°　ラック</t>
    <phoneticPr fontId="5"/>
  </si>
  <si>
    <t>EM-CET150°　ラック</t>
    <phoneticPr fontId="5"/>
  </si>
  <si>
    <t>EM-CET200°　管路内入線</t>
    <rPh sb="11" eb="16">
      <t>カンロナイニュウセン</t>
    </rPh>
    <phoneticPr fontId="5"/>
  </si>
  <si>
    <t>EM-CET200°　ラック</t>
    <phoneticPr fontId="5"/>
  </si>
  <si>
    <t>EM-CET200°　PF管路内入線</t>
    <rPh sb="13" eb="18">
      <t>カンロナイニュウセン</t>
    </rPh>
    <phoneticPr fontId="5"/>
  </si>
  <si>
    <t>EM-CET250°　ラック</t>
    <phoneticPr fontId="5"/>
  </si>
  <si>
    <t>EM-CET250°　PF管路内入線</t>
    <rPh sb="13" eb="18">
      <t>カンロナイニュウセン</t>
    </rPh>
    <phoneticPr fontId="5"/>
  </si>
  <si>
    <t>EM-CE8°-3C　 PF管路内入線</t>
    <rPh sb="14" eb="17">
      <t>カンロナイ</t>
    </rPh>
    <rPh sb="17" eb="19">
      <t>ニュウセン</t>
    </rPh>
    <phoneticPr fontId="5"/>
  </si>
  <si>
    <t>EM-CEE2°-6C　 管路内入線</t>
    <rPh sb="13" eb="15">
      <t>カンロ</t>
    </rPh>
    <rPh sb="15" eb="16">
      <t>ナイ</t>
    </rPh>
    <rPh sb="16" eb="18">
      <t>ニュウセン</t>
    </rPh>
    <phoneticPr fontId="5"/>
  </si>
  <si>
    <t>EM-EEF2.0-3C　 管路内入線</t>
    <rPh sb="14" eb="17">
      <t>カンロナイ</t>
    </rPh>
    <rPh sb="17" eb="19">
      <t>ニュウセン</t>
    </rPh>
    <phoneticPr fontId="5"/>
  </si>
  <si>
    <t>DV2.0-3C　　架空</t>
    <rPh sb="10" eb="12">
      <t>カクウ</t>
    </rPh>
    <phoneticPr fontId="5"/>
  </si>
  <si>
    <t>埋設シート</t>
    <phoneticPr fontId="5"/>
  </si>
  <si>
    <t>根切り</t>
    <phoneticPr fontId="5"/>
  </si>
  <si>
    <t>埋戻し</t>
    <phoneticPr fontId="5"/>
  </si>
  <si>
    <t>カッター入れ</t>
    <phoneticPr fontId="5"/>
  </si>
  <si>
    <t>アスファルトはつり</t>
  </si>
  <si>
    <t>L型側溝</t>
    <rPh sb="1" eb="2">
      <t>カタ</t>
    </rPh>
    <rPh sb="2" eb="4">
      <t>ソッコウ</t>
    </rPh>
    <phoneticPr fontId="5"/>
  </si>
  <si>
    <t>端数整理</t>
    <rPh sb="0" eb="2">
      <t>ハスウ</t>
    </rPh>
    <rPh sb="2" eb="4">
      <t>セイリ</t>
    </rPh>
    <phoneticPr fontId="5"/>
  </si>
  <si>
    <t>壁はつり補修</t>
    <rPh sb="0" eb="1">
      <t>カベ</t>
    </rPh>
    <rPh sb="4" eb="6">
      <t>ホシュウ</t>
    </rPh>
    <phoneticPr fontId="5"/>
  </si>
  <si>
    <t>箇所</t>
    <rPh sb="0" eb="2">
      <t>カショ</t>
    </rPh>
    <phoneticPr fontId="5"/>
  </si>
  <si>
    <t>100φ</t>
    <phoneticPr fontId="5"/>
  </si>
  <si>
    <t>150φ</t>
    <phoneticPr fontId="5"/>
  </si>
  <si>
    <t>樹木伐採</t>
    <rPh sb="0" eb="2">
      <t>ジュモク</t>
    </rPh>
    <rPh sb="2" eb="4">
      <t>バッサイ</t>
    </rPh>
    <phoneticPr fontId="5"/>
  </si>
  <si>
    <t>㎡</t>
    <phoneticPr fontId="5"/>
  </si>
  <si>
    <t>600×600×600（蓋：450φ）</t>
    <rPh sb="12" eb="13">
      <t>フタ</t>
    </rPh>
    <phoneticPr fontId="5"/>
  </si>
  <si>
    <t>プルボックス</t>
    <phoneticPr fontId="5"/>
  </si>
  <si>
    <t>200×200×100</t>
    <phoneticPr fontId="5"/>
  </si>
  <si>
    <t>300×300×200</t>
    <phoneticPr fontId="5"/>
  </si>
  <si>
    <t>400×400×300</t>
    <phoneticPr fontId="5"/>
  </si>
  <si>
    <t>500×500×300</t>
    <phoneticPr fontId="5"/>
  </si>
  <si>
    <t>300×300×200 SUSWP</t>
    <phoneticPr fontId="5"/>
  </si>
  <si>
    <t>個</t>
    <rPh sb="0" eb="1">
      <t>コ</t>
    </rPh>
    <phoneticPr fontId="5"/>
  </si>
  <si>
    <t>接地極工事</t>
    <rPh sb="0" eb="2">
      <t>セッチ</t>
    </rPh>
    <rPh sb="2" eb="3">
      <t>キョク</t>
    </rPh>
    <rPh sb="3" eb="5">
      <t>コウジ</t>
    </rPh>
    <phoneticPr fontId="5"/>
  </si>
  <si>
    <t>接地極埋設表示</t>
    <rPh sb="0" eb="2">
      <t>セッチ</t>
    </rPh>
    <rPh sb="2" eb="3">
      <t>キョク</t>
    </rPh>
    <rPh sb="3" eb="5">
      <t>マイセツ</t>
    </rPh>
    <rPh sb="5" eb="7">
      <t>ヒョウジ</t>
    </rPh>
    <phoneticPr fontId="5"/>
  </si>
  <si>
    <t>枚</t>
    <rPh sb="0" eb="1">
      <t>マイ</t>
    </rPh>
    <phoneticPr fontId="5"/>
  </si>
  <si>
    <t>IV8°管路内引出</t>
    <rPh sb="4" eb="9">
      <t>カンロナイヒキダシ</t>
    </rPh>
    <phoneticPr fontId="5"/>
  </si>
  <si>
    <t>39　露出配管</t>
    <rPh sb="3" eb="7">
      <t>ロシュツハイカン</t>
    </rPh>
    <phoneticPr fontId="5"/>
  </si>
  <si>
    <t>75　露出配管</t>
    <rPh sb="3" eb="7">
      <t>ロシュツハイカン</t>
    </rPh>
    <phoneticPr fontId="5"/>
  </si>
  <si>
    <t>G54　露出配管</t>
    <rPh sb="3" eb="7">
      <t>ロシュツハイカン</t>
    </rPh>
    <phoneticPr fontId="5"/>
  </si>
  <si>
    <t>G104　露出配管</t>
    <rPh sb="4" eb="8">
      <t>ロシュツハイカン</t>
    </rPh>
    <phoneticPr fontId="5"/>
  </si>
  <si>
    <t>E25　露出配管</t>
    <rPh sb="3" eb="7">
      <t>ロシュツハイカン</t>
    </rPh>
    <phoneticPr fontId="5"/>
  </si>
  <si>
    <t>E63　露出配管</t>
    <rPh sb="3" eb="7">
      <t>ロシュツハイカン</t>
    </rPh>
    <phoneticPr fontId="5"/>
  </si>
  <si>
    <t>VE54　露出配管</t>
    <rPh sb="3" eb="7">
      <t>ロシュツハイカン</t>
    </rPh>
    <phoneticPr fontId="5"/>
  </si>
  <si>
    <t>HIVE36　露出配管</t>
    <rPh sb="6" eb="8">
      <t>ロシュツ</t>
    </rPh>
    <rPh sb="8" eb="10">
      <t>ハイカン</t>
    </rPh>
    <phoneticPr fontId="5"/>
  </si>
  <si>
    <t>FEP50　埋設配管</t>
    <rPh sb="6" eb="8">
      <t>マイセツ</t>
    </rPh>
    <rPh sb="8" eb="10">
      <t>ハイカン</t>
    </rPh>
    <phoneticPr fontId="5"/>
  </si>
  <si>
    <t>FEP80　埋設配管</t>
    <rPh sb="6" eb="8">
      <t>マイセツ</t>
    </rPh>
    <rPh sb="8" eb="10">
      <t>ハイカン</t>
    </rPh>
    <phoneticPr fontId="5"/>
  </si>
  <si>
    <t>CD-100W　埋設配管</t>
    <rPh sb="7" eb="9">
      <t>マイセツ</t>
    </rPh>
    <rPh sb="9" eb="11">
      <t>ハイカン</t>
    </rPh>
    <phoneticPr fontId="5"/>
  </si>
  <si>
    <t>IV8°PF管路内引出</t>
    <rPh sb="6" eb="11">
      <t>カンロナイヒキダシ</t>
    </rPh>
    <phoneticPr fontId="5"/>
  </si>
  <si>
    <t>IV14°管路内引出</t>
    <rPh sb="5" eb="10">
      <t>カンロナイヒキダシ</t>
    </rPh>
    <phoneticPr fontId="5"/>
  </si>
  <si>
    <t>IV14°PF管路内引出</t>
    <rPh sb="7" eb="12">
      <t>カンロナイヒキダシ</t>
    </rPh>
    <phoneticPr fontId="5"/>
  </si>
  <si>
    <t>IV22°管路内引出</t>
    <rPh sb="5" eb="10">
      <t>カンロナイヒキダシ</t>
    </rPh>
    <phoneticPr fontId="5"/>
  </si>
  <si>
    <t>IV22°PF管路内引出</t>
    <rPh sb="7" eb="12">
      <t>カンロナイヒキダシ</t>
    </rPh>
    <phoneticPr fontId="5"/>
  </si>
  <si>
    <t>IV38°管路内引出</t>
    <rPh sb="5" eb="10">
      <t>カンロナイヒキダシ</t>
    </rPh>
    <phoneticPr fontId="5"/>
  </si>
  <si>
    <t>IV38°PF管路内引出</t>
    <rPh sb="7" eb="12">
      <t>カンロナイヒキダシ</t>
    </rPh>
    <phoneticPr fontId="5"/>
  </si>
  <si>
    <t>CVT60°　管路内引出</t>
    <rPh sb="7" eb="9">
      <t>カンロ</t>
    </rPh>
    <rPh sb="9" eb="10">
      <t>ナイ</t>
    </rPh>
    <rPh sb="10" eb="11">
      <t>ビ</t>
    </rPh>
    <rPh sb="11" eb="12">
      <t>デ</t>
    </rPh>
    <phoneticPr fontId="5"/>
  </si>
  <si>
    <t>CVT60°　ラック</t>
    <phoneticPr fontId="5"/>
  </si>
  <si>
    <t>CVT22°　管路内引出</t>
    <rPh sb="7" eb="9">
      <t>カンロ</t>
    </rPh>
    <rPh sb="9" eb="10">
      <t>ナイ</t>
    </rPh>
    <rPh sb="10" eb="11">
      <t>ビ</t>
    </rPh>
    <rPh sb="11" eb="12">
      <t>デ</t>
    </rPh>
    <phoneticPr fontId="5"/>
  </si>
  <si>
    <t>CVT100°　ラック</t>
    <phoneticPr fontId="5"/>
  </si>
  <si>
    <t>CVT150°　ラック</t>
    <phoneticPr fontId="5"/>
  </si>
  <si>
    <t>EM-CET14°　PF管路内引出</t>
    <rPh sb="12" eb="14">
      <t>カンロ</t>
    </rPh>
    <rPh sb="14" eb="15">
      <t>ナイ</t>
    </rPh>
    <rPh sb="15" eb="16">
      <t>ビ</t>
    </rPh>
    <rPh sb="16" eb="17">
      <t>デ</t>
    </rPh>
    <phoneticPr fontId="5"/>
  </si>
  <si>
    <t>EM-CET22°　管路内引出</t>
    <rPh sb="10" eb="12">
      <t>カンロ</t>
    </rPh>
    <rPh sb="12" eb="13">
      <t>ナイ</t>
    </rPh>
    <rPh sb="13" eb="14">
      <t>ビ</t>
    </rPh>
    <rPh sb="14" eb="15">
      <t>デ</t>
    </rPh>
    <phoneticPr fontId="5"/>
  </si>
  <si>
    <t>EM-CET22°　PF管路内引出</t>
    <rPh sb="12" eb="14">
      <t>カンロ</t>
    </rPh>
    <rPh sb="14" eb="15">
      <t>ナイ</t>
    </rPh>
    <rPh sb="15" eb="16">
      <t>ビ</t>
    </rPh>
    <rPh sb="16" eb="17">
      <t>デ</t>
    </rPh>
    <phoneticPr fontId="5"/>
  </si>
  <si>
    <t>EM-CET22°　コロガシ</t>
    <phoneticPr fontId="5"/>
  </si>
  <si>
    <t>EM-CET38°　管路内引出</t>
    <rPh sb="10" eb="12">
      <t>カンロ</t>
    </rPh>
    <rPh sb="12" eb="13">
      <t>ナイ</t>
    </rPh>
    <rPh sb="13" eb="14">
      <t>ビ</t>
    </rPh>
    <rPh sb="14" eb="15">
      <t>デ</t>
    </rPh>
    <phoneticPr fontId="5"/>
  </si>
  <si>
    <t>EM-CET38°　コロガシ</t>
    <phoneticPr fontId="5"/>
  </si>
  <si>
    <t>EM-CET38°　PF管路内引出</t>
    <rPh sb="12" eb="14">
      <t>カンロ</t>
    </rPh>
    <rPh sb="14" eb="15">
      <t>ナイ</t>
    </rPh>
    <rPh sb="15" eb="16">
      <t>ビ</t>
    </rPh>
    <rPh sb="16" eb="17">
      <t>デ</t>
    </rPh>
    <phoneticPr fontId="5"/>
  </si>
  <si>
    <t>CV38°-3C　管路内引出</t>
    <rPh sb="9" eb="12">
      <t>カンロナイ</t>
    </rPh>
    <rPh sb="12" eb="13">
      <t>ヒ</t>
    </rPh>
    <rPh sb="13" eb="14">
      <t>ダ</t>
    </rPh>
    <phoneticPr fontId="5"/>
  </si>
  <si>
    <t>CV38°-3C　PF管路内引出</t>
    <rPh sb="11" eb="14">
      <t>カンロナイ</t>
    </rPh>
    <rPh sb="14" eb="15">
      <t>ヒ</t>
    </rPh>
    <rPh sb="15" eb="16">
      <t>ダ</t>
    </rPh>
    <phoneticPr fontId="5"/>
  </si>
  <si>
    <t>6kV CV22°-3C　ラック</t>
    <phoneticPr fontId="5"/>
  </si>
  <si>
    <t>6kV CV22°-3C　PF管路内引出</t>
    <rPh sb="15" eb="18">
      <t>カンロナイ</t>
    </rPh>
    <rPh sb="18" eb="20">
      <t>ヒキダ</t>
    </rPh>
    <phoneticPr fontId="5"/>
  </si>
  <si>
    <t>CVV2°-15C　PF管路内引出</t>
    <rPh sb="12" eb="14">
      <t>カンロ</t>
    </rPh>
    <rPh sb="14" eb="15">
      <t>ナイ</t>
    </rPh>
    <rPh sb="15" eb="17">
      <t>ヒキダシ</t>
    </rPh>
    <phoneticPr fontId="5"/>
  </si>
  <si>
    <t>EM-CE14°-3C　PF管路内引出</t>
    <rPh sb="14" eb="16">
      <t>カンロ</t>
    </rPh>
    <rPh sb="16" eb="17">
      <t>ナイ</t>
    </rPh>
    <rPh sb="17" eb="18">
      <t>ビ</t>
    </rPh>
    <rPh sb="18" eb="19">
      <t>デ</t>
    </rPh>
    <phoneticPr fontId="5"/>
  </si>
  <si>
    <t>EM-FP1.2-4C 管路内入線</t>
  </si>
  <si>
    <t>EM-FP2°-4C　管路内入線</t>
  </si>
  <si>
    <t>EM-FP1.2-4C　PF管路内入線</t>
  </si>
  <si>
    <t>EM-FP2°-4C　PF管路内入線</t>
  </si>
  <si>
    <t>EM-CEE2°-5C　管路内入線</t>
  </si>
  <si>
    <t>EM-CEE2°-5C　PF管路内入線</t>
  </si>
  <si>
    <t>EM-CEE-S2°-2C　　管路内入線</t>
  </si>
  <si>
    <t>EM-CEE-S2°-2C　PF管路内入線</t>
  </si>
  <si>
    <t>EM-CPEE0.9-5P　管路内入線</t>
  </si>
  <si>
    <t>EM-CPEE0.9-5P　PF管路内入線</t>
  </si>
  <si>
    <t>EM-CPEE1.2-3P　管路内入線</t>
  </si>
  <si>
    <t>EM-CPEE1.2-3P　PF管路内入線</t>
  </si>
  <si>
    <t>EM-CCP-P0.9-5P　管路内入線</t>
  </si>
  <si>
    <t>EM-CCP-AP0.9-20P　管路内入線</t>
  </si>
  <si>
    <t>EM-CCP-AP0.9-50P　管路内入線</t>
  </si>
  <si>
    <t>EM-CCP-P0.9-5P　PF管路内入線</t>
  </si>
  <si>
    <t>EM-CCP-AP0.9-20P　PF管路内入線</t>
  </si>
  <si>
    <t>EM-CCP-AP0.9-50P　PF管路内入線</t>
  </si>
  <si>
    <t>EM-S-7C-FB　管路内入線</t>
  </si>
  <si>
    <t>EM-S-7C-FB　PF管路内入線</t>
  </si>
  <si>
    <t>EM-AE1.2-2C　管路内入線</t>
  </si>
  <si>
    <t>EM-AE1.2-2C　PF管路内入線</t>
  </si>
  <si>
    <t>EM-HP1.2-2C　管路内入線</t>
  </si>
  <si>
    <t>EM-HP1.2-3P　管路内入線</t>
  </si>
  <si>
    <t>EM-HP1.2-5P　管路内入線</t>
  </si>
  <si>
    <t>EM-HP1.2-10P　管路内入線</t>
  </si>
  <si>
    <t>EM-HP1.2-20P　管路内入線</t>
  </si>
  <si>
    <t>EM-HP2.0-4P　管路内入線</t>
  </si>
  <si>
    <t>工のみ</t>
  </si>
  <si>
    <t>工のみ</t>
    <phoneticPr fontId="5"/>
  </si>
  <si>
    <t>径間</t>
    <rPh sb="0" eb="2">
      <t>ケイカン</t>
    </rPh>
    <phoneticPr fontId="5"/>
  </si>
  <si>
    <t>補修</t>
    <rPh sb="0" eb="2">
      <t>ホシュウ</t>
    </rPh>
    <phoneticPr fontId="5"/>
  </si>
  <si>
    <t>金属類・廃プラ</t>
    <phoneticPr fontId="5"/>
  </si>
  <si>
    <t>産廃処分より</t>
    <phoneticPr fontId="5"/>
  </si>
  <si>
    <t>金属類</t>
    <phoneticPr fontId="5"/>
  </si>
  <si>
    <t>廃プラ</t>
    <phoneticPr fontId="5"/>
  </si>
  <si>
    <t>コンクリート類</t>
    <rPh sb="6" eb="7">
      <t>ルイ</t>
    </rPh>
    <phoneticPr fontId="5"/>
  </si>
  <si>
    <t>小計</t>
  </si>
  <si>
    <t>金属類</t>
  </si>
  <si>
    <t>廃プラ</t>
  </si>
  <si>
    <t>S-5C-FB　ﾒｯｾﾝ吊</t>
    <rPh sb="12" eb="13">
      <t>ツ</t>
    </rPh>
    <phoneticPr fontId="5"/>
  </si>
  <si>
    <t>EM-S-5C-FB　ﾒｯｾﾝ吊り</t>
    <rPh sb="15" eb="16">
      <t>ツ</t>
    </rPh>
    <phoneticPr fontId="5"/>
  </si>
  <si>
    <t>工事名称</t>
    <rPh sb="0" eb="2">
      <t>コウジ</t>
    </rPh>
    <rPh sb="2" eb="4">
      <t>メイショウ</t>
    </rPh>
    <phoneticPr fontId="4"/>
  </si>
  <si>
    <t>鈴鹿工業高専ライフライン再生Ⅲ（電気設備）工事</t>
    <rPh sb="0" eb="4">
      <t>スズカコウギョウ</t>
    </rPh>
    <rPh sb="4" eb="6">
      <t>コウセン</t>
    </rPh>
    <rPh sb="12" eb="14">
      <t>サイセイ</t>
    </rPh>
    <rPh sb="16" eb="18">
      <t>デンキ</t>
    </rPh>
    <rPh sb="18" eb="20">
      <t>セツビ</t>
    </rPh>
    <rPh sb="21" eb="23">
      <t>コウジ</t>
    </rPh>
    <phoneticPr fontId="4"/>
  </si>
  <si>
    <t>数量公開調書(参考資料)</t>
    <rPh sb="0" eb="2">
      <t>スウリョウ</t>
    </rPh>
    <rPh sb="2" eb="4">
      <t>コウカイ</t>
    </rPh>
    <rPh sb="4" eb="6">
      <t>チョウショ</t>
    </rPh>
    <rPh sb="7" eb="9">
      <t>サンコウ</t>
    </rPh>
    <rPh sb="9" eb="11">
      <t>シリョウ</t>
    </rPh>
    <phoneticPr fontId="5"/>
  </si>
  <si>
    <t>鈴鹿工業高専ライフライン再生Ⅲ（電気設備）工事</t>
    <rPh sb="0" eb="4">
      <t>スズカコウギョウ</t>
    </rPh>
    <rPh sb="4" eb="6">
      <t>コウセン</t>
    </rPh>
    <rPh sb="12" eb="14">
      <t>サイセイ</t>
    </rPh>
    <rPh sb="16" eb="20">
      <t>デンキセツビ</t>
    </rPh>
    <rPh sb="21" eb="23">
      <t>コウジ</t>
    </rPh>
    <phoneticPr fontId="5"/>
  </si>
  <si>
    <t>独立行政法人国立高等専門学校機構
鈴鹿工業高等専門学校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コウトウ</t>
    </rPh>
    <rPh sb="10" eb="12">
      <t>センモン</t>
    </rPh>
    <rPh sb="12" eb="14">
      <t>ガッコウ</t>
    </rPh>
    <rPh sb="14" eb="16">
      <t>キコウ</t>
    </rPh>
    <rPh sb="17" eb="21">
      <t>スズカコウギョウ</t>
    </rPh>
    <rPh sb="21" eb="23">
      <t>コウトウ</t>
    </rPh>
    <rPh sb="23" eb="25">
      <t>センモン</t>
    </rPh>
    <rPh sb="25" eb="27">
      <t>ガッコウ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</si>
</sst>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6" formatCode="&quot;¥&quot;#,##0;[Red]&quot;¥&quot;\-#,##0"/>
    <numFmt numFmtId="41" formatCode="_ * #,##0_ ;_ * \-#,##0_ ;_ * &quot;-&quot;_ ;_ @_ "/>
    <numFmt numFmtId="176" formatCode="#,##0;&quot;▲ &quot;#,##0"/>
    <numFmt numFmtId="177" formatCode="#,##0_ ;[Red]\-#,##0\ "/>
    <numFmt numFmtId="178" formatCode="#,##0_);[Red]\(#,##0\)"/>
    <numFmt numFmtId="179" formatCode="#,##0_ "/>
    <numFmt numFmtId="180" formatCode="#,##0;\-#,##0;&quot;-&quot;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0_ "/>
    <numFmt numFmtId="184" formatCode="#,##0.00;[Red]#,##0.00"/>
    <numFmt numFmtId="185" formatCode="d\.m\.yy\ h:mm"/>
    <numFmt numFmtId="186" formatCode="_-* #,##0.0_-;\-* #,##0.0_-;_-* &quot;-&quot;??_-;_-@_-"/>
    <numFmt numFmtId="187" formatCode="0.00000%"/>
    <numFmt numFmtId="188" formatCode="#,###"/>
    <numFmt numFmtId="189" formatCode="#,##0;&quot;▲&quot;???,???,??0"/>
    <numFmt numFmtId="190" formatCode="&quot;(&quot;#,##0&quot;)&quot;;&quot;(▲&quot;???,???,??0&quot;)&quot;"/>
    <numFmt numFmtId="191" formatCode="###&quot;図&quot;"/>
    <numFmt numFmtId="192" formatCode="#,##0.00;&quot;▲&quot;?,??0.00"/>
    <numFmt numFmtId="193" formatCode="&quot;見積書は&quot;@&quot;に添付&quot;"/>
    <numFmt numFmtId="194" formatCode="&quot;* &quot;0.00"/>
    <numFmt numFmtId="195" formatCode="0.000"/>
    <numFmt numFmtId="196" formatCode="#,##0.0;[Red]\-#,##0.0"/>
    <numFmt numFmtId="197" formatCode="#,##0.000;[Red]\-#,##0.000"/>
    <numFmt numFmtId="198" formatCode="&quot;$&quot;#,##0_);[Red]\(&quot;$&quot;#,##0\)"/>
    <numFmt numFmtId="199" formatCode="&quot;$&quot;#,##0.00_);[Red]\(&quot;$&quot;#,##0.00\)"/>
    <numFmt numFmtId="200" formatCode="0_);[Red]\(0\)"/>
    <numFmt numFmtId="201" formatCode="#,##0.00_ ;[Red]\-#,##0.00\ "/>
    <numFmt numFmtId="202" formatCode="#,##0.00_ "/>
    <numFmt numFmtId="203" formatCode="&quot; &quot;@"/>
    <numFmt numFmtId="204" formatCode="#,##0.000_ ;[Red]\-#,##0.000\ "/>
    <numFmt numFmtId="205" formatCode="&quot;¥&quot;#,##0;[Red]\-&quot;¥&quot;#,##0"/>
    <numFmt numFmtId="206" formatCode="#,##0;\-#,##0;&quot;&quot;"/>
    <numFmt numFmtId="207" formatCode="#,##0.##0"/>
    <numFmt numFmtId="208" formatCode="#,###.###"/>
    <numFmt numFmtId="209" formatCode="0.000_ "/>
    <numFmt numFmtId="210" formatCode="#,##0.##00"/>
    <numFmt numFmtId="211" formatCode="#,##0.0"/>
    <numFmt numFmtId="212" formatCode="#,##0.0_ "/>
    <numFmt numFmtId="213" formatCode="0.0_ "/>
    <numFmt numFmtId="214" formatCode="&quot;計&quot;\:General&quot;㎥&quot;"/>
  </numFmts>
  <fonts count="8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name val="平成明朝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明朝"/>
      <family val="1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12"/>
      <name val="Arial"/>
      <family val="2"/>
    </font>
    <font>
      <sz val="12"/>
      <name val="ＭＳ 明朝"/>
      <family val="1"/>
      <charset val="128"/>
    </font>
    <font>
      <u/>
      <sz val="8.4"/>
      <color indexed="12"/>
      <name val="Arial"/>
      <family val="2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Arial"/>
      <family val="2"/>
    </font>
    <font>
      <sz val="11"/>
      <color indexed="8"/>
      <name val="ＭＳ Ｐゴシック"/>
      <family val="3"/>
      <charset val="128"/>
    </font>
    <font>
      <sz val="10"/>
      <name val="MS Sans Serif"/>
      <family val="2"/>
    </font>
    <font>
      <sz val="12"/>
      <color indexed="8"/>
      <name val="ＭＳ Ｐゴシック"/>
      <family val="3"/>
      <charset val="128"/>
    </font>
    <font>
      <b/>
      <sz val="11"/>
      <name val="Helv"/>
      <family val="2"/>
    </font>
    <font>
      <sz val="8"/>
      <name val="明朝"/>
      <family val="1"/>
      <charset val="128"/>
    </font>
    <font>
      <sz val="9"/>
      <name val="ＭＳ Ｐ明朝"/>
      <family val="1"/>
      <charset val="128"/>
    </font>
    <font>
      <sz val="9"/>
      <name val="Osaka"/>
      <family val="3"/>
      <charset val="128"/>
    </font>
    <font>
      <sz val="9.5"/>
      <name val="ｺﾞｼｯｸ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7"/>
      <name val="ＭＳ Ｐ明朝"/>
      <family val="1"/>
      <charset val="128"/>
    </font>
    <font>
      <u/>
      <sz val="14"/>
      <color indexed="8"/>
      <name val="明朝"/>
      <family val="1"/>
      <charset val="128"/>
    </font>
    <font>
      <sz val="6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7"/>
      <name val="明朝"/>
      <family val="1"/>
      <charset val="128"/>
    </font>
    <font>
      <sz val="9"/>
      <color indexed="10"/>
      <name val="ＭＳ Ｐ明朝"/>
      <family val="1"/>
      <charset val="128"/>
    </font>
    <font>
      <sz val="14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indexed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color indexed="15"/>
      <name val="ＭＳ Ｐゴシック"/>
      <family val="3"/>
      <charset val="128"/>
    </font>
    <font>
      <sz val="9"/>
      <name val="ＭＳ Ｐゴシック"/>
      <family val="3"/>
      <charset val="128"/>
    </font>
    <font>
      <sz val="9.5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"/>
      <name val="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indexed="14"/>
      <name val="ＭＳ 明朝"/>
      <family val="1"/>
      <charset val="128"/>
    </font>
    <font>
      <sz val="12"/>
      <name val="リュウミンライト−ＫＬ"/>
      <family val="3"/>
      <charset val="128"/>
    </font>
    <font>
      <sz val="7"/>
      <name val="ＭＳ 明朝"/>
      <family val="1"/>
      <charset val="128"/>
    </font>
    <font>
      <sz val="10"/>
      <color indexed="12"/>
      <name val="ＭＳ Ｐ明朝"/>
      <family val="1"/>
      <charset val="128"/>
    </font>
    <font>
      <sz val="6"/>
      <name val="Osaka"/>
      <family val="3"/>
      <charset val="128"/>
    </font>
    <font>
      <sz val="10"/>
      <color indexed="10"/>
      <name val="ＭＳ 明朝"/>
      <family val="1"/>
      <charset val="128"/>
    </font>
    <font>
      <u/>
      <sz val="11"/>
      <color indexed="3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0.5"/>
      <name val="ＭＳ Ｐ明朝"/>
      <family val="1"/>
      <charset val="128"/>
    </font>
    <font>
      <sz val="7"/>
      <name val="ＭＳ Ｐゴシック"/>
      <family val="3"/>
      <charset val="128"/>
    </font>
    <font>
      <b/>
      <u/>
      <sz val="14"/>
      <name val="ＭＳ ゴシック"/>
      <family val="3"/>
      <charset val="128"/>
    </font>
    <font>
      <sz val="10.5"/>
      <color indexed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メイリオ"/>
      <family val="2"/>
      <charset val="128"/>
    </font>
    <font>
      <sz val="9.5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10"/>
      </right>
      <top style="thin">
        <color indexed="64"/>
      </top>
      <bottom style="hair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12"/>
      </left>
      <right/>
      <top/>
      <bottom style="hair">
        <color indexed="12"/>
      </bottom>
      <diagonal/>
    </border>
    <border>
      <left style="thin">
        <color indexed="12"/>
      </left>
      <right/>
      <top/>
      <bottom style="hair">
        <color indexed="12"/>
      </bottom>
      <diagonal/>
    </border>
    <border>
      <left style="thin">
        <color indexed="8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0">
    <xf numFmtId="0" fontId="0" fillId="0" borderId="0">
      <alignment vertical="center"/>
    </xf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95" fontId="38" fillId="0" borderId="1"/>
    <xf numFmtId="1" fontId="38" fillId="0" borderId="1" applyBorder="0"/>
    <xf numFmtId="0" fontId="9" fillId="0" borderId="2" applyNumberFormat="0" applyBorder="0">
      <alignment vertical="center"/>
    </xf>
    <xf numFmtId="13" fontId="17" fillId="0" borderId="3" applyBorder="0">
      <alignment horizontal="center"/>
    </xf>
    <xf numFmtId="180" fontId="10" fillId="0" borderId="0" applyFill="0" applyBorder="0" applyAlignment="0"/>
    <xf numFmtId="184" fontId="4" fillId="0" borderId="0" applyFill="0" applyBorder="0" applyAlignment="0"/>
    <xf numFmtId="185" fontId="3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185" fontId="3" fillId="0" borderId="0" applyFill="0" applyBorder="0" applyAlignment="0"/>
    <xf numFmtId="0" fontId="8" fillId="0" borderId="0" applyFill="0" applyBorder="0" applyAlignment="0"/>
    <xf numFmtId="184" fontId="4" fillId="0" borderId="0" applyFill="0" applyBorder="0" applyAlignment="0"/>
    <xf numFmtId="0" fontId="8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8" fillId="0" borderId="0" applyFont="0" applyFill="0" applyBorder="0" applyAlignment="0" applyProtection="0"/>
    <xf numFmtId="49" fontId="4" fillId="0" borderId="4" applyFont="0" applyFill="0" applyBorder="0" applyProtection="0">
      <alignment horizontal="right"/>
    </xf>
    <xf numFmtId="14" fontId="10" fillId="0" borderId="0" applyFill="0" applyBorder="0" applyAlignment="0"/>
    <xf numFmtId="185" fontId="3" fillId="0" borderId="0" applyFill="0" applyBorder="0" applyAlignment="0"/>
    <xf numFmtId="184" fontId="4" fillId="0" borderId="0" applyFill="0" applyBorder="0" applyAlignment="0"/>
    <xf numFmtId="185" fontId="3" fillId="0" borderId="0" applyFill="0" applyBorder="0" applyAlignment="0"/>
    <xf numFmtId="0" fontId="8" fillId="0" borderId="0" applyFill="0" applyBorder="0" applyAlignment="0"/>
    <xf numFmtId="184" fontId="4" fillId="0" borderId="0" applyFill="0" applyBorder="0" applyAlignment="0"/>
    <xf numFmtId="0" fontId="11" fillId="0" borderId="0">
      <alignment horizontal="left"/>
    </xf>
    <xf numFmtId="38" fontId="31" fillId="2" borderId="0" applyNumberFormat="0" applyBorder="0" applyAlignment="0" applyProtection="0"/>
    <xf numFmtId="0" fontId="12" fillId="0" borderId="5" applyNumberFormat="0" applyAlignment="0" applyProtection="0">
      <alignment horizontal="left" vertical="center"/>
    </xf>
    <xf numFmtId="0" fontId="12" fillId="0" borderId="1">
      <alignment horizontal="left" vertical="center"/>
    </xf>
    <xf numFmtId="10" fontId="31" fillId="3" borderId="6" applyNumberFormat="0" applyBorder="0" applyAlignment="0" applyProtection="0"/>
    <xf numFmtId="185" fontId="3" fillId="0" borderId="0" applyFill="0" applyBorder="0" applyAlignment="0"/>
    <xf numFmtId="184" fontId="4" fillId="0" borderId="0" applyFill="0" applyBorder="0" applyAlignment="0"/>
    <xf numFmtId="185" fontId="3" fillId="0" borderId="0" applyFill="0" applyBorder="0" applyAlignment="0"/>
    <xf numFmtId="0" fontId="8" fillId="0" borderId="0" applyFill="0" applyBorder="0" applyAlignment="0"/>
    <xf numFmtId="184" fontId="4" fillId="0" borderId="0" applyFill="0" applyBorder="0" applyAlignment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34" fillId="4" borderId="0"/>
    <xf numFmtId="187" fontId="7" fillId="0" borderId="0"/>
    <xf numFmtId="0" fontId="8" fillId="0" borderId="0"/>
    <xf numFmtId="0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5" fontId="3" fillId="0" borderId="0" applyFill="0" applyBorder="0" applyAlignment="0"/>
    <xf numFmtId="184" fontId="4" fillId="0" borderId="0" applyFill="0" applyBorder="0" applyAlignment="0"/>
    <xf numFmtId="185" fontId="3" fillId="0" borderId="0" applyFill="0" applyBorder="0" applyAlignment="0"/>
    <xf numFmtId="0" fontId="8" fillId="0" borderId="0" applyFill="0" applyBorder="0" applyAlignment="0"/>
    <xf numFmtId="184" fontId="4" fillId="0" borderId="0" applyFill="0" applyBorder="0" applyAlignment="0"/>
    <xf numFmtId="4" fontId="11" fillId="0" borderId="0">
      <alignment horizontal="right"/>
    </xf>
    <xf numFmtId="4" fontId="13" fillId="0" borderId="0">
      <alignment horizontal="right"/>
    </xf>
    <xf numFmtId="0" fontId="14" fillId="0" borderId="0">
      <alignment horizontal="left"/>
    </xf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5" fillId="0" borderId="0"/>
    <xf numFmtId="49" fontId="10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15" fillId="0" borderId="0">
      <alignment horizontal="center"/>
    </xf>
    <xf numFmtId="0" fontId="16" fillId="0" borderId="7" applyNumberFormat="0" applyBorder="0" applyAlignment="0">
      <alignment horizontal="center"/>
    </xf>
    <xf numFmtId="49" fontId="4" fillId="0" borderId="8">
      <alignment horizontal="left" vertical="center" shrinkToFit="1"/>
    </xf>
    <xf numFmtId="188" fontId="4" fillId="0" borderId="4" applyFill="0" applyBorder="0" applyAlignment="0" applyProtection="0"/>
    <xf numFmtId="0" fontId="4" fillId="0" borderId="9" applyFill="0" applyBorder="0" applyAlignment="0" applyProtection="0"/>
    <xf numFmtId="0" fontId="25" fillId="0" borderId="8" applyFont="0" applyFill="0" applyBorder="0" applyProtection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" fillId="0" borderId="10" applyFont="0" applyFill="0" applyBorder="0" applyProtection="0">
      <alignment vertical="center" shrinkToFit="1"/>
    </xf>
    <xf numFmtId="0" fontId="17" fillId="0" borderId="11" applyNumberFormat="0" applyBorder="0" applyAlignment="0" applyProtection="0"/>
    <xf numFmtId="189" fontId="25" fillId="0" borderId="2" applyFont="0" applyFill="0" applyBorder="0" applyAlignment="0" applyProtection="0"/>
    <xf numFmtId="190" fontId="4" fillId="0" borderId="2" applyFont="0" applyFill="0" applyBorder="0" applyAlignment="0" applyProtection="0"/>
    <xf numFmtId="176" fontId="25" fillId="0" borderId="12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177" fontId="4" fillId="0" borderId="0" applyFont="0" applyFill="0" applyBorder="0">
      <alignment vertical="center"/>
    </xf>
    <xf numFmtId="0" fontId="39" fillId="0" borderId="0" applyFont="0" applyFill="0" applyBorder="0" applyAlignment="0" applyProtection="0"/>
    <xf numFmtId="0" fontId="22" fillId="0" borderId="0"/>
    <xf numFmtId="0" fontId="4" fillId="0" borderId="2" applyFont="0" applyFill="0" applyBorder="0" applyProtection="0">
      <alignment vertical="center" wrapText="1" shrinkToFit="1"/>
    </xf>
    <xf numFmtId="0" fontId="4" fillId="0" borderId="2" applyFont="0" applyFill="0" applyBorder="0" applyProtection="0">
      <alignment vertical="center" wrapText="1" shrinkToFit="1"/>
    </xf>
    <xf numFmtId="4" fontId="4" fillId="0" borderId="8" applyFont="0" applyFill="0" applyBorder="0" applyProtection="0">
      <alignment horizontal="center" vertical="center"/>
    </xf>
    <xf numFmtId="191" fontId="4" fillId="0" borderId="9" applyBorder="0">
      <alignment horizontal="right"/>
    </xf>
    <xf numFmtId="192" fontId="25" fillId="0" borderId="2" applyBorder="0"/>
    <xf numFmtId="0" fontId="4" fillId="0" borderId="2" applyBorder="0">
      <alignment horizontal="center"/>
    </xf>
    <xf numFmtId="3" fontId="25" fillId="0" borderId="0" applyBorder="0"/>
    <xf numFmtId="176" fontId="4" fillId="0" borderId="2" applyFont="0" applyBorder="0">
      <alignment horizontal="right" indent="1"/>
    </xf>
    <xf numFmtId="0" fontId="4" fillId="0" borderId="13" applyBorder="0"/>
    <xf numFmtId="193" fontId="4" fillId="0" borderId="4" applyFont="0" applyFill="0" applyBorder="0" applyAlignment="0" applyProtection="0">
      <alignment wrapText="1"/>
      <protection locked="0"/>
    </xf>
    <xf numFmtId="0" fontId="17" fillId="0" borderId="4" applyNumberFormat="0" applyFill="0" applyBorder="0" applyAlignment="0" applyProtection="0"/>
    <xf numFmtId="0" fontId="6" fillId="0" borderId="14">
      <alignment vertical="center"/>
    </xf>
    <xf numFmtId="3" fontId="23" fillId="5" borderId="0"/>
    <xf numFmtId="0" fontId="4" fillId="0" borderId="4" applyFill="0" applyBorder="0" applyAlignment="0" applyProtection="0"/>
    <xf numFmtId="194" fontId="25" fillId="0" borderId="15" applyFont="0" applyFill="0" applyBorder="0" applyProtection="0">
      <alignment horizontal="left"/>
    </xf>
    <xf numFmtId="188" fontId="25" fillId="0" borderId="8" applyFont="0" applyFill="0" applyBorder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4" fillId="0" borderId="0"/>
    <xf numFmtId="0" fontId="2" fillId="0" borderId="0">
      <alignment vertical="center"/>
    </xf>
    <xf numFmtId="0" fontId="3" fillId="0" borderId="0">
      <alignment vertical="center"/>
    </xf>
    <xf numFmtId="0" fontId="21" fillId="0" borderId="0"/>
    <xf numFmtId="0" fontId="22" fillId="0" borderId="0">
      <alignment vertical="center"/>
    </xf>
    <xf numFmtId="10" fontId="3" fillId="0" borderId="16" applyNumberFormat="0">
      <alignment vertical="center"/>
    </xf>
    <xf numFmtId="0" fontId="3" fillId="0" borderId="0"/>
    <xf numFmtId="10" fontId="3" fillId="0" borderId="16" applyNumberFormat="0">
      <alignment vertical="center"/>
    </xf>
    <xf numFmtId="10" fontId="2" fillId="0" borderId="16" applyNumberFormat="0">
      <alignment vertical="center"/>
    </xf>
    <xf numFmtId="10" fontId="3" fillId="0" borderId="16" applyNumberFormat="0">
      <alignment vertical="center"/>
    </xf>
    <xf numFmtId="10" fontId="3" fillId="0" borderId="16" applyNumberFormat="0">
      <alignment vertical="center"/>
    </xf>
    <xf numFmtId="0" fontId="43" fillId="0" borderId="0">
      <alignment vertical="center"/>
    </xf>
    <xf numFmtId="0" fontId="4" fillId="0" borderId="0"/>
    <xf numFmtId="0" fontId="40" fillId="0" borderId="0" applyNumberFormat="0" applyFill="0" applyBorder="0" applyAlignment="0" applyProtection="0"/>
    <xf numFmtId="0" fontId="36" fillId="0" borderId="0"/>
    <xf numFmtId="0" fontId="41" fillId="5" borderId="17" applyNumberFormat="0" applyFill="0" applyBorder="0" applyAlignment="0" applyProtection="0">
      <alignment horizontal="distributed" vertical="center"/>
    </xf>
    <xf numFmtId="203" fontId="2" fillId="0" borderId="18" applyNumberFormat="0" applyFill="0" applyBorder="0" applyAlignment="0" applyProtection="0"/>
    <xf numFmtId="203" fontId="2" fillId="0" borderId="18" applyNumberFormat="0" applyFill="0" applyBorder="0" applyAlignment="0" applyProtection="0"/>
    <xf numFmtId="0" fontId="42" fillId="0" borderId="0" applyNumberFormat="0" applyFill="0" applyBorder="0" applyAlignment="0" applyProtection="0">
      <alignment horizontal="right"/>
    </xf>
    <xf numFmtId="0" fontId="16" fillId="0" borderId="0"/>
    <xf numFmtId="0" fontId="39" fillId="0" borderId="0" applyNumberFormat="0" applyFill="0" applyBorder="0" applyAlignment="0"/>
    <xf numFmtId="195" fontId="2" fillId="0" borderId="19" applyBorder="0" applyProtection="0"/>
    <xf numFmtId="0" fontId="39" fillId="0" borderId="0" applyNumberFormat="0" applyFill="0" applyBorder="0" applyAlignment="0" applyProtection="0"/>
    <xf numFmtId="0" fontId="16" fillId="0" borderId="0" applyNumberFormat="0" applyFont="0" applyBorder="0">
      <alignment vertical="center"/>
    </xf>
    <xf numFmtId="0" fontId="18" fillId="0" borderId="0"/>
    <xf numFmtId="0" fontId="4" fillId="0" borderId="20" applyBorder="0"/>
    <xf numFmtId="0" fontId="19" fillId="0" borderId="0"/>
    <xf numFmtId="6" fontId="19" fillId="0" borderId="0" applyFont="0" applyFill="0" applyBorder="0" applyAlignment="0" applyProtection="0"/>
    <xf numFmtId="0" fontId="44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18" fillId="10" borderId="0"/>
    <xf numFmtId="0" fontId="51" fillId="0" borderId="0"/>
    <xf numFmtId="38" fontId="2" fillId="0" borderId="0" applyFont="0" applyFill="0" applyBorder="0" applyAlignment="0" applyProtection="0"/>
    <xf numFmtId="0" fontId="25" fillId="0" borderId="0"/>
    <xf numFmtId="0" fontId="2" fillId="0" borderId="0"/>
    <xf numFmtId="0" fontId="40" fillId="0" borderId="0"/>
    <xf numFmtId="205" fontId="2" fillId="0" borderId="0" applyFont="0" applyFill="0" applyBorder="0" applyAlignment="0" applyProtection="0"/>
    <xf numFmtId="0" fontId="1" fillId="0" borderId="0">
      <alignment vertical="center"/>
    </xf>
    <xf numFmtId="0" fontId="21" fillId="0" borderId="0" applyBorder="0"/>
    <xf numFmtId="9" fontId="2" fillId="0" borderId="0" applyFont="0" applyFill="0" applyBorder="0" applyAlignment="0" applyProtection="0"/>
    <xf numFmtId="0" fontId="63" fillId="0" borderId="0"/>
    <xf numFmtId="0" fontId="2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1141">
    <xf numFmtId="0" fontId="0" fillId="0" borderId="0" xfId="0">
      <alignment vertical="center"/>
    </xf>
    <xf numFmtId="0" fontId="22" fillId="0" borderId="0" xfId="132" applyFont="1" applyAlignment="1">
      <alignment horizontal="center" vertical="center"/>
    </xf>
    <xf numFmtId="0" fontId="22" fillId="0" borderId="0" xfId="132" applyFont="1" applyAlignment="1">
      <alignment vertical="center"/>
    </xf>
    <xf numFmtId="179" fontId="22" fillId="0" borderId="0" xfId="132" applyNumberFormat="1" applyFont="1" applyAlignment="1">
      <alignment vertical="center"/>
    </xf>
    <xf numFmtId="0" fontId="22" fillId="0" borderId="1" xfId="132" applyFont="1" applyBorder="1" applyAlignment="1">
      <alignment vertical="center"/>
    </xf>
    <xf numFmtId="0" fontId="22" fillId="0" borderId="0" xfId="132" applyFont="1" applyBorder="1" applyAlignment="1">
      <alignment vertical="center"/>
    </xf>
    <xf numFmtId="38" fontId="22" fillId="0" borderId="0" xfId="87" applyFont="1" applyAlignment="1">
      <alignment horizontal="center" vertical="center"/>
    </xf>
    <xf numFmtId="38" fontId="22" fillId="0" borderId="0" xfId="87" applyFont="1" applyAlignment="1">
      <alignment horizontal="right" vertical="center"/>
    </xf>
    <xf numFmtId="0" fontId="22" fillId="0" borderId="0" xfId="132" applyFont="1" applyFill="1" applyAlignment="1">
      <alignment horizontal="center" vertical="center"/>
    </xf>
    <xf numFmtId="0" fontId="22" fillId="0" borderId="0" xfId="132" applyFont="1" applyFill="1" applyAlignment="1">
      <alignment vertical="center"/>
    </xf>
    <xf numFmtId="38" fontId="22" fillId="0" borderId="0" xfId="87" applyFont="1" applyFill="1" applyAlignment="1">
      <alignment horizontal="right" vertical="center"/>
    </xf>
    <xf numFmtId="38" fontId="22" fillId="0" borderId="0" xfId="132" applyNumberFormat="1" applyFont="1" applyFill="1" applyAlignment="1">
      <alignment vertical="center"/>
    </xf>
    <xf numFmtId="179" fontId="29" fillId="7" borderId="0" xfId="0" applyNumberFormat="1" applyFont="1" applyFill="1" applyBorder="1" applyAlignment="1">
      <alignment vertical="center"/>
    </xf>
    <xf numFmtId="177" fontId="29" fillId="7" borderId="0" xfId="0" applyNumberFormat="1" applyFont="1" applyFill="1" applyBorder="1" applyAlignment="1">
      <alignment vertical="center"/>
    </xf>
    <xf numFmtId="177" fontId="22" fillId="0" borderId="6" xfId="95" applyFont="1" applyBorder="1" applyAlignment="1">
      <alignment horizontal="center" vertical="center"/>
    </xf>
    <xf numFmtId="179" fontId="29" fillId="0" borderId="6" xfId="0" applyNumberFormat="1" applyFont="1" applyFill="1" applyBorder="1" applyAlignment="1">
      <alignment vertical="center"/>
    </xf>
    <xf numFmtId="3" fontId="29" fillId="0" borderId="6" xfId="0" applyNumberFormat="1" applyFont="1" applyFill="1" applyBorder="1" applyAlignment="1">
      <alignment horizontal="center" vertical="center"/>
    </xf>
    <xf numFmtId="0" fontId="22" fillId="0" borderId="14" xfId="132" applyFont="1" applyBorder="1" applyAlignment="1">
      <alignment vertical="center"/>
    </xf>
    <xf numFmtId="0" fontId="22" fillId="0" borderId="14" xfId="132" applyFont="1" applyFill="1" applyBorder="1" applyAlignment="1">
      <alignment vertical="center"/>
    </xf>
    <xf numFmtId="3" fontId="29" fillId="0" borderId="14" xfId="0" applyNumberFormat="1" applyFont="1" applyFill="1" applyBorder="1" applyAlignment="1">
      <alignment vertical="center"/>
    </xf>
    <xf numFmtId="3" fontId="29" fillId="0" borderId="30" xfId="0" applyNumberFormat="1" applyFont="1" applyFill="1" applyBorder="1" applyAlignment="1">
      <alignment vertical="center"/>
    </xf>
    <xf numFmtId="3" fontId="29" fillId="7" borderId="30" xfId="0" applyNumberFormat="1" applyFont="1" applyFill="1" applyBorder="1" applyAlignment="1">
      <alignment vertical="center"/>
    </xf>
    <xf numFmtId="0" fontId="22" fillId="0" borderId="1" xfId="132" applyFont="1" applyFill="1" applyBorder="1" applyAlignment="1">
      <alignment vertical="center"/>
    </xf>
    <xf numFmtId="3" fontId="29" fillId="0" borderId="1" xfId="0" applyNumberFormat="1" applyFont="1" applyFill="1" applyBorder="1" applyAlignment="1">
      <alignment vertical="center"/>
    </xf>
    <xf numFmtId="3" fontId="29" fillId="0" borderId="1" xfId="0" applyNumberFormat="1" applyFont="1" applyFill="1" applyBorder="1" applyAlignment="1">
      <alignment horizontal="left" vertical="center"/>
    </xf>
    <xf numFmtId="3" fontId="29" fillId="0" borderId="1" xfId="0" applyNumberFormat="1" applyFont="1" applyFill="1" applyBorder="1" applyAlignment="1">
      <alignment horizontal="center" vertical="center"/>
    </xf>
    <xf numFmtId="0" fontId="22" fillId="0" borderId="30" xfId="132" applyFont="1" applyFill="1" applyBorder="1" applyAlignment="1">
      <alignment vertical="center"/>
    </xf>
    <xf numFmtId="0" fontId="22" fillId="0" borderId="6" xfId="132" applyFont="1" applyBorder="1" applyAlignment="1">
      <alignment vertical="center"/>
    </xf>
    <xf numFmtId="179" fontId="22" fillId="0" borderId="6" xfId="132" applyNumberFormat="1" applyFont="1" applyFill="1" applyBorder="1" applyAlignment="1">
      <alignment vertical="center"/>
    </xf>
    <xf numFmtId="0" fontId="22" fillId="0" borderId="6" xfId="132" applyFont="1" applyFill="1" applyBorder="1" applyAlignment="1">
      <alignment vertical="center"/>
    </xf>
    <xf numFmtId="0" fontId="22" fillId="0" borderId="0" xfId="132" applyFont="1" applyBorder="1" applyAlignment="1">
      <alignment horizontal="center" vertical="center"/>
    </xf>
    <xf numFmtId="3" fontId="29" fillId="7" borderId="1" xfId="0" applyNumberFormat="1" applyFont="1" applyFill="1" applyBorder="1" applyAlignment="1">
      <alignment horizontal="center" vertical="center"/>
    </xf>
    <xf numFmtId="177" fontId="22" fillId="0" borderId="6" xfId="95" applyFont="1" applyFill="1" applyBorder="1" applyAlignment="1">
      <alignment vertical="center"/>
    </xf>
    <xf numFmtId="177" fontId="22" fillId="0" borderId="6" xfId="95" applyFont="1" applyFill="1" applyBorder="1" applyAlignment="1">
      <alignment horizontal="center" vertical="center"/>
    </xf>
    <xf numFmtId="3" fontId="22" fillId="0" borderId="1" xfId="132" applyNumberFormat="1" applyFont="1" applyFill="1" applyBorder="1" applyAlignment="1">
      <alignment vertical="center"/>
    </xf>
    <xf numFmtId="0" fontId="22" fillId="0" borderId="1" xfId="132" quotePrefix="1" applyFont="1" applyFill="1" applyBorder="1" applyAlignment="1">
      <alignment horizontal="left" vertical="center"/>
    </xf>
    <xf numFmtId="37" fontId="22" fillId="9" borderId="30" xfId="132" applyNumberFormat="1" applyFont="1" applyFill="1" applyBorder="1" applyAlignment="1" applyProtection="1">
      <alignment horizontal="left" vertical="center"/>
    </xf>
    <xf numFmtId="0" fontId="22" fillId="9" borderId="1" xfId="132" applyFont="1" applyFill="1" applyBorder="1" applyAlignment="1">
      <alignment vertical="center"/>
    </xf>
    <xf numFmtId="0" fontId="22" fillId="9" borderId="6" xfId="132" applyFont="1" applyFill="1" applyBorder="1" applyAlignment="1">
      <alignment vertical="center"/>
    </xf>
    <xf numFmtId="179" fontId="22" fillId="9" borderId="6" xfId="132" applyNumberFormat="1" applyFont="1" applyFill="1" applyBorder="1" applyAlignment="1">
      <alignment vertical="center"/>
    </xf>
    <xf numFmtId="177" fontId="22" fillId="0" borderId="0" xfId="95" applyFont="1" applyAlignment="1">
      <alignment vertical="center"/>
    </xf>
    <xf numFmtId="177" fontId="22" fillId="0" borderId="0" xfId="95" applyFont="1" applyBorder="1" applyAlignment="1">
      <alignment vertical="center"/>
    </xf>
    <xf numFmtId="177" fontId="22" fillId="0" borderId="1" xfId="95" applyFont="1" applyBorder="1" applyAlignment="1">
      <alignment horizontal="left" vertical="center"/>
    </xf>
    <xf numFmtId="177" fontId="22" fillId="0" borderId="14" xfId="95" applyFont="1" applyBorder="1" applyAlignment="1">
      <alignment vertical="center"/>
    </xf>
    <xf numFmtId="177" fontId="22" fillId="0" borderId="30" xfId="95" applyFont="1" applyBorder="1" applyAlignment="1">
      <alignment vertical="center"/>
    </xf>
    <xf numFmtId="177" fontId="22" fillId="0" borderId="6" xfId="95" applyFont="1" applyBorder="1" applyAlignment="1">
      <alignment vertical="center"/>
    </xf>
    <xf numFmtId="177" fontId="22" fillId="0" borderId="1" xfId="95" applyFont="1" applyBorder="1" applyAlignment="1">
      <alignment horizontal="center" vertical="center"/>
    </xf>
    <xf numFmtId="204" fontId="22" fillId="0" borderId="6" xfId="95" applyNumberFormat="1" applyFont="1" applyBorder="1" applyAlignment="1">
      <alignment vertical="center"/>
    </xf>
    <xf numFmtId="177" fontId="22" fillId="0" borderId="0" xfId="95" applyFont="1" applyAlignment="1">
      <alignment horizontal="right" vertical="center"/>
    </xf>
    <xf numFmtId="0" fontId="22" fillId="0" borderId="6" xfId="153" applyNumberFormat="1" applyFont="1" applyFill="1" applyBorder="1" applyAlignment="1">
      <alignment horizontal="distributed" vertical="center" justifyLastLine="1"/>
    </xf>
    <xf numFmtId="0" fontId="29" fillId="0" borderId="0" xfId="153" applyNumberFormat="1" applyFont="1" applyFill="1" applyAlignment="1"/>
    <xf numFmtId="49" fontId="48" fillId="0" borderId="0" xfId="0" applyNumberFormat="1" applyFont="1" applyFill="1" applyBorder="1" applyAlignment="1" applyProtection="1">
      <alignment vertical="center" shrinkToFit="1"/>
    </xf>
    <xf numFmtId="49" fontId="48" fillId="0" borderId="0" xfId="0" applyNumberFormat="1" applyFont="1" applyFill="1" applyAlignment="1" applyProtection="1">
      <alignment vertical="center"/>
    </xf>
    <xf numFmtId="178" fontId="48" fillId="0" borderId="0" xfId="0" applyNumberFormat="1" applyFont="1" applyFill="1" applyAlignment="1" applyProtection="1">
      <alignment vertical="center"/>
    </xf>
    <xf numFmtId="0" fontId="48" fillId="0" borderId="0" xfId="0" applyNumberFormat="1" applyFont="1" applyFill="1" applyAlignment="1" applyProtection="1">
      <alignment vertical="center"/>
    </xf>
    <xf numFmtId="0" fontId="48" fillId="0" borderId="0" xfId="0" applyNumberFormat="1" applyFont="1" applyFill="1" applyAlignment="1" applyProtection="1">
      <alignment horizontal="left" vertical="center"/>
    </xf>
    <xf numFmtId="49" fontId="29" fillId="0" borderId="0" xfId="0" applyNumberFormat="1" applyFont="1" applyFill="1" applyAlignment="1" applyProtection="1"/>
    <xf numFmtId="0" fontId="37" fillId="0" borderId="0" xfId="132" applyFont="1" applyAlignment="1">
      <alignment horizontal="center" vertical="center"/>
    </xf>
    <xf numFmtId="0" fontId="37" fillId="0" borderId="0" xfId="132" applyFont="1" applyBorder="1" applyAlignment="1">
      <alignment vertical="center"/>
    </xf>
    <xf numFmtId="0" fontId="37" fillId="0" borderId="0" xfId="132" applyFont="1" applyBorder="1" applyAlignment="1">
      <alignment horizontal="left" vertical="center"/>
    </xf>
    <xf numFmtId="0" fontId="37" fillId="0" borderId="0" xfId="132" applyFont="1" applyAlignment="1">
      <alignment vertical="center"/>
    </xf>
    <xf numFmtId="0" fontId="37" fillId="0" borderId="0" xfId="0" applyFont="1">
      <alignment vertical="center"/>
    </xf>
    <xf numFmtId="38" fontId="37" fillId="0" borderId="0" xfId="87" applyFont="1" applyAlignment="1">
      <alignment vertical="center"/>
    </xf>
    <xf numFmtId="38" fontId="37" fillId="0" borderId="0" xfId="87" applyFont="1" applyAlignment="1">
      <alignment horizontal="center" vertical="center"/>
    </xf>
    <xf numFmtId="0" fontId="37" fillId="0" borderId="0" xfId="132" applyFont="1" applyFill="1" applyBorder="1" applyAlignment="1">
      <alignment vertical="center"/>
    </xf>
    <xf numFmtId="0" fontId="22" fillId="0" borderId="6" xfId="153" applyNumberFormat="1" applyFont="1" applyFill="1" applyBorder="1" applyAlignment="1">
      <alignment horizontal="center" vertical="center"/>
    </xf>
    <xf numFmtId="0" fontId="22" fillId="0" borderId="6" xfId="118" applyFont="1" applyFill="1" applyBorder="1" applyAlignment="1">
      <alignment horizontal="center" vertical="center"/>
    </xf>
    <xf numFmtId="177" fontId="22" fillId="0" borderId="14" xfId="95" applyFont="1" applyBorder="1" applyAlignment="1">
      <alignment horizontal="left" vertical="center"/>
    </xf>
    <xf numFmtId="49" fontId="22" fillId="0" borderId="14" xfId="118" applyNumberFormat="1" applyFont="1" applyFill="1" applyBorder="1" applyAlignment="1" applyProtection="1">
      <alignment horizontal="center" vertical="center"/>
      <protection locked="0"/>
    </xf>
    <xf numFmtId="0" fontId="22" fillId="0" borderId="14" xfId="118" applyFont="1" applyFill="1" applyBorder="1" applyAlignment="1">
      <alignment horizontal="left" vertical="center"/>
    </xf>
    <xf numFmtId="0" fontId="22" fillId="0" borderId="14" xfId="118" applyFont="1" applyFill="1" applyBorder="1" applyAlignment="1">
      <alignment horizontal="center" vertical="center"/>
    </xf>
    <xf numFmtId="0" fontId="37" fillId="0" borderId="0" xfId="132" applyFont="1" applyFill="1" applyBorder="1" applyAlignment="1">
      <alignment horizontal="left" vertical="center"/>
    </xf>
    <xf numFmtId="177" fontId="37" fillId="0" borderId="0" xfId="95" applyFont="1" applyFill="1" applyBorder="1" applyAlignment="1">
      <alignment horizontal="center"/>
    </xf>
    <xf numFmtId="38" fontId="37" fillId="0" borderId="0" xfId="87" applyFont="1" applyFill="1" applyBorder="1" applyAlignment="1"/>
    <xf numFmtId="177" fontId="37" fillId="0" borderId="0" xfId="95" applyFont="1" applyFill="1" applyBorder="1" applyAlignment="1"/>
    <xf numFmtId="200" fontId="37" fillId="0" borderId="0" xfId="95" applyNumberFormat="1" applyFont="1" applyFill="1" applyBorder="1" applyAlignment="1"/>
    <xf numFmtId="38" fontId="50" fillId="0" borderId="0" xfId="87" applyFont="1" applyFill="1" applyBorder="1" applyAlignment="1"/>
    <xf numFmtId="177" fontId="22" fillId="0" borderId="6" xfId="95" applyFont="1" applyBorder="1" applyAlignment="1">
      <alignment vertical="center"/>
    </xf>
    <xf numFmtId="3" fontId="29" fillId="0" borderId="6" xfId="0" applyNumberFormat="1" applyFont="1" applyFill="1" applyBorder="1" applyAlignment="1">
      <alignment vertical="center"/>
    </xf>
    <xf numFmtId="0" fontId="22" fillId="0" borderId="6" xfId="132" applyFont="1" applyBorder="1" applyAlignment="1">
      <alignment vertical="center"/>
    </xf>
    <xf numFmtId="0" fontId="40" fillId="0" borderId="0" xfId="158"/>
    <xf numFmtId="0" fontId="40" fillId="0" borderId="0" xfId="158" applyFill="1"/>
    <xf numFmtId="0" fontId="40" fillId="0" borderId="0" xfId="158" applyNumberFormat="1" applyFill="1" applyAlignment="1">
      <alignment horizontal="centerContinuous"/>
    </xf>
    <xf numFmtId="0" fontId="40" fillId="0" borderId="0" xfId="158" applyFont="1" applyFill="1"/>
    <xf numFmtId="0" fontId="40" fillId="0" borderId="0" xfId="158" applyNumberFormat="1" applyFont="1" applyFill="1" applyAlignment="1">
      <alignment horizontal="centerContinuous"/>
    </xf>
    <xf numFmtId="196" fontId="40" fillId="0" borderId="57" xfId="158" applyNumberFormat="1" applyFill="1" applyBorder="1" applyAlignment="1">
      <alignment horizontal="right"/>
    </xf>
    <xf numFmtId="196" fontId="40" fillId="0" borderId="58" xfId="158" applyNumberFormat="1" applyFill="1" applyBorder="1" applyAlignment="1">
      <alignment horizontal="right"/>
    </xf>
    <xf numFmtId="206" fontId="40" fillId="0" borderId="28" xfId="158" applyNumberFormat="1" applyFill="1" applyBorder="1" applyAlignment="1">
      <alignment horizontal="right"/>
    </xf>
    <xf numFmtId="38" fontId="40" fillId="0" borderId="57" xfId="158" applyNumberFormat="1" applyFont="1" applyFill="1" applyBorder="1" applyAlignment="1">
      <alignment horizontal="right"/>
    </xf>
    <xf numFmtId="38" fontId="40" fillId="0" borderId="58" xfId="158" applyNumberFormat="1" applyFont="1" applyFill="1" applyBorder="1" applyAlignment="1">
      <alignment horizontal="right"/>
    </xf>
    <xf numFmtId="206" fontId="40" fillId="0" borderId="59" xfId="158" applyNumberFormat="1" applyFont="1" applyFill="1" applyBorder="1" applyAlignment="1">
      <alignment horizontal="right"/>
    </xf>
    <xf numFmtId="196" fontId="40" fillId="0" borderId="60" xfId="158" applyNumberFormat="1" applyFill="1" applyBorder="1" applyAlignment="1"/>
    <xf numFmtId="0" fontId="40" fillId="0" borderId="61" xfId="158" applyFill="1" applyBorder="1"/>
    <xf numFmtId="0" fontId="40" fillId="0" borderId="28" xfId="158" applyFont="1" applyFill="1" applyBorder="1" applyAlignment="1">
      <alignment horizontal="center"/>
    </xf>
    <xf numFmtId="38" fontId="40" fillId="0" borderId="62" xfId="158" applyNumberFormat="1" applyFill="1" applyBorder="1" applyAlignment="1">
      <alignment horizontal="right"/>
    </xf>
    <xf numFmtId="38" fontId="40" fillId="0" borderId="63" xfId="158" applyNumberFormat="1" applyFill="1" applyBorder="1" applyAlignment="1">
      <alignment horizontal="right"/>
    </xf>
    <xf numFmtId="206" fontId="40" fillId="0" borderId="33" xfId="158" applyNumberFormat="1" applyFill="1" applyBorder="1" applyAlignment="1">
      <alignment horizontal="right"/>
    </xf>
    <xf numFmtId="38" fontId="40" fillId="0" borderId="62" xfId="158" applyNumberFormat="1" applyFont="1" applyFill="1" applyBorder="1" applyAlignment="1">
      <alignment horizontal="right"/>
    </xf>
    <xf numFmtId="38" fontId="40" fillId="0" borderId="63" xfId="158" applyNumberFormat="1" applyFont="1" applyFill="1" applyBorder="1" applyAlignment="1">
      <alignment horizontal="right"/>
    </xf>
    <xf numFmtId="38" fontId="40" fillId="0" borderId="65" xfId="158" applyNumberFormat="1" applyFill="1" applyBorder="1" applyAlignment="1">
      <alignment horizontal="right"/>
    </xf>
    <xf numFmtId="38" fontId="40" fillId="0" borderId="66" xfId="158" applyNumberFormat="1" applyFill="1" applyBorder="1" applyAlignment="1">
      <alignment horizontal="right"/>
    </xf>
    <xf numFmtId="206" fontId="40" fillId="0" borderId="29" xfId="158" applyNumberFormat="1" applyFill="1" applyBorder="1" applyAlignment="1">
      <alignment horizontal="right"/>
    </xf>
    <xf numFmtId="38" fontId="40" fillId="0" borderId="65" xfId="158" applyNumberFormat="1" applyFont="1" applyFill="1" applyBorder="1" applyAlignment="1">
      <alignment horizontal="right"/>
    </xf>
    <xf numFmtId="38" fontId="40" fillId="0" borderId="67" xfId="158" applyNumberFormat="1" applyFont="1" applyFill="1" applyBorder="1" applyAlignment="1">
      <alignment horizontal="right"/>
    </xf>
    <xf numFmtId="206" fontId="40" fillId="0" borderId="68" xfId="158" applyNumberFormat="1" applyFont="1" applyFill="1" applyBorder="1" applyAlignment="1">
      <alignment horizontal="right"/>
    </xf>
    <xf numFmtId="38" fontId="40" fillId="0" borderId="69" xfId="158" applyNumberFormat="1" applyFill="1" applyBorder="1" applyAlignment="1"/>
    <xf numFmtId="0" fontId="6" fillId="0" borderId="67" xfId="158" applyFont="1" applyFill="1" applyBorder="1" applyAlignment="1">
      <alignment shrinkToFit="1"/>
    </xf>
    <xf numFmtId="0" fontId="6" fillId="0" borderId="29" xfId="158" applyFont="1" applyFill="1" applyBorder="1" applyAlignment="1">
      <alignment shrinkToFit="1"/>
    </xf>
    <xf numFmtId="38" fontId="40" fillId="0" borderId="70" xfId="158" applyNumberFormat="1" applyFill="1" applyBorder="1" applyAlignment="1">
      <alignment horizontal="right"/>
    </xf>
    <xf numFmtId="38" fontId="40" fillId="0" borderId="71" xfId="158" applyNumberFormat="1" applyFill="1" applyBorder="1" applyAlignment="1">
      <alignment horizontal="right"/>
    </xf>
    <xf numFmtId="206" fontId="40" fillId="0" borderId="56" xfId="158" applyNumberFormat="1" applyFill="1" applyBorder="1" applyAlignment="1">
      <alignment horizontal="right"/>
    </xf>
    <xf numFmtId="206" fontId="40" fillId="0" borderId="72" xfId="158" applyNumberFormat="1" applyFont="1" applyFill="1" applyBorder="1" applyAlignment="1">
      <alignment horizontal="right"/>
    </xf>
    <xf numFmtId="38" fontId="40" fillId="0" borderId="73" xfId="158" applyNumberFormat="1" applyFont="1" applyFill="1" applyBorder="1" applyAlignment="1"/>
    <xf numFmtId="0" fontId="6" fillId="0" borderId="74" xfId="158" applyFont="1" applyFill="1" applyBorder="1" applyAlignment="1">
      <alignment shrinkToFit="1"/>
    </xf>
    <xf numFmtId="0" fontId="6" fillId="0" borderId="56" xfId="158" applyFont="1" applyFill="1" applyBorder="1" applyAlignment="1">
      <alignment shrinkToFit="1"/>
    </xf>
    <xf numFmtId="38" fontId="40" fillId="0" borderId="75" xfId="158" applyNumberFormat="1" applyFill="1" applyBorder="1" applyAlignment="1">
      <alignment horizontal="right"/>
    </xf>
    <xf numFmtId="38" fontId="40" fillId="0" borderId="76" xfId="158" applyNumberFormat="1" applyFill="1" applyBorder="1" applyAlignment="1">
      <alignment horizontal="right"/>
    </xf>
    <xf numFmtId="206" fontId="40" fillId="0" borderId="77" xfId="158" applyNumberFormat="1" applyFill="1" applyBorder="1" applyAlignment="1">
      <alignment horizontal="right"/>
    </xf>
    <xf numFmtId="38" fontId="40" fillId="0" borderId="75" xfId="158" applyNumberFormat="1" applyFont="1" applyFill="1" applyBorder="1" applyAlignment="1">
      <alignment horizontal="right"/>
    </xf>
    <xf numFmtId="38" fontId="40" fillId="0" borderId="78" xfId="158" applyNumberFormat="1" applyFont="1" applyFill="1" applyBorder="1" applyAlignment="1">
      <alignment horizontal="right"/>
    </xf>
    <xf numFmtId="206" fontId="40" fillId="0" borderId="79" xfId="158" applyNumberFormat="1" applyFont="1" applyFill="1" applyBorder="1" applyAlignment="1">
      <alignment horizontal="right"/>
    </xf>
    <xf numFmtId="38" fontId="40" fillId="0" borderId="80" xfId="158" applyNumberFormat="1" applyFont="1" applyFill="1" applyBorder="1" applyAlignment="1"/>
    <xf numFmtId="0" fontId="6" fillId="0" borderId="81" xfId="158" applyFont="1" applyFill="1" applyBorder="1" applyAlignment="1">
      <alignment shrinkToFit="1"/>
    </xf>
    <xf numFmtId="0" fontId="6" fillId="0" borderId="77" xfId="158" applyFont="1" applyFill="1" applyBorder="1" applyAlignment="1">
      <alignment shrinkToFit="1"/>
    </xf>
    <xf numFmtId="0" fontId="40" fillId="0" borderId="82" xfId="158" applyNumberFormat="1" applyFont="1" applyFill="1" applyBorder="1" applyAlignment="1">
      <alignment horizontal="center"/>
    </xf>
    <xf numFmtId="0" fontId="40" fillId="0" borderId="83" xfId="158" applyFont="1" applyFill="1" applyBorder="1" applyAlignment="1">
      <alignment horizontal="center"/>
    </xf>
    <xf numFmtId="0" fontId="40" fillId="0" borderId="84" xfId="158" applyNumberFormat="1" applyFill="1" applyBorder="1" applyAlignment="1">
      <alignment horizontal="center"/>
    </xf>
    <xf numFmtId="0" fontId="40" fillId="0" borderId="83" xfId="158" applyNumberFormat="1" applyFont="1" applyFill="1" applyBorder="1" applyAlignment="1">
      <alignment horizontal="center"/>
    </xf>
    <xf numFmtId="0" fontId="40" fillId="0" borderId="85" xfId="158" applyNumberFormat="1" applyFont="1" applyFill="1" applyBorder="1" applyAlignment="1">
      <alignment horizontal="center"/>
    </xf>
    <xf numFmtId="0" fontId="40" fillId="0" borderId="87" xfId="158" applyFill="1" applyBorder="1" applyAlignment="1">
      <alignment horizontal="center"/>
    </xf>
    <xf numFmtId="0" fontId="40" fillId="0" borderId="84" xfId="158" applyFill="1" applyBorder="1" applyAlignment="1">
      <alignment horizontal="center"/>
    </xf>
    <xf numFmtId="0" fontId="40" fillId="0" borderId="91" xfId="158" applyFill="1" applyBorder="1" applyAlignment="1">
      <alignment horizontal="center"/>
    </xf>
    <xf numFmtId="0" fontId="40" fillId="0" borderId="92" xfId="158" applyFill="1" applyBorder="1" applyAlignment="1">
      <alignment horizontal="center"/>
    </xf>
    <xf numFmtId="0" fontId="40" fillId="0" borderId="21" xfId="158" applyFill="1" applyBorder="1" applyAlignment="1">
      <alignment horizontal="center"/>
    </xf>
    <xf numFmtId="0" fontId="40" fillId="0" borderId="94" xfId="158" applyFont="1" applyFill="1" applyBorder="1" applyAlignment="1">
      <alignment horizontal="center"/>
    </xf>
    <xf numFmtId="0" fontId="40" fillId="0" borderId="95" xfId="158" applyFill="1" applyBorder="1" applyAlignment="1">
      <alignment horizontal="center"/>
    </xf>
    <xf numFmtId="0" fontId="40" fillId="0" borderId="11" xfId="158" applyFill="1" applyBorder="1" applyAlignment="1">
      <alignment horizontal="center"/>
    </xf>
    <xf numFmtId="0" fontId="6" fillId="8" borderId="39" xfId="158" quotePrefix="1" applyFont="1" applyFill="1" applyBorder="1" applyAlignment="1">
      <alignment horizontal="center"/>
    </xf>
    <xf numFmtId="0" fontId="40" fillId="0" borderId="5" xfId="158" applyFill="1" applyBorder="1"/>
    <xf numFmtId="0" fontId="40" fillId="0" borderId="5" xfId="158" applyFill="1" applyBorder="1" applyAlignment="1">
      <alignment horizontal="center"/>
    </xf>
    <xf numFmtId="0" fontId="40" fillId="0" borderId="28" xfId="158" applyFont="1" applyFill="1" applyBorder="1"/>
    <xf numFmtId="0" fontId="40" fillId="0" borderId="5" xfId="158" applyFont="1" applyFill="1" applyBorder="1"/>
    <xf numFmtId="0" fontId="40" fillId="0" borderId="48" xfId="158" applyFont="1" applyFill="1" applyBorder="1"/>
    <xf numFmtId="0" fontId="25" fillId="0" borderId="0" xfId="158" applyFont="1" applyFill="1"/>
    <xf numFmtId="0" fontId="58" fillId="0" borderId="86" xfId="158" applyFont="1" applyFill="1" applyBorder="1" applyAlignment="1">
      <alignment horizontal="center" shrinkToFit="1"/>
    </xf>
    <xf numFmtId="0" fontId="6" fillId="0" borderId="96" xfId="158" applyFont="1" applyFill="1" applyBorder="1" applyAlignment="1">
      <alignment shrinkToFit="1"/>
    </xf>
    <xf numFmtId="41" fontId="40" fillId="0" borderId="69" xfId="158" applyNumberFormat="1" applyFill="1" applyBorder="1" applyAlignment="1">
      <alignment horizontal="center"/>
    </xf>
    <xf numFmtId="0" fontId="6" fillId="0" borderId="97" xfId="158" applyFont="1" applyFill="1" applyBorder="1" applyAlignment="1">
      <alignment shrinkToFit="1"/>
    </xf>
    <xf numFmtId="0" fontId="6" fillId="0" borderId="98" xfId="158" applyFont="1" applyFill="1" applyBorder="1" applyAlignment="1">
      <alignment shrinkToFit="1"/>
    </xf>
    <xf numFmtId="0" fontId="40" fillId="0" borderId="5" xfId="158" applyNumberFormat="1" applyFont="1" applyFill="1" applyBorder="1" applyAlignment="1">
      <alignment horizontal="centerContinuous"/>
    </xf>
    <xf numFmtId="0" fontId="40" fillId="14" borderId="28" xfId="158" applyFill="1" applyBorder="1" applyAlignment="1">
      <alignment horizontal="center"/>
    </xf>
    <xf numFmtId="196" fontId="40" fillId="0" borderId="0" xfId="158" applyNumberFormat="1" applyFill="1" applyBorder="1" applyAlignment="1">
      <alignment horizontal="right"/>
    </xf>
    <xf numFmtId="206" fontId="40" fillId="0" borderId="0" xfId="158" applyNumberFormat="1" applyFill="1" applyBorder="1" applyAlignment="1">
      <alignment horizontal="right"/>
    </xf>
    <xf numFmtId="38" fontId="40" fillId="0" borderId="0" xfId="158" applyNumberFormat="1" applyFont="1" applyFill="1" applyBorder="1" applyAlignment="1">
      <alignment horizontal="right"/>
    </xf>
    <xf numFmtId="206" fontId="40" fillId="0" borderId="0" xfId="158" applyNumberFormat="1" applyFont="1" applyFill="1" applyBorder="1" applyAlignment="1">
      <alignment horizontal="right"/>
    </xf>
    <xf numFmtId="196" fontId="40" fillId="0" borderId="0" xfId="158" applyNumberFormat="1" applyFill="1" applyBorder="1" applyAlignment="1"/>
    <xf numFmtId="0" fontId="40" fillId="0" borderId="0" xfId="158" applyFill="1" applyBorder="1"/>
    <xf numFmtId="0" fontId="40" fillId="0" borderId="0" xfId="158" applyFont="1" applyFill="1" applyBorder="1" applyAlignment="1">
      <alignment horizontal="center"/>
    </xf>
    <xf numFmtId="38" fontId="40" fillId="0" borderId="71" xfId="158" applyNumberFormat="1" applyFont="1" applyFill="1" applyBorder="1" applyAlignment="1">
      <alignment horizontal="right"/>
    </xf>
    <xf numFmtId="0" fontId="6" fillId="0" borderId="99" xfId="158" applyFont="1" applyFill="1" applyBorder="1" applyAlignment="1">
      <alignment shrinkToFit="1"/>
    </xf>
    <xf numFmtId="41" fontId="40" fillId="0" borderId="58" xfId="158" applyNumberFormat="1" applyFill="1" applyBorder="1" applyAlignment="1">
      <alignment horizontal="right"/>
    </xf>
    <xf numFmtId="41" fontId="40" fillId="0" borderId="5" xfId="158" applyNumberFormat="1" applyFill="1" applyBorder="1" applyAlignment="1">
      <alignment horizontal="right"/>
    </xf>
    <xf numFmtId="206" fontId="40" fillId="0" borderId="58" xfId="158" applyNumberFormat="1" applyFill="1" applyBorder="1" applyAlignment="1">
      <alignment horizontal="right"/>
    </xf>
    <xf numFmtId="206" fontId="40" fillId="0" borderId="57" xfId="158" applyNumberFormat="1" applyFont="1" applyFill="1" applyBorder="1" applyAlignment="1">
      <alignment horizontal="right"/>
    </xf>
    <xf numFmtId="206" fontId="40" fillId="0" borderId="58" xfId="158" applyNumberFormat="1" applyFont="1" applyFill="1" applyBorder="1" applyAlignment="1">
      <alignment horizontal="right"/>
    </xf>
    <xf numFmtId="206" fontId="40" fillId="0" borderId="55" xfId="158" applyNumberFormat="1" applyFill="1" applyBorder="1" applyAlignment="1">
      <alignment horizontal="right"/>
    </xf>
    <xf numFmtId="206" fontId="40" fillId="0" borderId="100" xfId="158" applyNumberFormat="1" applyFont="1" applyFill="1" applyBorder="1" applyAlignment="1">
      <alignment horizontal="right"/>
    </xf>
    <xf numFmtId="206" fontId="40" fillId="0" borderId="97" xfId="158" applyNumberFormat="1" applyFill="1" applyBorder="1" applyAlignment="1">
      <alignment horizontal="right"/>
    </xf>
    <xf numFmtId="206" fontId="40" fillId="0" borderId="98" xfId="158" applyNumberFormat="1" applyFill="1" applyBorder="1" applyAlignment="1">
      <alignment horizontal="right"/>
    </xf>
    <xf numFmtId="0" fontId="40" fillId="0" borderId="43" xfId="158" applyNumberFormat="1" applyFill="1" applyBorder="1" applyAlignment="1">
      <alignment horizontal="center"/>
    </xf>
    <xf numFmtId="0" fontId="40" fillId="0" borderId="101" xfId="158" applyFill="1" applyBorder="1" applyAlignment="1">
      <alignment horizontal="center"/>
    </xf>
    <xf numFmtId="0" fontId="6" fillId="8" borderId="39" xfId="158" applyFont="1" applyFill="1" applyBorder="1" applyAlignment="1">
      <alignment horizontal="center"/>
    </xf>
    <xf numFmtId="196" fontId="40" fillId="0" borderId="60" xfId="158" applyNumberFormat="1" applyFill="1" applyBorder="1" applyAlignment="1">
      <alignment horizontal="right"/>
    </xf>
    <xf numFmtId="206" fontId="40" fillId="0" borderId="29" xfId="158" applyNumberFormat="1" applyFont="1" applyFill="1" applyBorder="1" applyAlignment="1">
      <alignment horizontal="right"/>
    </xf>
    <xf numFmtId="38" fontId="40" fillId="0" borderId="58" xfId="158" applyNumberFormat="1" applyFill="1" applyBorder="1" applyAlignment="1">
      <alignment horizontal="right"/>
    </xf>
    <xf numFmtId="206" fontId="40" fillId="0" borderId="59" xfId="158" applyNumberFormat="1" applyFill="1" applyBorder="1" applyAlignment="1">
      <alignment horizontal="right"/>
    </xf>
    <xf numFmtId="38" fontId="40" fillId="0" borderId="0" xfId="158" applyNumberFormat="1" applyFill="1" applyBorder="1" applyAlignment="1">
      <alignment horizontal="right"/>
    </xf>
    <xf numFmtId="196" fontId="40" fillId="0" borderId="65" xfId="158" applyNumberFormat="1" applyFill="1" applyBorder="1" applyAlignment="1">
      <alignment horizontal="right"/>
    </xf>
    <xf numFmtId="38" fontId="58" fillId="0" borderId="67" xfId="158" applyNumberFormat="1" applyFont="1" applyFill="1" applyBorder="1" applyAlignment="1">
      <alignment horizontal="right"/>
    </xf>
    <xf numFmtId="206" fontId="40" fillId="0" borderId="100" xfId="158" applyNumberFormat="1" applyFill="1" applyBorder="1" applyAlignment="1">
      <alignment horizontal="right"/>
    </xf>
    <xf numFmtId="206" fontId="40" fillId="0" borderId="55" xfId="158" applyNumberFormat="1" applyFont="1" applyFill="1" applyBorder="1" applyAlignment="1">
      <alignment horizontal="right"/>
    </xf>
    <xf numFmtId="196" fontId="40" fillId="0" borderId="65" xfId="158" applyNumberFormat="1" applyFont="1" applyFill="1" applyBorder="1" applyAlignment="1">
      <alignment horizontal="right"/>
    </xf>
    <xf numFmtId="41" fontId="40" fillId="0" borderId="69" xfId="158" applyNumberFormat="1" applyFont="1" applyFill="1" applyBorder="1" applyAlignment="1">
      <alignment horizontal="center"/>
    </xf>
    <xf numFmtId="0" fontId="61" fillId="0" borderId="67" xfId="158" applyFont="1" applyFill="1" applyBorder="1" applyAlignment="1">
      <alignment shrinkToFit="1"/>
    </xf>
    <xf numFmtId="0" fontId="61" fillId="0" borderId="29" xfId="158" applyFont="1" applyFill="1" applyBorder="1" applyAlignment="1">
      <alignment shrinkToFit="1"/>
    </xf>
    <xf numFmtId="196" fontId="40" fillId="0" borderId="75" xfId="158" applyNumberFormat="1" applyFill="1" applyBorder="1" applyAlignment="1">
      <alignment horizontal="right"/>
    </xf>
    <xf numFmtId="38" fontId="62" fillId="0" borderId="78" xfId="158" applyNumberFormat="1" applyFont="1" applyFill="1" applyBorder="1" applyAlignment="1">
      <alignment horizontal="right"/>
    </xf>
    <xf numFmtId="206" fontId="40" fillId="0" borderId="79" xfId="158" applyNumberFormat="1" applyFill="1" applyBorder="1" applyAlignment="1">
      <alignment horizontal="right"/>
    </xf>
    <xf numFmtId="0" fontId="40" fillId="0" borderId="0" xfId="158" applyNumberFormat="1" applyFont="1" applyFill="1" applyBorder="1" applyAlignment="1">
      <alignment horizontal="center"/>
    </xf>
    <xf numFmtId="0" fontId="40" fillId="0" borderId="0" xfId="158" applyNumberFormat="1" applyFill="1" applyBorder="1" applyAlignment="1">
      <alignment horizontal="center"/>
    </xf>
    <xf numFmtId="0" fontId="40" fillId="0" borderId="85" xfId="158" applyNumberFormat="1" applyFill="1" applyBorder="1" applyAlignment="1">
      <alignment horizontal="center"/>
    </xf>
    <xf numFmtId="0" fontId="40" fillId="0" borderId="0" xfId="158" applyBorder="1"/>
    <xf numFmtId="40" fontId="40" fillId="0" borderId="0" xfId="155" applyNumberFormat="1" applyFont="1" applyBorder="1"/>
    <xf numFmtId="0" fontId="40" fillId="0" borderId="5" xfId="158" applyNumberFormat="1" applyFill="1" applyBorder="1" applyAlignment="1">
      <alignment horizontal="centerContinuous"/>
    </xf>
    <xf numFmtId="38" fontId="40" fillId="0" borderId="57" xfId="158" applyNumberFormat="1" applyFill="1" applyBorder="1" applyAlignment="1">
      <alignment horizontal="right"/>
    </xf>
    <xf numFmtId="196" fontId="40" fillId="0" borderId="62" xfId="158" applyNumberFormat="1" applyFill="1" applyBorder="1" applyAlignment="1">
      <alignment horizontal="right"/>
    </xf>
    <xf numFmtId="0" fontId="40" fillId="0" borderId="64" xfId="158" applyFill="1" applyBorder="1" applyAlignment="1"/>
    <xf numFmtId="0" fontId="40" fillId="0" borderId="33" xfId="158" applyFont="1" applyFill="1" applyBorder="1" applyAlignment="1"/>
    <xf numFmtId="38" fontId="40" fillId="0" borderId="67" xfId="158" applyNumberFormat="1" applyFill="1" applyBorder="1" applyAlignment="1">
      <alignment horizontal="right"/>
    </xf>
    <xf numFmtId="0" fontId="6" fillId="0" borderId="67" xfId="158" applyFont="1" applyFill="1" applyBorder="1" applyAlignment="1"/>
    <xf numFmtId="0" fontId="6" fillId="0" borderId="102" xfId="158" applyFont="1" applyFill="1" applyBorder="1" applyAlignment="1">
      <alignment shrinkToFit="1"/>
    </xf>
    <xf numFmtId="196" fontId="40" fillId="0" borderId="103" xfId="158" applyNumberFormat="1" applyFill="1" applyBorder="1" applyAlignment="1">
      <alignment horizontal="right"/>
    </xf>
    <xf numFmtId="38" fontId="40" fillId="0" borderId="104" xfId="158" applyNumberFormat="1" applyFill="1" applyBorder="1" applyAlignment="1">
      <alignment horizontal="right"/>
    </xf>
    <xf numFmtId="38" fontId="40" fillId="0" borderId="103" xfId="158" applyNumberFormat="1" applyFill="1" applyBorder="1" applyAlignment="1">
      <alignment horizontal="right"/>
    </xf>
    <xf numFmtId="0" fontId="6" fillId="0" borderId="105" xfId="158" applyFont="1" applyFill="1" applyBorder="1" applyAlignment="1">
      <alignment shrinkToFit="1"/>
    </xf>
    <xf numFmtId="0" fontId="6" fillId="0" borderId="106" xfId="158" applyFont="1" applyFill="1" applyBorder="1" applyAlignment="1">
      <alignment shrinkToFit="1"/>
    </xf>
    <xf numFmtId="196" fontId="40" fillId="0" borderId="70" xfId="158" applyNumberFormat="1" applyFill="1" applyBorder="1" applyAlignment="1">
      <alignment horizontal="right"/>
    </xf>
    <xf numFmtId="0" fontId="25" fillId="0" borderId="0" xfId="163" applyFont="1" applyAlignment="1" applyProtection="1">
      <alignment vertical="center"/>
      <protection locked="0"/>
    </xf>
    <xf numFmtId="0" fontId="25" fillId="0" borderId="0" xfId="163" applyFont="1" applyAlignment="1" applyProtection="1">
      <alignment vertical="center" shrinkToFit="1"/>
      <protection locked="0"/>
    </xf>
    <xf numFmtId="0" fontId="6" fillId="0" borderId="0" xfId="163" applyFont="1" applyAlignment="1" applyProtection="1">
      <alignment vertical="center"/>
      <protection locked="0"/>
    </xf>
    <xf numFmtId="0" fontId="6" fillId="0" borderId="0" xfId="163" applyFont="1" applyAlignment="1" applyProtection="1">
      <alignment vertical="center" shrinkToFit="1"/>
      <protection locked="0"/>
    </xf>
    <xf numFmtId="0" fontId="6" fillId="0" borderId="116" xfId="163" applyFont="1" applyBorder="1" applyAlignment="1" applyProtection="1">
      <alignment vertical="center"/>
      <protection locked="0"/>
    </xf>
    <xf numFmtId="207" fontId="6" fillId="0" borderId="116" xfId="163" applyNumberFormat="1" applyFont="1" applyBorder="1" applyAlignment="1" applyProtection="1">
      <alignment vertical="center"/>
      <protection locked="0"/>
    </xf>
    <xf numFmtId="207" fontId="6" fillId="0" borderId="67" xfId="163" applyNumberFormat="1" applyFont="1" applyBorder="1" applyAlignment="1" applyProtection="1">
      <alignment vertical="center"/>
      <protection locked="0"/>
    </xf>
    <xf numFmtId="207" fontId="6" fillId="0" borderId="99" xfId="163" applyNumberFormat="1" applyFont="1" applyBorder="1" applyAlignment="1" applyProtection="1">
      <alignment horizontal="right" vertical="center"/>
      <protection locked="0"/>
    </xf>
    <xf numFmtId="207" fontId="6" fillId="0" borderId="67" xfId="163" applyNumberFormat="1" applyFont="1" applyBorder="1" applyAlignment="1" applyProtection="1">
      <alignment horizontal="right" vertical="center"/>
      <protection locked="0"/>
    </xf>
    <xf numFmtId="207" fontId="6" fillId="0" borderId="67" xfId="163" applyNumberFormat="1" applyFont="1" applyBorder="1" applyAlignment="1" applyProtection="1">
      <alignment horizontal="right" vertical="center" shrinkToFit="1"/>
      <protection locked="0"/>
    </xf>
    <xf numFmtId="0" fontId="6" fillId="0" borderId="67" xfId="163" applyFont="1" applyBorder="1" applyAlignment="1" applyProtection="1">
      <alignment vertical="center"/>
      <protection locked="0"/>
    </xf>
    <xf numFmtId="0" fontId="6" fillId="0" borderId="117" xfId="163" applyFont="1" applyBorder="1" applyAlignment="1" applyProtection="1">
      <alignment vertical="center"/>
      <protection locked="0"/>
    </xf>
    <xf numFmtId="0" fontId="6" fillId="0" borderId="118" xfId="163" applyFont="1" applyBorder="1" applyAlignment="1" applyProtection="1">
      <alignment horizontal="center" vertical="center"/>
      <protection locked="0"/>
    </xf>
    <xf numFmtId="0" fontId="6" fillId="0" borderId="119" xfId="163" applyFont="1" applyBorder="1" applyAlignment="1" applyProtection="1">
      <alignment vertical="center"/>
      <protection locked="0"/>
    </xf>
    <xf numFmtId="0" fontId="6" fillId="0" borderId="120" xfId="163" applyFont="1" applyBorder="1" applyAlignment="1" applyProtection="1">
      <alignment vertical="center"/>
      <protection locked="0"/>
    </xf>
    <xf numFmtId="207" fontId="6" fillId="0" borderId="120" xfId="163" applyNumberFormat="1" applyFont="1" applyBorder="1" applyAlignment="1" applyProtection="1">
      <alignment vertical="center"/>
      <protection locked="0"/>
    </xf>
    <xf numFmtId="207" fontId="6" fillId="0" borderId="121" xfId="163" applyNumberFormat="1" applyFont="1" applyBorder="1" applyAlignment="1" applyProtection="1">
      <alignment vertical="center"/>
      <protection locked="0"/>
    </xf>
    <xf numFmtId="207" fontId="6" fillId="0" borderId="122" xfId="163" applyNumberFormat="1" applyFont="1" applyBorder="1" applyAlignment="1" applyProtection="1">
      <alignment horizontal="right" vertical="center"/>
      <protection locked="0"/>
    </xf>
    <xf numFmtId="207" fontId="6" fillId="0" borderId="121" xfId="163" applyNumberFormat="1" applyFont="1" applyBorder="1" applyAlignment="1" applyProtection="1">
      <alignment horizontal="right" vertical="center"/>
      <protection locked="0"/>
    </xf>
    <xf numFmtId="0" fontId="6" fillId="0" borderId="121" xfId="163" applyFont="1" applyBorder="1" applyAlignment="1" applyProtection="1">
      <alignment horizontal="center" vertical="center"/>
      <protection locked="0"/>
    </xf>
    <xf numFmtId="0" fontId="6" fillId="0" borderId="123" xfId="163" applyFont="1" applyBorder="1" applyAlignment="1" applyProtection="1">
      <alignment horizontal="center" vertical="center"/>
      <protection locked="0"/>
    </xf>
    <xf numFmtId="0" fontId="6" fillId="0" borderId="124" xfId="163" applyFont="1" applyBorder="1" applyAlignment="1" applyProtection="1">
      <alignment vertical="center"/>
      <protection locked="0"/>
    </xf>
    <xf numFmtId="0" fontId="6" fillId="0" borderId="125" xfId="163" applyFont="1" applyBorder="1" applyAlignment="1" applyProtection="1">
      <alignment vertical="center"/>
      <protection locked="0"/>
    </xf>
    <xf numFmtId="188" fontId="28" fillId="8" borderId="6" xfId="163" applyNumberFormat="1" applyFont="1" applyFill="1" applyBorder="1" applyAlignment="1" applyProtection="1">
      <alignment vertical="center" shrinkToFit="1"/>
      <protection locked="0"/>
    </xf>
    <xf numFmtId="188" fontId="28" fillId="0" borderId="30" xfId="163" applyNumberFormat="1" applyFont="1" applyBorder="1" applyAlignment="1" applyProtection="1">
      <alignment vertical="center" shrinkToFit="1"/>
      <protection locked="0"/>
    </xf>
    <xf numFmtId="188" fontId="28" fillId="0" borderId="14" xfId="163" applyNumberFormat="1" applyFont="1" applyBorder="1" applyAlignment="1" applyProtection="1">
      <alignment vertical="center" shrinkToFit="1"/>
      <protection locked="0"/>
    </xf>
    <xf numFmtId="0" fontId="28" fillId="0" borderId="6" xfId="163" applyFont="1" applyBorder="1" applyAlignment="1" applyProtection="1">
      <alignment horizontal="distributed" vertical="center" shrinkToFit="1"/>
      <protection locked="0"/>
    </xf>
    <xf numFmtId="0" fontId="28" fillId="0" borderId="30" xfId="163" applyFont="1" applyBorder="1" applyAlignment="1" applyProtection="1">
      <alignment horizontal="centerContinuous" vertical="center" shrinkToFit="1"/>
      <protection locked="0"/>
    </xf>
    <xf numFmtId="0" fontId="28" fillId="0" borderId="14" xfId="163" applyFont="1" applyBorder="1" applyAlignment="1" applyProtection="1">
      <alignment horizontal="centerContinuous" vertical="center" shrinkToFit="1"/>
      <protection locked="0"/>
    </xf>
    <xf numFmtId="188" fontId="28" fillId="0" borderId="126" xfId="163" applyNumberFormat="1" applyFont="1" applyBorder="1" applyAlignment="1" applyProtection="1">
      <alignment vertical="center" shrinkToFit="1"/>
      <protection locked="0"/>
    </xf>
    <xf numFmtId="188" fontId="65" fillId="8" borderId="127" xfId="163" applyNumberFormat="1" applyFont="1" applyFill="1" applyBorder="1" applyAlignment="1" applyProtection="1">
      <alignment vertical="center" shrinkToFit="1"/>
      <protection locked="0"/>
    </xf>
    <xf numFmtId="208" fontId="28" fillId="0" borderId="128" xfId="163" applyNumberFormat="1" applyFont="1" applyBorder="1" applyAlignment="1" applyProtection="1">
      <alignment vertical="center" shrinkToFit="1"/>
      <protection locked="0"/>
    </xf>
    <xf numFmtId="207" fontId="64" fillId="0" borderId="122" xfId="163" applyNumberFormat="1" applyFont="1" applyBorder="1" applyAlignment="1" applyProtection="1">
      <alignment horizontal="right" vertical="center"/>
      <protection locked="0"/>
    </xf>
    <xf numFmtId="0" fontId="28" fillId="0" borderId="129" xfId="163" applyFont="1" applyBorder="1" applyAlignment="1" applyProtection="1">
      <alignment horizontal="center" vertical="center" shrinkToFit="1"/>
      <protection locked="0"/>
    </xf>
    <xf numFmtId="0" fontId="28" fillId="0" borderId="130" xfId="163" applyFont="1" applyBorder="1" applyAlignment="1" applyProtection="1">
      <alignment horizontal="center" vertical="center" shrinkToFit="1"/>
      <protection locked="0"/>
    </xf>
    <xf numFmtId="0" fontId="28" fillId="0" borderId="131" xfId="163" applyFont="1" applyBorder="1" applyAlignment="1" applyProtection="1">
      <alignment horizontal="center" vertical="center" shrinkToFit="1"/>
      <protection locked="0"/>
    </xf>
    <xf numFmtId="0" fontId="28" fillId="0" borderId="132" xfId="163" applyFont="1" applyBorder="1" applyAlignment="1" applyProtection="1">
      <alignment horizontal="center" vertical="center" shrinkToFit="1"/>
      <protection locked="0"/>
    </xf>
    <xf numFmtId="0" fontId="28" fillId="0" borderId="133" xfId="163" applyFont="1" applyBorder="1" applyAlignment="1" applyProtection="1">
      <alignment horizontal="distributed" vertical="center" shrinkToFit="1"/>
      <protection locked="0"/>
    </xf>
    <xf numFmtId="0" fontId="28" fillId="0" borderId="134" xfId="163" applyFont="1" applyBorder="1" applyAlignment="1" applyProtection="1">
      <alignment horizontal="distributed" vertical="center" shrinkToFit="1"/>
      <protection locked="0"/>
    </xf>
    <xf numFmtId="0" fontId="28" fillId="0" borderId="114" xfId="163" applyFont="1" applyBorder="1" applyAlignment="1" applyProtection="1">
      <alignment horizontal="centerContinuous" vertical="center" shrinkToFit="1"/>
      <protection locked="0"/>
    </xf>
    <xf numFmtId="0" fontId="28" fillId="0" borderId="38" xfId="163" applyFont="1" applyBorder="1" applyAlignment="1" applyProtection="1">
      <alignment horizontal="centerContinuous" vertical="center" shrinkToFit="1"/>
      <protection locked="0"/>
    </xf>
    <xf numFmtId="0" fontId="28" fillId="0" borderId="135" xfId="163" applyFont="1" applyBorder="1" applyAlignment="1" applyProtection="1">
      <alignment horizontal="centerContinuous" vertical="center" shrinkToFit="1"/>
      <protection locked="0"/>
    </xf>
    <xf numFmtId="188" fontId="28" fillId="0" borderId="136" xfId="163" applyNumberFormat="1" applyFont="1" applyBorder="1" applyAlignment="1" applyProtection="1">
      <alignment vertical="center" shrinkToFit="1"/>
      <protection locked="0"/>
    </xf>
    <xf numFmtId="208" fontId="28" fillId="0" borderId="137" xfId="163" applyNumberFormat="1" applyFont="1" applyBorder="1" applyAlignment="1" applyProtection="1">
      <alignment vertical="center" shrinkToFit="1"/>
      <protection locked="0"/>
    </xf>
    <xf numFmtId="0" fontId="28" fillId="0" borderId="138" xfId="163" applyFont="1" applyBorder="1" applyAlignment="1" applyProtection="1">
      <alignment horizontal="centerContinuous" vertical="center" shrinkToFit="1"/>
      <protection locked="0"/>
    </xf>
    <xf numFmtId="0" fontId="28" fillId="0" borderId="139" xfId="163" applyFont="1" applyBorder="1" applyAlignment="1" applyProtection="1">
      <alignment horizontal="centerContinuous" vertical="center" shrinkToFit="1"/>
      <protection locked="0"/>
    </xf>
    <xf numFmtId="0" fontId="28" fillId="0" borderId="140" xfId="163" applyFont="1" applyBorder="1" applyAlignment="1" applyProtection="1">
      <alignment horizontal="centerContinuous" vertical="center" shrinkToFit="1"/>
      <protection locked="0"/>
    </xf>
    <xf numFmtId="0" fontId="6" fillId="0" borderId="141" xfId="163" applyFont="1" applyBorder="1" applyAlignment="1" applyProtection="1">
      <alignment vertical="center"/>
      <protection locked="0"/>
    </xf>
    <xf numFmtId="0" fontId="6" fillId="0" borderId="141" xfId="163" applyFont="1" applyBorder="1" applyAlignment="1" applyProtection="1">
      <alignment horizontal="center" vertical="center"/>
      <protection locked="0"/>
    </xf>
    <xf numFmtId="0" fontId="6" fillId="0" borderId="74" xfId="163" applyFont="1" applyBorder="1" applyAlignment="1" applyProtection="1">
      <alignment horizontal="center" vertical="center"/>
      <protection locked="0"/>
    </xf>
    <xf numFmtId="0" fontId="6" fillId="0" borderId="142" xfId="163" applyFont="1" applyBorder="1" applyAlignment="1" applyProtection="1">
      <alignment horizontal="center" vertical="center"/>
      <protection locked="0"/>
    </xf>
    <xf numFmtId="0" fontId="6" fillId="0" borderId="74" xfId="163" applyFont="1" applyBorder="1" applyAlignment="1" applyProtection="1">
      <alignment horizontal="center" vertical="center" shrinkToFit="1"/>
      <protection locked="0"/>
    </xf>
    <xf numFmtId="0" fontId="6" fillId="0" borderId="143" xfId="163" applyFont="1" applyBorder="1" applyAlignment="1" applyProtection="1">
      <alignment horizontal="center" vertical="center"/>
      <protection locked="0"/>
    </xf>
    <xf numFmtId="0" fontId="6" fillId="0" borderId="144" xfId="163" applyFont="1" applyBorder="1" applyAlignment="1" applyProtection="1">
      <alignment vertical="center"/>
      <protection locked="0"/>
    </xf>
    <xf numFmtId="0" fontId="6" fillId="0" borderId="145" xfId="163" applyFont="1" applyBorder="1" applyAlignment="1" applyProtection="1">
      <alignment vertical="center"/>
      <protection locked="0"/>
    </xf>
    <xf numFmtId="0" fontId="6" fillId="0" borderId="146" xfId="163" quotePrefix="1" applyFont="1" applyBorder="1" applyAlignment="1" applyProtection="1">
      <alignment horizontal="center" vertical="center"/>
      <protection locked="0"/>
    </xf>
    <xf numFmtId="0" fontId="6" fillId="0" borderId="26" xfId="163" applyFont="1" applyBorder="1" applyAlignment="1" applyProtection="1">
      <alignment horizontal="distributed" vertical="center"/>
      <protection locked="0"/>
    </xf>
    <xf numFmtId="0" fontId="6" fillId="0" borderId="92" xfId="163" applyFont="1" applyBorder="1" applyAlignment="1" applyProtection="1">
      <alignment horizontal="center" vertical="center"/>
      <protection locked="0"/>
    </xf>
    <xf numFmtId="0" fontId="6" fillId="0" borderId="92" xfId="163" applyFont="1" applyBorder="1" applyAlignment="1" applyProtection="1">
      <alignment horizontal="distributed" vertical="center"/>
      <protection locked="0"/>
    </xf>
    <xf numFmtId="0" fontId="6" fillId="0" borderId="147" xfId="163" applyFont="1" applyBorder="1" applyAlignment="1" applyProtection="1">
      <alignment horizontal="center" vertical="center"/>
      <protection locked="0"/>
    </xf>
    <xf numFmtId="0" fontId="6" fillId="0" borderId="92" xfId="163" applyFont="1" applyBorder="1" applyAlignment="1" applyProtection="1">
      <alignment horizontal="distributed" vertical="center" shrinkToFit="1"/>
      <protection locked="0"/>
    </xf>
    <xf numFmtId="0" fontId="6" fillId="0" borderId="148" xfId="163" applyFont="1" applyBorder="1" applyAlignment="1" applyProtection="1">
      <alignment horizontal="distributed" vertical="center"/>
      <protection locked="0"/>
    </xf>
    <xf numFmtId="0" fontId="6" fillId="0" borderId="149" xfId="163" applyFont="1" applyBorder="1" applyAlignment="1" applyProtection="1">
      <alignment horizontal="centerContinuous" vertical="center"/>
      <protection locked="0"/>
    </xf>
    <xf numFmtId="0" fontId="6" fillId="0" borderId="147" xfId="163" quotePrefix="1" applyFont="1" applyBorder="1" applyAlignment="1" applyProtection="1">
      <alignment horizontal="distributed" vertical="center" justifyLastLine="1"/>
      <protection locked="0"/>
    </xf>
    <xf numFmtId="0" fontId="6" fillId="0" borderId="150" xfId="163" quotePrefix="1" applyFont="1" applyBorder="1" applyAlignment="1" applyProtection="1">
      <alignment horizontal="distributed" vertical="center" justifyLastLine="1"/>
      <protection locked="0"/>
    </xf>
    <xf numFmtId="0" fontId="6" fillId="0" borderId="151" xfId="163" quotePrefix="1" applyFont="1" applyBorder="1" applyAlignment="1" applyProtection="1">
      <alignment horizontal="center" vertical="center"/>
      <protection locked="0"/>
    </xf>
    <xf numFmtId="0" fontId="6" fillId="0" borderId="138" xfId="163" applyFont="1" applyBorder="1" applyAlignment="1" applyProtection="1">
      <alignment horizontal="centerContinuous" vertical="center"/>
      <protection locked="0"/>
    </xf>
    <xf numFmtId="0" fontId="6" fillId="0" borderId="139" xfId="163" applyFont="1" applyBorder="1" applyAlignment="1" applyProtection="1">
      <alignment horizontal="centerContinuous" vertical="center"/>
      <protection locked="0"/>
    </xf>
    <xf numFmtId="0" fontId="6" fillId="0" borderId="152" xfId="163" applyFont="1" applyBorder="1" applyAlignment="1" applyProtection="1">
      <alignment horizontal="centerContinuous" vertical="center"/>
      <protection locked="0"/>
    </xf>
    <xf numFmtId="0" fontId="6" fillId="0" borderId="153" xfId="163" applyFont="1" applyBorder="1" applyAlignment="1" applyProtection="1">
      <alignment horizontal="centerContinuous" vertical="center"/>
      <protection locked="0"/>
    </xf>
    <xf numFmtId="0" fontId="6" fillId="0" borderId="152" xfId="163" applyFont="1" applyBorder="1" applyAlignment="1" applyProtection="1">
      <alignment horizontal="centerContinuous" vertical="center" shrinkToFit="1"/>
      <protection locked="0"/>
    </xf>
    <xf numFmtId="0" fontId="6" fillId="0" borderId="154" xfId="163" applyFont="1" applyBorder="1" applyAlignment="1" applyProtection="1">
      <alignment horizontal="center" vertical="center"/>
      <protection locked="0"/>
    </xf>
    <xf numFmtId="0" fontId="6" fillId="0" borderId="155" xfId="163" applyFont="1" applyBorder="1" applyAlignment="1" applyProtection="1">
      <alignment horizontal="centerContinuous" vertical="center"/>
      <protection locked="0"/>
    </xf>
    <xf numFmtId="0" fontId="6" fillId="0" borderId="156" xfId="163" quotePrefix="1" applyFont="1" applyBorder="1" applyAlignment="1" applyProtection="1">
      <alignment horizontal="center" vertical="center"/>
      <protection locked="0"/>
    </xf>
    <xf numFmtId="0" fontId="6" fillId="0" borderId="107" xfId="163" quotePrefix="1" applyFont="1" applyBorder="1" applyAlignment="1" applyProtection="1">
      <alignment horizontal="center" vertical="center"/>
      <protection locked="0"/>
    </xf>
    <xf numFmtId="0" fontId="6" fillId="0" borderId="14" xfId="163" applyFont="1" applyBorder="1" applyAlignment="1" applyProtection="1">
      <alignment horizontal="center" vertical="center" shrinkToFit="1"/>
      <protection locked="0"/>
    </xf>
    <xf numFmtId="0" fontId="6" fillId="0" borderId="6" xfId="163" applyFont="1" applyBorder="1" applyAlignment="1" applyProtection="1">
      <alignment horizontal="distributed" vertical="center" justifyLastLine="1"/>
      <protection locked="0"/>
    </xf>
    <xf numFmtId="0" fontId="6" fillId="0" borderId="0" xfId="163" applyFont="1" applyAlignment="1" applyProtection="1">
      <alignment horizontal="distributed" vertical="center" justifyLastLine="1"/>
      <protection locked="0"/>
    </xf>
    <xf numFmtId="209" fontId="6" fillId="0" borderId="0" xfId="163" applyNumberFormat="1" applyFont="1" applyAlignment="1" applyProtection="1">
      <alignment vertical="center"/>
      <protection locked="0"/>
    </xf>
    <xf numFmtId="210" fontId="40" fillId="0" borderId="121" xfId="163" applyNumberFormat="1" applyFont="1" applyBorder="1" applyAlignment="1" applyProtection="1">
      <alignment horizontal="right" vertical="center" shrinkToFit="1"/>
      <protection locked="0"/>
    </xf>
    <xf numFmtId="207" fontId="6" fillId="0" borderId="121" xfId="163" applyNumberFormat="1" applyFont="1" applyBorder="1" applyAlignment="1" applyProtection="1">
      <alignment horizontal="right" vertical="center" shrinkToFit="1"/>
      <protection locked="0"/>
    </xf>
    <xf numFmtId="0" fontId="40" fillId="0" borderId="124" xfId="163" applyFont="1" applyBorder="1" applyAlignment="1" applyProtection="1">
      <alignment vertical="center"/>
      <protection locked="0"/>
    </xf>
    <xf numFmtId="0" fontId="40" fillId="0" borderId="125" xfId="163" applyFont="1" applyBorder="1" applyAlignment="1" applyProtection="1">
      <alignment vertical="center"/>
      <protection locked="0"/>
    </xf>
    <xf numFmtId="211" fontId="28" fillId="0" borderId="31" xfId="163" applyNumberFormat="1" applyFont="1" applyBorder="1" applyAlignment="1" applyProtection="1">
      <alignment horizontal="center" vertical="center" shrinkToFit="1"/>
      <protection locked="0"/>
    </xf>
    <xf numFmtId="0" fontId="28" fillId="0" borderId="15" xfId="163" applyFont="1" applyBorder="1" applyAlignment="1" applyProtection="1">
      <alignment horizontal="centerContinuous" vertical="center" shrinkToFit="1"/>
      <protection locked="0"/>
    </xf>
    <xf numFmtId="0" fontId="28" fillId="0" borderId="8" xfId="163" applyFont="1" applyBorder="1" applyAlignment="1" applyProtection="1">
      <alignment horizontal="centerContinuous" vertical="center" shrinkToFit="1"/>
      <protection locked="0"/>
    </xf>
    <xf numFmtId="211" fontId="28" fillId="0" borderId="37" xfId="163" applyNumberFormat="1" applyFont="1" applyBorder="1" applyAlignment="1" applyProtection="1">
      <alignment horizontal="center" vertical="center" shrinkToFit="1"/>
      <protection locked="0"/>
    </xf>
    <xf numFmtId="0" fontId="28" fillId="0" borderId="26" xfId="163" applyFont="1" applyBorder="1" applyAlignment="1" applyProtection="1">
      <alignment horizontal="centerContinuous" vertical="center" shrinkToFit="1"/>
      <protection locked="0"/>
    </xf>
    <xf numFmtId="0" fontId="28" fillId="0" borderId="23" xfId="163" applyFont="1" applyBorder="1" applyAlignment="1" applyProtection="1">
      <alignment horizontal="centerContinuous" vertical="center" shrinkToFit="1"/>
      <protection locked="0"/>
    </xf>
    <xf numFmtId="210" fontId="40" fillId="7" borderId="121" xfId="163" applyNumberFormat="1" applyFont="1" applyFill="1" applyBorder="1" applyAlignment="1" applyProtection="1">
      <alignment horizontal="right" vertical="center" shrinkToFit="1"/>
      <protection locked="0"/>
    </xf>
    <xf numFmtId="211" fontId="28" fillId="0" borderId="2" xfId="163" applyNumberFormat="1" applyFont="1" applyBorder="1" applyAlignment="1" applyProtection="1">
      <alignment horizontal="center" vertical="center" shrinkToFit="1"/>
      <protection locked="0"/>
    </xf>
    <xf numFmtId="0" fontId="28" fillId="0" borderId="9" xfId="163" applyFont="1" applyBorder="1" applyAlignment="1" applyProtection="1">
      <alignment horizontal="centerContinuous" vertical="center" shrinkToFit="1"/>
      <protection locked="0"/>
    </xf>
    <xf numFmtId="0" fontId="28" fillId="0" borderId="4" xfId="163" applyFont="1" applyBorder="1" applyAlignment="1" applyProtection="1">
      <alignment horizontal="centerContinuous" vertical="center" shrinkToFit="1"/>
      <protection locked="0"/>
    </xf>
    <xf numFmtId="0" fontId="6" fillId="0" borderId="120" xfId="163" applyFont="1" applyFill="1" applyBorder="1" applyAlignment="1" applyProtection="1">
      <alignment vertical="center"/>
      <protection locked="0"/>
    </xf>
    <xf numFmtId="207" fontId="6" fillId="7" borderId="121" xfId="163" applyNumberFormat="1" applyFont="1" applyFill="1" applyBorder="1" applyAlignment="1" applyProtection="1">
      <alignment vertical="center"/>
      <protection locked="0"/>
    </xf>
    <xf numFmtId="207" fontId="6" fillId="7" borderId="121" xfId="163" applyNumberFormat="1" applyFont="1" applyFill="1" applyBorder="1" applyAlignment="1" applyProtection="1">
      <alignment horizontal="right" vertical="center"/>
      <protection locked="0"/>
    </xf>
    <xf numFmtId="0" fontId="6" fillId="7" borderId="121" xfId="163" applyFont="1" applyFill="1" applyBorder="1" applyAlignment="1" applyProtection="1">
      <alignment horizontal="center" vertical="center"/>
      <protection locked="0"/>
    </xf>
    <xf numFmtId="0" fontId="40" fillId="7" borderId="124" xfId="163" applyFont="1" applyFill="1" applyBorder="1" applyAlignment="1" applyProtection="1">
      <alignment vertical="center"/>
      <protection locked="0"/>
    </xf>
    <xf numFmtId="0" fontId="40" fillId="7" borderId="125" xfId="163" applyFont="1" applyFill="1" applyBorder="1" applyAlignment="1" applyProtection="1">
      <alignment vertical="center"/>
      <protection locked="0"/>
    </xf>
    <xf numFmtId="188" fontId="65" fillId="8" borderId="157" xfId="163" applyNumberFormat="1" applyFont="1" applyFill="1" applyBorder="1" applyAlignment="1" applyProtection="1">
      <alignment vertical="center" shrinkToFit="1"/>
      <protection locked="0"/>
    </xf>
    <xf numFmtId="207" fontId="6" fillId="0" borderId="120" xfId="163" applyNumberFormat="1" applyFont="1" applyFill="1" applyBorder="1" applyAlignment="1" applyProtection="1">
      <alignment vertical="center"/>
      <protection locked="0"/>
    </xf>
    <xf numFmtId="207" fontId="6" fillId="0" borderId="121" xfId="163" applyNumberFormat="1" applyFont="1" applyFill="1" applyBorder="1" applyAlignment="1" applyProtection="1">
      <alignment vertical="center"/>
      <protection locked="0"/>
    </xf>
    <xf numFmtId="207" fontId="6" fillId="0" borderId="122" xfId="163" applyNumberFormat="1" applyFont="1" applyFill="1" applyBorder="1" applyAlignment="1" applyProtection="1">
      <alignment horizontal="right" vertical="center"/>
      <protection locked="0"/>
    </xf>
    <xf numFmtId="207" fontId="6" fillId="0" borderId="121" xfId="163" applyNumberFormat="1" applyFont="1" applyFill="1" applyBorder="1" applyAlignment="1" applyProtection="1">
      <alignment horizontal="right" vertical="center"/>
      <protection locked="0"/>
    </xf>
    <xf numFmtId="210" fontId="40" fillId="0" borderId="121" xfId="163" applyNumberFormat="1" applyFont="1" applyFill="1" applyBorder="1" applyAlignment="1" applyProtection="1">
      <alignment horizontal="right" vertical="center" shrinkToFit="1"/>
      <protection locked="0"/>
    </xf>
    <xf numFmtId="207" fontId="6" fillId="0" borderId="121" xfId="163" applyNumberFormat="1" applyFont="1" applyFill="1" applyBorder="1" applyAlignment="1" applyProtection="1">
      <alignment horizontal="right" vertical="center" shrinkToFit="1"/>
      <protection locked="0"/>
    </xf>
    <xf numFmtId="0" fontId="6" fillId="0" borderId="121" xfId="163" applyFont="1" applyFill="1" applyBorder="1" applyAlignment="1" applyProtection="1">
      <alignment horizontal="center" vertical="center"/>
      <protection locked="0"/>
    </xf>
    <xf numFmtId="0" fontId="6" fillId="0" borderId="123" xfId="163" applyFont="1" applyFill="1" applyBorder="1" applyAlignment="1" applyProtection="1">
      <alignment horizontal="center" vertical="center"/>
      <protection locked="0"/>
    </xf>
    <xf numFmtId="0" fontId="40" fillId="0" borderId="124" xfId="163" applyFont="1" applyFill="1" applyBorder="1" applyAlignment="1" applyProtection="1">
      <alignment vertical="center"/>
      <protection locked="0"/>
    </xf>
    <xf numFmtId="0" fontId="40" fillId="0" borderId="125" xfId="163" applyFont="1" applyFill="1" applyBorder="1" applyAlignment="1" applyProtection="1">
      <alignment vertical="center"/>
      <protection locked="0"/>
    </xf>
    <xf numFmtId="0" fontId="6" fillId="0" borderId="30" xfId="163" applyFont="1" applyBorder="1" applyAlignment="1" applyProtection="1">
      <alignment vertical="center" justifyLastLine="1"/>
      <protection locked="0"/>
    </xf>
    <xf numFmtId="0" fontId="6" fillId="0" borderId="1" xfId="163" applyFont="1" applyBorder="1" applyAlignment="1" applyProtection="1">
      <alignment vertical="center" justifyLastLine="1"/>
      <protection locked="0"/>
    </xf>
    <xf numFmtId="0" fontId="6" fillId="0" borderId="14" xfId="163" applyFont="1" applyBorder="1" applyAlignment="1" applyProtection="1">
      <alignment vertical="center" justifyLastLine="1"/>
      <protection locked="0"/>
    </xf>
    <xf numFmtId="0" fontId="6" fillId="7" borderId="123" xfId="163" applyFont="1" applyFill="1" applyBorder="1" applyAlignment="1" applyProtection="1">
      <alignment horizontal="center" vertical="center"/>
      <protection locked="0"/>
    </xf>
    <xf numFmtId="0" fontId="37" fillId="7" borderId="125" xfId="163" applyFont="1" applyFill="1" applyBorder="1" applyAlignment="1" applyProtection="1">
      <alignment vertical="center"/>
      <protection locked="0"/>
    </xf>
    <xf numFmtId="0" fontId="40" fillId="7" borderId="125" xfId="163" applyFont="1" applyFill="1" applyBorder="1" applyAlignment="1" applyProtection="1">
      <alignment horizontal="left" vertical="center" shrinkToFit="1"/>
      <protection locked="0"/>
    </xf>
    <xf numFmtId="207" fontId="6" fillId="7" borderId="122" xfId="163" applyNumberFormat="1" applyFont="1" applyFill="1" applyBorder="1" applyAlignment="1" applyProtection="1">
      <alignment horizontal="right" vertical="center"/>
      <protection locked="0"/>
    </xf>
    <xf numFmtId="207" fontId="6" fillId="7" borderId="120" xfId="163" applyNumberFormat="1" applyFont="1" applyFill="1" applyBorder="1" applyAlignment="1" applyProtection="1">
      <alignment vertical="center"/>
      <protection locked="0"/>
    </xf>
    <xf numFmtId="0" fontId="6" fillId="7" borderId="124" xfId="163" applyFont="1" applyFill="1" applyBorder="1" applyAlignment="1" applyProtection="1">
      <alignment vertical="center"/>
      <protection locked="0"/>
    </xf>
    <xf numFmtId="0" fontId="28" fillId="7" borderId="125" xfId="163" applyFont="1" applyFill="1" applyBorder="1" applyAlignment="1" applyProtection="1">
      <alignment vertical="center"/>
      <protection locked="0"/>
    </xf>
    <xf numFmtId="0" fontId="6" fillId="7" borderId="120" xfId="163" applyFont="1" applyFill="1" applyBorder="1" applyAlignment="1" applyProtection="1">
      <alignment vertical="center" shrinkToFit="1"/>
      <protection locked="0"/>
    </xf>
    <xf numFmtId="0" fontId="6" fillId="7" borderId="120" xfId="163" applyFont="1" applyFill="1" applyBorder="1" applyAlignment="1" applyProtection="1">
      <alignment vertical="center"/>
      <protection locked="0"/>
    </xf>
    <xf numFmtId="207" fontId="6" fillId="7" borderId="121" xfId="163" applyNumberFormat="1" applyFont="1" applyFill="1" applyBorder="1" applyAlignment="1" applyProtection="1">
      <alignment horizontal="right" vertical="center" shrinkToFit="1"/>
      <protection locked="0"/>
    </xf>
    <xf numFmtId="0" fontId="40" fillId="7" borderId="125" xfId="163" applyFont="1" applyFill="1" applyBorder="1" applyAlignment="1" applyProtection="1">
      <alignment vertical="center" shrinkToFit="1"/>
      <protection locked="0"/>
    </xf>
    <xf numFmtId="207" fontId="40" fillId="7" borderId="121" xfId="163" applyNumberFormat="1" applyFont="1" applyFill="1" applyBorder="1" applyAlignment="1" applyProtection="1">
      <alignment horizontal="right" vertical="center" shrinkToFit="1"/>
      <protection locked="0"/>
    </xf>
    <xf numFmtId="0" fontId="6" fillId="7" borderId="125" xfId="163" applyFont="1" applyFill="1" applyBorder="1" applyAlignment="1" applyProtection="1">
      <alignment vertical="center"/>
      <protection locked="0"/>
    </xf>
    <xf numFmtId="207" fontId="6" fillId="0" borderId="122" xfId="163" applyNumberFormat="1" applyFont="1" applyBorder="1" applyAlignment="1" applyProtection="1">
      <alignment horizontal="right" vertical="center" shrinkToFit="1"/>
      <protection locked="0"/>
    </xf>
    <xf numFmtId="3" fontId="6" fillId="0" borderId="0" xfId="163" applyNumberFormat="1" applyFont="1" applyAlignment="1" applyProtection="1">
      <alignment vertical="center"/>
      <protection locked="0"/>
    </xf>
    <xf numFmtId="188" fontId="53" fillId="8" borderId="6" xfId="163" applyNumberFormat="1" applyFont="1" applyFill="1" applyBorder="1" applyAlignment="1" applyProtection="1">
      <alignment vertical="center" shrinkToFit="1"/>
      <protection locked="0"/>
    </xf>
    <xf numFmtId="56" fontId="6" fillId="7" borderId="120" xfId="163" quotePrefix="1" applyNumberFormat="1" applyFont="1" applyFill="1" applyBorder="1" applyAlignment="1" applyProtection="1">
      <alignment vertical="center"/>
      <protection locked="0"/>
    </xf>
    <xf numFmtId="207" fontId="67" fillId="7" borderId="121" xfId="163" applyNumberFormat="1" applyFont="1" applyFill="1" applyBorder="1" applyAlignment="1" applyProtection="1">
      <alignment horizontal="right" vertical="center"/>
      <protection locked="0"/>
    </xf>
    <xf numFmtId="0" fontId="6" fillId="0" borderId="113" xfId="163" applyFont="1" applyFill="1" applyBorder="1" applyAlignment="1" applyProtection="1">
      <alignment vertical="center"/>
      <protection locked="0"/>
    </xf>
    <xf numFmtId="207" fontId="6" fillId="7" borderId="115" xfId="163" applyNumberFormat="1" applyFont="1" applyFill="1" applyBorder="1" applyAlignment="1" applyProtection="1">
      <alignment vertical="center"/>
      <protection locked="0"/>
    </xf>
    <xf numFmtId="0" fontId="40" fillId="0" borderId="124" xfId="163" applyFont="1" applyBorder="1" applyAlignment="1" applyProtection="1">
      <alignment vertical="center" shrinkToFit="1"/>
      <protection locked="0"/>
    </xf>
    <xf numFmtId="207" fontId="6" fillId="7" borderId="146" xfId="163" applyNumberFormat="1" applyFont="1" applyFill="1" applyBorder="1" applyAlignment="1" applyProtection="1">
      <alignment vertical="center"/>
      <protection locked="0"/>
    </xf>
    <xf numFmtId="207" fontId="6" fillId="7" borderId="92" xfId="163" applyNumberFormat="1" applyFont="1" applyFill="1" applyBorder="1" applyAlignment="1" applyProtection="1">
      <alignment vertical="center"/>
      <protection locked="0"/>
    </xf>
    <xf numFmtId="207" fontId="64" fillId="7" borderId="122" xfId="163" applyNumberFormat="1" applyFont="1" applyFill="1" applyBorder="1" applyAlignment="1" applyProtection="1">
      <alignment horizontal="right" vertical="center"/>
      <protection locked="0"/>
    </xf>
    <xf numFmtId="207" fontId="6" fillId="7" borderId="92" xfId="163" applyNumberFormat="1" applyFont="1" applyFill="1" applyBorder="1" applyAlignment="1" applyProtection="1">
      <alignment horizontal="right" vertical="center"/>
      <protection locked="0"/>
    </xf>
    <xf numFmtId="0" fontId="6" fillId="7" borderId="149" xfId="163" applyFont="1" applyFill="1" applyBorder="1" applyAlignment="1" applyProtection="1">
      <alignment horizontal="center" vertical="center"/>
      <protection locked="0"/>
    </xf>
    <xf numFmtId="0" fontId="40" fillId="7" borderId="147" xfId="163" applyFont="1" applyFill="1" applyBorder="1" applyAlignment="1" applyProtection="1">
      <alignment vertical="center"/>
      <protection locked="0"/>
    </xf>
    <xf numFmtId="0" fontId="6" fillId="0" borderId="0" xfId="163" applyFont="1" applyFill="1" applyAlignment="1" applyProtection="1">
      <alignment vertical="center"/>
      <protection locked="0"/>
    </xf>
    <xf numFmtId="0" fontId="6" fillId="0" borderId="0" xfId="163" applyFont="1" applyFill="1" applyAlignment="1" applyProtection="1">
      <alignment vertical="center" shrinkToFit="1"/>
      <protection locked="0"/>
    </xf>
    <xf numFmtId="0" fontId="6" fillId="8" borderId="0" xfId="163" applyFont="1" applyFill="1" applyAlignment="1" applyProtection="1">
      <alignment vertical="center"/>
      <protection locked="0"/>
    </xf>
    <xf numFmtId="0" fontId="28" fillId="0" borderId="114" xfId="163" applyFont="1" applyFill="1" applyBorder="1" applyAlignment="1" applyProtection="1">
      <alignment horizontal="centerContinuous" vertical="center" shrinkToFit="1"/>
      <protection locked="0"/>
    </xf>
    <xf numFmtId="0" fontId="28" fillId="0" borderId="38" xfId="163" applyFont="1" applyFill="1" applyBorder="1" applyAlignment="1" applyProtection="1">
      <alignment horizontal="centerContinuous" vertical="center" shrinkToFit="1"/>
      <protection locked="0"/>
    </xf>
    <xf numFmtId="0" fontId="28" fillId="0" borderId="140" xfId="163" applyFont="1" applyFill="1" applyBorder="1" applyAlignment="1" applyProtection="1">
      <alignment horizontal="centerContinuous" vertical="center" shrinkToFit="1"/>
      <protection locked="0"/>
    </xf>
    <xf numFmtId="207" fontId="40" fillId="7" borderId="121" xfId="163" applyNumberFormat="1" applyFont="1" applyFill="1" applyBorder="1" applyAlignment="1" applyProtection="1">
      <alignment horizontal="right" vertical="center"/>
      <protection locked="0"/>
    </xf>
    <xf numFmtId="0" fontId="6" fillId="7" borderId="147" xfId="163" applyFont="1" applyFill="1" applyBorder="1" applyAlignment="1" applyProtection="1">
      <alignment vertical="center"/>
      <protection locked="0"/>
    </xf>
    <xf numFmtId="207" fontId="6" fillId="0" borderId="146" xfId="163" applyNumberFormat="1" applyFont="1" applyFill="1" applyBorder="1" applyAlignment="1" applyProtection="1">
      <alignment vertical="center"/>
      <protection locked="0"/>
    </xf>
    <xf numFmtId="207" fontId="6" fillId="0" borderId="92" xfId="163" applyNumberFormat="1" applyFont="1" applyFill="1" applyBorder="1" applyAlignment="1" applyProtection="1">
      <alignment vertical="center"/>
      <protection locked="0"/>
    </xf>
    <xf numFmtId="207" fontId="6" fillId="0" borderId="92" xfId="163" applyNumberFormat="1" applyFont="1" applyFill="1" applyBorder="1" applyAlignment="1" applyProtection="1">
      <alignment horizontal="right" vertical="center"/>
      <protection locked="0"/>
    </xf>
    <xf numFmtId="0" fontId="6" fillId="0" borderId="149" xfId="163" applyFont="1" applyFill="1" applyBorder="1" applyAlignment="1" applyProtection="1">
      <alignment horizontal="center" vertical="center"/>
      <protection locked="0"/>
    </xf>
    <xf numFmtId="0" fontId="40" fillId="0" borderId="147" xfId="163" applyFont="1" applyFill="1" applyBorder="1" applyAlignment="1" applyProtection="1">
      <alignment vertical="center"/>
      <protection locked="0"/>
    </xf>
    <xf numFmtId="0" fontId="6" fillId="0" borderId="124" xfId="163" applyFont="1" applyFill="1" applyBorder="1" applyAlignment="1" applyProtection="1">
      <alignment vertical="center"/>
      <protection locked="0"/>
    </xf>
    <xf numFmtId="0" fontId="6" fillId="0" borderId="125" xfId="163" applyFont="1" applyFill="1" applyBorder="1" applyAlignment="1" applyProtection="1">
      <alignment vertical="center"/>
      <protection locked="0"/>
    </xf>
    <xf numFmtId="0" fontId="40" fillId="0" borderId="125" xfId="163" applyFont="1" applyFill="1" applyBorder="1" applyAlignment="1" applyProtection="1">
      <alignment horizontal="left" vertical="center" shrinkToFit="1"/>
      <protection locked="0"/>
    </xf>
    <xf numFmtId="3" fontId="7" fillId="0" borderId="0" xfId="166" applyNumberFormat="1" applyFont="1" applyFill="1" applyBorder="1" applyAlignment="1">
      <alignment vertical="center"/>
    </xf>
    <xf numFmtId="3" fontId="54" fillId="0" borderId="0" xfId="166" applyNumberFormat="1" applyFont="1" applyFill="1" applyBorder="1" applyAlignment="1">
      <alignment vertical="center"/>
    </xf>
    <xf numFmtId="212" fontId="7" fillId="0" borderId="0" xfId="166" applyNumberFormat="1" applyFont="1" applyFill="1" applyBorder="1" applyAlignment="1">
      <alignment vertical="center"/>
    </xf>
    <xf numFmtId="212" fontId="7" fillId="0" borderId="53" xfId="166" applyNumberFormat="1" applyFont="1" applyFill="1" applyBorder="1" applyAlignment="1">
      <alignment horizontal="center" vertical="center"/>
    </xf>
    <xf numFmtId="3" fontId="7" fillId="0" borderId="0" xfId="166" applyNumberFormat="1" applyFont="1" applyFill="1" applyBorder="1" applyAlignment="1">
      <alignment horizontal="right" vertical="center"/>
    </xf>
    <xf numFmtId="3" fontId="7" fillId="0" borderId="0" xfId="166" applyNumberFormat="1" applyFont="1" applyFill="1" applyBorder="1" applyAlignment="1">
      <alignment horizontal="center" vertical="center"/>
    </xf>
    <xf numFmtId="3" fontId="54" fillId="6" borderId="6" xfId="166" applyNumberFormat="1" applyFont="1" applyFill="1" applyBorder="1" applyAlignment="1">
      <alignment vertical="center"/>
    </xf>
    <xf numFmtId="178" fontId="54" fillId="0" borderId="6" xfId="166" applyNumberFormat="1" applyFont="1" applyFill="1" applyBorder="1" applyAlignment="1">
      <alignment vertical="center"/>
    </xf>
    <xf numFmtId="3" fontId="54" fillId="0" borderId="6" xfId="166" applyNumberFormat="1" applyFont="1" applyFill="1" applyBorder="1" applyAlignment="1">
      <alignment horizontal="center" vertical="center"/>
    </xf>
    <xf numFmtId="212" fontId="54" fillId="0" borderId="6" xfId="166" applyNumberFormat="1" applyFont="1" applyFill="1" applyBorder="1" applyAlignment="1">
      <alignment horizontal="center" vertical="center"/>
    </xf>
    <xf numFmtId="3" fontId="7" fillId="0" borderId="6" xfId="166" applyNumberFormat="1" applyFont="1" applyFill="1" applyBorder="1" applyAlignment="1">
      <alignment vertical="center"/>
    </xf>
    <xf numFmtId="3" fontId="7" fillId="0" borderId="6" xfId="166" applyNumberFormat="1" applyFont="1" applyFill="1" applyBorder="1" applyAlignment="1">
      <alignment horizontal="center" vertical="center"/>
    </xf>
    <xf numFmtId="212" fontId="7" fillId="0" borderId="6" xfId="166" applyNumberFormat="1" applyFont="1" applyFill="1" applyBorder="1" applyAlignment="1">
      <alignment horizontal="center" vertical="center"/>
    </xf>
    <xf numFmtId="212" fontId="54" fillId="0" borderId="0" xfId="166" applyNumberFormat="1" applyFont="1" applyFill="1" applyBorder="1" applyAlignment="1">
      <alignment vertical="center"/>
    </xf>
    <xf numFmtId="3" fontId="7" fillId="7" borderId="6" xfId="166" applyNumberFormat="1" applyFont="1" applyFill="1" applyBorder="1" applyAlignment="1">
      <alignment horizontal="center" vertical="center"/>
    </xf>
    <xf numFmtId="3" fontId="54" fillId="0" borderId="6" xfId="166" applyNumberFormat="1" applyFont="1" applyFill="1" applyBorder="1" applyAlignment="1">
      <alignment horizontal="center" vertical="center" shrinkToFit="1"/>
    </xf>
    <xf numFmtId="3" fontId="7" fillId="0" borderId="6" xfId="166" applyNumberFormat="1" applyFont="1" applyFill="1" applyBorder="1" applyAlignment="1">
      <alignment vertical="center" shrinkToFit="1"/>
    </xf>
    <xf numFmtId="178" fontId="54" fillId="8" borderId="6" xfId="166" applyNumberFormat="1" applyFont="1" applyFill="1" applyBorder="1" applyAlignment="1">
      <alignment vertical="center"/>
    </xf>
    <xf numFmtId="3" fontId="54" fillId="8" borderId="6" xfId="166" applyNumberFormat="1" applyFont="1" applyFill="1" applyBorder="1" applyAlignment="1">
      <alignment horizontal="center" vertical="center"/>
    </xf>
    <xf numFmtId="212" fontId="54" fillId="8" borderId="6" xfId="166" applyNumberFormat="1" applyFont="1" applyFill="1" applyBorder="1" applyAlignment="1">
      <alignment horizontal="center" vertical="center"/>
    </xf>
    <xf numFmtId="3" fontId="7" fillId="8" borderId="6" xfId="166" applyNumberFormat="1" applyFont="1" applyFill="1" applyBorder="1" applyAlignment="1">
      <alignment vertical="center"/>
    </xf>
    <xf numFmtId="3" fontId="7" fillId="8" borderId="6" xfId="166" applyNumberFormat="1" applyFont="1" applyFill="1" applyBorder="1" applyAlignment="1">
      <alignment vertical="center" shrinkToFit="1"/>
    </xf>
    <xf numFmtId="3" fontId="7" fillId="8" borderId="6" xfId="166" applyNumberFormat="1" applyFont="1" applyFill="1" applyBorder="1" applyAlignment="1">
      <alignment horizontal="center" vertical="center"/>
    </xf>
    <xf numFmtId="212" fontId="7" fillId="8" borderId="6" xfId="166" applyNumberFormat="1" applyFont="1" applyFill="1" applyBorder="1" applyAlignment="1">
      <alignment horizontal="center" vertical="center"/>
    </xf>
    <xf numFmtId="38" fontId="25" fillId="0" borderId="0" xfId="155" applyFont="1" applyAlignment="1" applyProtection="1">
      <alignment vertical="center" shrinkToFit="1"/>
      <protection locked="0"/>
    </xf>
    <xf numFmtId="0" fontId="25" fillId="0" borderId="13" xfId="163" applyFont="1" applyBorder="1" applyAlignment="1" applyProtection="1">
      <alignment vertical="center" shrinkToFit="1"/>
      <protection locked="0"/>
    </xf>
    <xf numFmtId="38" fontId="25" fillId="0" borderId="13" xfId="155" applyFont="1" applyBorder="1" applyAlignment="1" applyProtection="1">
      <alignment vertical="center" shrinkToFit="1"/>
      <protection locked="0"/>
    </xf>
    <xf numFmtId="0" fontId="25" fillId="0" borderId="13" xfId="163" applyFont="1" applyBorder="1" applyAlignment="1" applyProtection="1">
      <alignment vertical="center"/>
      <protection locked="0"/>
    </xf>
    <xf numFmtId="0" fontId="6" fillId="0" borderId="30" xfId="163" applyFont="1" applyBorder="1" applyAlignment="1" applyProtection="1">
      <alignment vertical="center"/>
      <protection locked="0"/>
    </xf>
    <xf numFmtId="202" fontId="40" fillId="0" borderId="99" xfId="163" applyNumberFormat="1" applyFont="1" applyBorder="1" applyAlignment="1" applyProtection="1">
      <alignment vertical="center" shrinkToFit="1"/>
      <protection locked="0"/>
    </xf>
    <xf numFmtId="202" fontId="40" fillId="0" borderId="67" xfId="163" applyNumberFormat="1" applyFont="1" applyBorder="1" applyAlignment="1" applyProtection="1">
      <alignment vertical="center" shrinkToFit="1"/>
      <protection locked="0"/>
    </xf>
    <xf numFmtId="202" fontId="40" fillId="0" borderId="160" xfId="163" applyNumberFormat="1" applyFont="1" applyBorder="1" applyAlignment="1" applyProtection="1">
      <alignment vertical="center" shrinkToFit="1"/>
      <protection locked="0"/>
    </xf>
    <xf numFmtId="207" fontId="40" fillId="0" borderId="99" xfId="163" applyNumberFormat="1" applyFont="1" applyBorder="1" applyAlignment="1" applyProtection="1">
      <alignment horizontal="right" vertical="center"/>
      <protection locked="0"/>
    </xf>
    <xf numFmtId="207" fontId="40" fillId="0" borderId="67" xfId="163" applyNumberFormat="1" applyFont="1" applyBorder="1" applyAlignment="1" applyProtection="1">
      <alignment horizontal="right" vertical="center" shrinkToFit="1"/>
      <protection locked="0"/>
    </xf>
    <xf numFmtId="207" fontId="40" fillId="0" borderId="160" xfId="163" applyNumberFormat="1" applyFont="1" applyBorder="1" applyAlignment="1" applyProtection="1">
      <alignment horizontal="right" vertical="center" shrinkToFit="1"/>
      <protection locked="0"/>
    </xf>
    <xf numFmtId="207" fontId="6" fillId="0" borderId="69" xfId="163" applyNumberFormat="1" applyFont="1" applyBorder="1" applyAlignment="1" applyProtection="1">
      <alignment horizontal="right" vertical="center"/>
      <protection locked="0"/>
    </xf>
    <xf numFmtId="0" fontId="6" fillId="0" borderId="110" xfId="163" applyFont="1" applyBorder="1" applyAlignment="1" applyProtection="1">
      <alignment vertical="center"/>
      <protection locked="0"/>
    </xf>
    <xf numFmtId="188" fontId="40" fillId="0" borderId="161" xfId="163" applyNumberFormat="1" applyFont="1" applyBorder="1" applyAlignment="1" applyProtection="1">
      <alignment vertical="center" shrinkToFit="1"/>
      <protection locked="0"/>
    </xf>
    <xf numFmtId="38" fontId="40" fillId="0" borderId="111" xfId="155" applyFont="1" applyBorder="1" applyAlignment="1" applyProtection="1">
      <alignment vertical="center" shrinkToFit="1"/>
      <protection locked="0"/>
    </xf>
    <xf numFmtId="207" fontId="40" fillId="7" borderId="162" xfId="163" applyNumberFormat="1" applyFont="1" applyFill="1" applyBorder="1" applyAlignment="1" applyProtection="1">
      <alignment horizontal="right" vertical="center" shrinkToFit="1"/>
      <protection locked="0"/>
    </xf>
    <xf numFmtId="207" fontId="40" fillId="0" borderId="122" xfId="163" applyNumberFormat="1" applyFont="1" applyBorder="1" applyAlignment="1" applyProtection="1">
      <alignment horizontal="right" vertical="center" shrinkToFit="1"/>
      <protection locked="0"/>
    </xf>
    <xf numFmtId="207" fontId="40" fillId="0" borderId="121" xfId="163" applyNumberFormat="1" applyFont="1" applyBorder="1" applyAlignment="1" applyProtection="1">
      <alignment horizontal="right" vertical="center" shrinkToFit="1"/>
      <protection locked="0"/>
    </xf>
    <xf numFmtId="207" fontId="40" fillId="0" borderId="162" xfId="163" applyNumberFormat="1" applyFont="1" applyBorder="1" applyAlignment="1" applyProtection="1">
      <alignment horizontal="right" vertical="center" shrinkToFit="1"/>
      <protection locked="0"/>
    </xf>
    <xf numFmtId="207" fontId="6" fillId="0" borderId="163" xfId="163" applyNumberFormat="1" applyFont="1" applyBorder="1" applyAlignment="1" applyProtection="1">
      <alignment horizontal="right" vertical="center" shrinkToFit="1"/>
      <protection locked="0"/>
    </xf>
    <xf numFmtId="0" fontId="6" fillId="0" borderId="114" xfId="163" applyFont="1" applyBorder="1" applyAlignment="1" applyProtection="1">
      <alignment vertical="center"/>
      <protection locked="0"/>
    </xf>
    <xf numFmtId="188" fontId="40" fillId="0" borderId="122" xfId="163" applyNumberFormat="1" applyFont="1" applyBorder="1" applyAlignment="1" applyProtection="1">
      <alignment vertical="center" shrinkToFit="1"/>
      <protection locked="0"/>
    </xf>
    <xf numFmtId="38" fontId="40" fillId="0" borderId="38" xfId="155" applyFont="1" applyBorder="1" applyAlignment="1" applyProtection="1">
      <alignment vertical="center" shrinkToFit="1"/>
      <protection locked="0"/>
    </xf>
    <xf numFmtId="207" fontId="40" fillId="7" borderId="122" xfId="163" applyNumberFormat="1" applyFont="1" applyFill="1" applyBorder="1" applyAlignment="1" applyProtection="1">
      <alignment horizontal="right" vertical="center" shrinkToFit="1"/>
      <protection locked="0"/>
    </xf>
    <xf numFmtId="188" fontId="6" fillId="0" borderId="114" xfId="163" applyNumberFormat="1" applyFont="1" applyBorder="1" applyAlignment="1" applyProtection="1">
      <alignment vertical="center"/>
      <protection locked="0"/>
    </xf>
    <xf numFmtId="207" fontId="6" fillId="0" borderId="163" xfId="163" applyNumberFormat="1" applyFont="1" applyFill="1" applyBorder="1" applyAlignment="1" applyProtection="1">
      <alignment horizontal="right" vertical="center"/>
      <protection locked="0"/>
    </xf>
    <xf numFmtId="207" fontId="6" fillId="7" borderId="163" xfId="163" applyNumberFormat="1" applyFont="1" applyFill="1" applyBorder="1" applyAlignment="1" applyProtection="1">
      <alignment horizontal="right" vertical="center"/>
      <protection locked="0"/>
    </xf>
    <xf numFmtId="0" fontId="6" fillId="0" borderId="138" xfId="163" applyFont="1" applyBorder="1" applyAlignment="1" applyProtection="1">
      <alignment vertical="center"/>
      <protection locked="0"/>
    </xf>
    <xf numFmtId="188" fontId="40" fillId="0" borderId="164" xfId="163" applyNumberFormat="1" applyFont="1" applyBorder="1" applyAlignment="1" applyProtection="1">
      <alignment vertical="center" shrinkToFit="1"/>
      <protection locked="0"/>
    </xf>
    <xf numFmtId="38" fontId="40" fillId="0" borderId="152" xfId="155" applyFont="1" applyBorder="1" applyAlignment="1" applyProtection="1">
      <alignment vertical="center" shrinkToFit="1"/>
      <protection locked="0"/>
    </xf>
    <xf numFmtId="0" fontId="6" fillId="0" borderId="26" xfId="163" applyFont="1" applyBorder="1" applyAlignment="1" applyProtection="1">
      <alignment vertical="center"/>
      <protection locked="0"/>
    </xf>
    <xf numFmtId="0" fontId="6" fillId="0" borderId="165" xfId="163" applyFont="1" applyBorder="1" applyAlignment="1" applyProtection="1">
      <alignment horizontal="center" vertical="center"/>
      <protection locked="0"/>
    </xf>
    <xf numFmtId="0" fontId="6" fillId="0" borderId="73" xfId="163" applyFont="1" applyBorder="1" applyAlignment="1" applyProtection="1">
      <alignment horizontal="center" vertical="center"/>
      <protection locked="0"/>
    </xf>
    <xf numFmtId="0" fontId="6" fillId="0" borderId="166" xfId="163" applyFont="1" applyBorder="1" applyAlignment="1" applyProtection="1">
      <alignment horizontal="distributed" vertical="center"/>
      <protection locked="0"/>
    </xf>
    <xf numFmtId="0" fontId="6" fillId="0" borderId="167" xfId="163" applyFont="1" applyBorder="1" applyAlignment="1" applyProtection="1">
      <alignment horizontal="distributed" vertical="center"/>
      <protection locked="0"/>
    </xf>
    <xf numFmtId="0" fontId="6" fillId="0" borderId="168" xfId="163" applyFont="1" applyBorder="1" applyAlignment="1" applyProtection="1">
      <alignment horizontal="distributed" vertical="center"/>
      <protection locked="0"/>
    </xf>
    <xf numFmtId="0" fontId="6" fillId="0" borderId="9" xfId="163" applyFont="1" applyBorder="1" applyAlignment="1" applyProtection="1">
      <alignment vertical="center"/>
      <protection locked="0"/>
    </xf>
    <xf numFmtId="0" fontId="6" fillId="0" borderId="169" xfId="163" applyFont="1" applyBorder="1" applyAlignment="1" applyProtection="1">
      <alignment horizontal="center" vertical="center"/>
      <protection locked="0"/>
    </xf>
    <xf numFmtId="38" fontId="6" fillId="0" borderId="0" xfId="155" applyFont="1" applyAlignment="1" applyProtection="1">
      <alignment vertical="center" shrinkToFit="1"/>
      <protection locked="0"/>
    </xf>
    <xf numFmtId="207" fontId="6" fillId="0" borderId="163" xfId="163" applyNumberFormat="1" applyFont="1" applyFill="1" applyBorder="1" applyAlignment="1" applyProtection="1">
      <alignment horizontal="right" vertical="center" shrinkToFit="1"/>
      <protection locked="0"/>
    </xf>
    <xf numFmtId="207" fontId="40" fillId="0" borderId="162" xfId="163" applyNumberFormat="1" applyFont="1" applyFill="1" applyBorder="1" applyAlignment="1" applyProtection="1">
      <alignment horizontal="right" vertical="center" shrinkToFit="1"/>
      <protection locked="0"/>
    </xf>
    <xf numFmtId="207" fontId="6" fillId="0" borderId="163" xfId="163" applyNumberFormat="1" applyFont="1" applyBorder="1" applyAlignment="1" applyProtection="1">
      <alignment horizontal="right" vertical="center"/>
      <protection locked="0"/>
    </xf>
    <xf numFmtId="207" fontId="40" fillId="0" borderId="122" xfId="163" applyNumberFormat="1" applyFont="1" applyFill="1" applyBorder="1" applyAlignment="1" applyProtection="1">
      <alignment horizontal="right" vertical="center" shrinkToFit="1"/>
      <protection locked="0"/>
    </xf>
    <xf numFmtId="207" fontId="40" fillId="0" borderId="121" xfId="163" applyNumberFormat="1" applyFont="1" applyFill="1" applyBorder="1" applyAlignment="1" applyProtection="1">
      <alignment horizontal="right" vertical="center" shrinkToFit="1"/>
      <protection locked="0"/>
    </xf>
    <xf numFmtId="207" fontId="6" fillId="7" borderId="163" xfId="163" applyNumberFormat="1" applyFont="1" applyFill="1" applyBorder="1" applyAlignment="1" applyProtection="1">
      <alignment horizontal="right" vertical="center" shrinkToFit="1"/>
      <protection locked="0"/>
    </xf>
    <xf numFmtId="207" fontId="40" fillId="7" borderId="163" xfId="163" applyNumberFormat="1" applyFont="1" applyFill="1" applyBorder="1" applyAlignment="1" applyProtection="1">
      <alignment horizontal="right" vertical="center" shrinkToFit="1"/>
      <protection locked="0"/>
    </xf>
    <xf numFmtId="207" fontId="67" fillId="7" borderId="163" xfId="163" applyNumberFormat="1" applyFont="1" applyFill="1" applyBorder="1" applyAlignment="1" applyProtection="1">
      <alignment horizontal="right" vertical="center"/>
      <protection locked="0"/>
    </xf>
    <xf numFmtId="207" fontId="40" fillId="7" borderId="163" xfId="163" applyNumberFormat="1" applyFont="1" applyFill="1" applyBorder="1" applyAlignment="1" applyProtection="1">
      <alignment horizontal="right" vertical="center"/>
      <protection locked="0"/>
    </xf>
    <xf numFmtId="38" fontId="6" fillId="0" borderId="0" xfId="155" applyFont="1" applyAlignment="1" applyProtection="1">
      <alignment vertical="center"/>
      <protection locked="0"/>
    </xf>
    <xf numFmtId="0" fontId="6" fillId="0" borderId="30" xfId="163" applyFont="1" applyBorder="1" applyAlignment="1" applyProtection="1">
      <alignment horizontal="distributed" vertical="center" shrinkToFit="1"/>
      <protection locked="0"/>
    </xf>
    <xf numFmtId="188" fontId="6" fillId="0" borderId="1" xfId="163" applyNumberFormat="1" applyFont="1" applyBorder="1" applyAlignment="1" applyProtection="1">
      <alignment vertical="center"/>
      <protection locked="0"/>
    </xf>
    <xf numFmtId="38" fontId="6" fillId="0" borderId="66" xfId="155" applyFont="1" applyBorder="1" applyAlignment="1" applyProtection="1">
      <alignment vertical="center"/>
      <protection locked="0"/>
    </xf>
    <xf numFmtId="207" fontId="6" fillId="0" borderId="170" xfId="163" applyNumberFormat="1" applyFont="1" applyBorder="1" applyAlignment="1" applyProtection="1">
      <alignment horizontal="right" vertical="center"/>
      <protection locked="0"/>
    </xf>
    <xf numFmtId="202" fontId="61" fillId="0" borderId="6" xfId="163" applyNumberFormat="1" applyFont="1" applyBorder="1" applyAlignment="1" applyProtection="1">
      <alignment vertical="center"/>
      <protection locked="0"/>
    </xf>
    <xf numFmtId="0" fontId="54" fillId="0" borderId="6" xfId="164" applyFont="1" applyBorder="1" applyAlignment="1">
      <alignment vertical="center"/>
    </xf>
    <xf numFmtId="0" fontId="61" fillId="0" borderId="6" xfId="163" applyFont="1" applyBorder="1" applyAlignment="1" applyProtection="1">
      <alignment vertical="center"/>
      <protection locked="0"/>
    </xf>
    <xf numFmtId="0" fontId="61" fillId="0" borderId="0" xfId="163" applyFont="1" applyAlignment="1" applyProtection="1">
      <alignment vertical="center"/>
      <protection locked="0"/>
    </xf>
    <xf numFmtId="0" fontId="2" fillId="0" borderId="44" xfId="164" applyBorder="1"/>
    <xf numFmtId="0" fontId="2" fillId="0" borderId="46" xfId="164" applyBorder="1"/>
    <xf numFmtId="0" fontId="2" fillId="0" borderId="24" xfId="164" applyBorder="1"/>
    <xf numFmtId="0" fontId="2" fillId="0" borderId="172" xfId="164" applyBorder="1"/>
    <xf numFmtId="0" fontId="2" fillId="0" borderId="0" xfId="164" applyBorder="1"/>
    <xf numFmtId="0" fontId="2" fillId="0" borderId="21" xfId="164" applyBorder="1"/>
    <xf numFmtId="0" fontId="2" fillId="0" borderId="45" xfId="164" applyBorder="1"/>
    <xf numFmtId="0" fontId="2" fillId="0" borderId="25" xfId="164" applyBorder="1"/>
    <xf numFmtId="0" fontId="2" fillId="0" borderId="11" xfId="164" applyBorder="1"/>
    <xf numFmtId="0" fontId="2" fillId="0" borderId="31" xfId="164" applyBorder="1"/>
    <xf numFmtId="0" fontId="2" fillId="0" borderId="15" xfId="164" applyBorder="1"/>
    <xf numFmtId="0" fontId="2" fillId="0" borderId="27" xfId="164" applyBorder="1"/>
    <xf numFmtId="0" fontId="2" fillId="0" borderId="8" xfId="164" applyBorder="1"/>
    <xf numFmtId="0" fontId="2" fillId="12" borderId="0" xfId="164" applyFill="1" applyBorder="1"/>
    <xf numFmtId="0" fontId="2" fillId="0" borderId="26" xfId="164" applyBorder="1"/>
    <xf numFmtId="0" fontId="2" fillId="0" borderId="9" xfId="164" applyBorder="1"/>
    <xf numFmtId="0" fontId="2" fillId="12" borderId="5" xfId="164" applyFill="1" applyBorder="1"/>
    <xf numFmtId="0" fontId="2" fillId="12" borderId="28" xfId="164" applyFill="1" applyBorder="1"/>
    <xf numFmtId="0" fontId="2" fillId="0" borderId="5" xfId="164" applyBorder="1"/>
    <xf numFmtId="183" fontId="7" fillId="2" borderId="22" xfId="164" applyNumberFormat="1" applyFont="1" applyFill="1" applyBorder="1" applyAlignment="1"/>
    <xf numFmtId="0" fontId="2" fillId="2" borderId="5" xfId="164" applyFill="1" applyBorder="1"/>
    <xf numFmtId="0" fontId="2" fillId="2" borderId="46" xfId="164" applyFill="1" applyBorder="1" applyAlignment="1">
      <alignment horizontal="center"/>
    </xf>
    <xf numFmtId="0" fontId="2" fillId="2" borderId="46" xfId="164" applyFill="1" applyBorder="1"/>
    <xf numFmtId="183" fontId="2" fillId="2" borderId="5" xfId="164" applyNumberFormat="1" applyFill="1" applyBorder="1" applyAlignment="1"/>
    <xf numFmtId="0" fontId="2" fillId="2" borderId="28" xfId="164" applyFill="1" applyBorder="1"/>
    <xf numFmtId="0" fontId="2" fillId="2" borderId="5" xfId="164" applyFill="1" applyBorder="1" applyAlignment="1"/>
    <xf numFmtId="0" fontId="5" fillId="0" borderId="0" xfId="164" applyFont="1" applyBorder="1"/>
    <xf numFmtId="0" fontId="5" fillId="0" borderId="92" xfId="164" applyFont="1" applyBorder="1" applyAlignment="1">
      <alignment horizontal="center"/>
    </xf>
    <xf numFmtId="0" fontId="5" fillId="0" borderId="92" xfId="164" applyFont="1" applyBorder="1"/>
    <xf numFmtId="0" fontId="5" fillId="0" borderId="3" xfId="164" applyFont="1" applyBorder="1" applyAlignment="1">
      <alignment horizontal="center"/>
    </xf>
    <xf numFmtId="0" fontId="5" fillId="0" borderId="175" xfId="164" applyFont="1" applyBorder="1" applyAlignment="1">
      <alignment horizontal="center"/>
    </xf>
    <xf numFmtId="0" fontId="5" fillId="0" borderId="174" xfId="164" applyFont="1" applyBorder="1" applyAlignment="1">
      <alignment horizontal="right" vertical="center" textRotation="90"/>
    </xf>
    <xf numFmtId="0" fontId="5" fillId="0" borderId="38" xfId="164" applyFont="1" applyBorder="1" applyAlignment="1">
      <alignment horizontal="right" vertical="center" textRotation="90"/>
    </xf>
    <xf numFmtId="0" fontId="2" fillId="0" borderId="23" xfId="164" applyBorder="1"/>
    <xf numFmtId="0" fontId="2" fillId="0" borderId="13" xfId="164" applyBorder="1"/>
    <xf numFmtId="0" fontId="2" fillId="0" borderId="4" xfId="164" applyBorder="1"/>
    <xf numFmtId="0" fontId="2" fillId="0" borderId="22" xfId="164" applyBorder="1"/>
    <xf numFmtId="183" fontId="7" fillId="0" borderId="0" xfId="164" applyNumberFormat="1" applyFont="1" applyBorder="1" applyAlignment="1">
      <alignment horizontal="center"/>
    </xf>
    <xf numFmtId="183" fontId="7" fillId="0" borderId="0" xfId="164" applyNumberFormat="1" applyFont="1" applyFill="1" applyBorder="1" applyAlignment="1">
      <alignment horizontal="center"/>
    </xf>
    <xf numFmtId="0" fontId="2" fillId="0" borderId="0" xfId="164" applyFill="1"/>
    <xf numFmtId="0" fontId="2" fillId="0" borderId="0" xfId="164" applyFill="1" applyAlignment="1"/>
    <xf numFmtId="0" fontId="2" fillId="0" borderId="25" xfId="164" applyBorder="1" applyAlignment="1"/>
    <xf numFmtId="0" fontId="2" fillId="2" borderId="5" xfId="164" applyFill="1" applyBorder="1" applyAlignment="1">
      <alignment vertical="center"/>
    </xf>
    <xf numFmtId="0" fontId="2" fillId="2" borderId="28" xfId="164" applyFill="1" applyBorder="1" applyAlignment="1">
      <alignment vertical="center"/>
    </xf>
    <xf numFmtId="49" fontId="25" fillId="0" borderId="0" xfId="163" applyNumberFormat="1" applyFont="1" applyAlignment="1" applyProtection="1">
      <alignment vertical="center"/>
      <protection locked="0"/>
    </xf>
    <xf numFmtId="0" fontId="28" fillId="0" borderId="6" xfId="157" applyFont="1" applyFill="1" applyBorder="1" applyAlignment="1">
      <alignment horizontal="center" vertical="center"/>
    </xf>
    <xf numFmtId="38" fontId="72" fillId="0" borderId="6" xfId="155" applyFont="1" applyFill="1" applyBorder="1" applyAlignment="1">
      <alignment horizontal="right"/>
    </xf>
    <xf numFmtId="38" fontId="72" fillId="0" borderId="6" xfId="155" applyNumberFormat="1" applyFont="1" applyFill="1" applyBorder="1" applyAlignment="1">
      <alignment horizontal="right"/>
    </xf>
    <xf numFmtId="3" fontId="72" fillId="0" borderId="6" xfId="155" applyNumberFormat="1" applyFont="1" applyFill="1" applyBorder="1" applyAlignment="1">
      <alignment horizontal="right"/>
    </xf>
    <xf numFmtId="0" fontId="28" fillId="0" borderId="23" xfId="168" applyFont="1" applyFill="1" applyBorder="1"/>
    <xf numFmtId="0" fontId="28" fillId="0" borderId="0" xfId="168" applyFont="1" applyFill="1" applyBorder="1"/>
    <xf numFmtId="0" fontId="28" fillId="0" borderId="0" xfId="168" applyFont="1" applyFill="1" applyBorder="1" applyAlignment="1">
      <alignment horizontal="left" vertical="center" indent="1"/>
    </xf>
    <xf numFmtId="0" fontId="28" fillId="0" borderId="0" xfId="168" applyFont="1" applyFill="1" applyBorder="1" applyAlignment="1">
      <alignment horizontal="left" wrapText="1"/>
    </xf>
    <xf numFmtId="38" fontId="76" fillId="0" borderId="0" xfId="155" applyFont="1" applyFill="1" applyBorder="1"/>
    <xf numFmtId="0" fontId="28" fillId="0" borderId="0" xfId="168" applyFont="1" applyFill="1" applyBorder="1" applyAlignment="1">
      <alignment horizontal="center"/>
    </xf>
    <xf numFmtId="0" fontId="28" fillId="0" borderId="0" xfId="168" applyFont="1" applyFill="1"/>
    <xf numFmtId="0" fontId="28" fillId="0" borderId="46" xfId="168" applyFont="1" applyFill="1" applyBorder="1" applyAlignment="1">
      <alignment horizontal="left" indent="1"/>
    </xf>
    <xf numFmtId="0" fontId="28" fillId="0" borderId="0" xfId="168" applyFont="1" applyFill="1" applyBorder="1" applyAlignment="1">
      <alignment horizontal="left"/>
    </xf>
    <xf numFmtId="0" fontId="28" fillId="0" borderId="28" xfId="168" applyFont="1" applyFill="1" applyBorder="1" applyAlignment="1">
      <alignment vertical="center"/>
    </xf>
    <xf numFmtId="0" fontId="28" fillId="0" borderId="22" xfId="168" applyFont="1" applyFill="1" applyBorder="1" applyAlignment="1">
      <alignment vertical="center"/>
    </xf>
    <xf numFmtId="0" fontId="28" fillId="0" borderId="22" xfId="168" applyFont="1" applyFill="1" applyBorder="1" applyAlignment="1">
      <alignment vertical="center" wrapText="1"/>
    </xf>
    <xf numFmtId="38" fontId="28" fillId="0" borderId="0" xfId="155" applyFont="1" applyFill="1" applyBorder="1"/>
    <xf numFmtId="0" fontId="28" fillId="0" borderId="0" xfId="168" applyFont="1" applyFill="1" applyBorder="1" applyAlignment="1">
      <alignment horizontal="center" vertical="center"/>
    </xf>
    <xf numFmtId="0" fontId="28" fillId="0" borderId="0" xfId="168" applyFont="1" applyFill="1" applyBorder="1" applyAlignment="1">
      <alignment horizontal="left" vertical="center" wrapText="1"/>
    </xf>
    <xf numFmtId="0" fontId="28" fillId="0" borderId="47" xfId="168" applyFont="1" applyFill="1" applyBorder="1" applyAlignment="1">
      <alignment horizontal="center" vertical="center"/>
    </xf>
    <xf numFmtId="0" fontId="28" fillId="0" borderId="47" xfId="168" applyFont="1" applyFill="1" applyBorder="1" applyAlignment="1">
      <alignment horizontal="center" vertical="center" wrapText="1"/>
    </xf>
    <xf numFmtId="0" fontId="28" fillId="0" borderId="5" xfId="168" applyFont="1" applyFill="1" applyBorder="1" applyAlignment="1">
      <alignment horizontal="center" vertical="center" wrapText="1"/>
    </xf>
    <xf numFmtId="38" fontId="76" fillId="0" borderId="47" xfId="155" applyFont="1" applyFill="1" applyBorder="1" applyAlignment="1">
      <alignment horizontal="center" vertical="center"/>
    </xf>
    <xf numFmtId="38" fontId="28" fillId="0" borderId="47" xfId="155" applyFont="1" applyFill="1" applyBorder="1" applyAlignment="1">
      <alignment horizontal="center" vertical="center"/>
    </xf>
    <xf numFmtId="38" fontId="28" fillId="0" borderId="108" xfId="155" applyFont="1" applyFill="1" applyBorder="1" applyAlignment="1">
      <alignment horizontal="center" vertical="center"/>
    </xf>
    <xf numFmtId="38" fontId="28" fillId="0" borderId="28" xfId="155" applyFont="1" applyFill="1" applyBorder="1" applyAlignment="1">
      <alignment vertical="center"/>
    </xf>
    <xf numFmtId="38" fontId="28" fillId="0" borderId="22" xfId="155" applyFont="1" applyFill="1" applyBorder="1" applyAlignment="1">
      <alignment vertical="center"/>
    </xf>
    <xf numFmtId="0" fontId="76" fillId="0" borderId="28" xfId="168" applyFont="1" applyFill="1" applyBorder="1" applyAlignment="1">
      <alignment horizontal="left" vertical="center"/>
    </xf>
    <xf numFmtId="0" fontId="28" fillId="0" borderId="5" xfId="168" applyFont="1" applyFill="1" applyBorder="1" applyAlignment="1">
      <alignment horizontal="left" vertical="center"/>
    </xf>
    <xf numFmtId="0" fontId="28" fillId="0" borderId="22" xfId="168" applyFont="1" applyFill="1" applyBorder="1" applyAlignment="1">
      <alignment horizontal="left" vertical="center"/>
    </xf>
    <xf numFmtId="38" fontId="28" fillId="0" borderId="40" xfId="155" applyFont="1" applyFill="1" applyBorder="1" applyAlignment="1">
      <alignment vertical="center"/>
    </xf>
    <xf numFmtId="0" fontId="28" fillId="0" borderId="0" xfId="168" applyFont="1" applyFill="1" applyAlignment="1">
      <alignment shrinkToFit="1"/>
    </xf>
    <xf numFmtId="0" fontId="28" fillId="0" borderId="14" xfId="168" applyFont="1" applyFill="1" applyBorder="1" applyAlignment="1">
      <alignment horizontal="left" indent="1"/>
    </xf>
    <xf numFmtId="0" fontId="28" fillId="0" borderId="6" xfId="168" applyFont="1" applyFill="1" applyBorder="1" applyAlignment="1"/>
    <xf numFmtId="0" fontId="28" fillId="0" borderId="42" xfId="168" applyFont="1" applyFill="1" applyBorder="1" applyAlignment="1">
      <alignment wrapText="1"/>
    </xf>
    <xf numFmtId="0" fontId="28" fillId="0" borderId="6" xfId="168" applyFont="1" applyFill="1" applyBorder="1" applyAlignment="1">
      <alignment horizontal="left" wrapText="1"/>
    </xf>
    <xf numFmtId="38" fontId="76" fillId="0" borderId="6" xfId="155" applyNumberFormat="1" applyFont="1" applyFill="1" applyBorder="1" applyAlignment="1">
      <alignment horizontal="right"/>
    </xf>
    <xf numFmtId="0" fontId="28" fillId="0" borderId="6" xfId="168" applyNumberFormat="1" applyFont="1" applyFill="1" applyBorder="1" applyAlignment="1">
      <alignment horizontal="center"/>
    </xf>
    <xf numFmtId="3" fontId="28" fillId="0" borderId="6" xfId="155" applyNumberFormat="1" applyFont="1" applyFill="1" applyBorder="1" applyAlignment="1">
      <alignment horizontal="right"/>
    </xf>
    <xf numFmtId="38" fontId="28" fillId="0" borderId="6" xfId="155" applyFont="1" applyFill="1" applyBorder="1" applyAlignment="1"/>
    <xf numFmtId="0" fontId="28" fillId="0" borderId="6" xfId="168" applyFont="1" applyFill="1" applyBorder="1" applyAlignment="1">
      <alignment horizontal="center"/>
    </xf>
    <xf numFmtId="0" fontId="28" fillId="0" borderId="6" xfId="168" applyFont="1" applyFill="1" applyBorder="1" applyAlignment="1">
      <alignment wrapText="1"/>
    </xf>
    <xf numFmtId="3" fontId="28" fillId="0" borderId="6" xfId="155" applyNumberFormat="1" applyFont="1" applyFill="1" applyBorder="1" applyAlignment="1">
      <alignment horizontal="center"/>
    </xf>
    <xf numFmtId="0" fontId="28" fillId="0" borderId="181" xfId="168" applyFont="1" applyFill="1" applyBorder="1" applyAlignment="1">
      <alignment horizontal="left" indent="1"/>
    </xf>
    <xf numFmtId="0" fontId="28" fillId="0" borderId="180" xfId="168" applyFont="1" applyFill="1" applyBorder="1" applyAlignment="1"/>
    <xf numFmtId="0" fontId="28" fillId="0" borderId="180" xfId="168" applyFont="1" applyFill="1" applyBorder="1" applyAlignment="1">
      <alignment wrapText="1"/>
    </xf>
    <xf numFmtId="0" fontId="28" fillId="0" borderId="180" xfId="168" applyFont="1" applyFill="1" applyBorder="1" applyAlignment="1">
      <alignment horizontal="left" wrapText="1"/>
    </xf>
    <xf numFmtId="38" fontId="76" fillId="0" borderId="180" xfId="155" applyNumberFormat="1" applyFont="1" applyFill="1" applyBorder="1" applyAlignment="1">
      <alignment horizontal="right"/>
    </xf>
    <xf numFmtId="0" fontId="28" fillId="0" borderId="180" xfId="168" applyNumberFormat="1" applyFont="1" applyFill="1" applyBorder="1" applyAlignment="1">
      <alignment horizontal="center"/>
    </xf>
    <xf numFmtId="3" fontId="28" fillId="0" borderId="180" xfId="155" applyNumberFormat="1" applyFont="1" applyFill="1" applyBorder="1" applyAlignment="1">
      <alignment horizontal="right"/>
    </xf>
    <xf numFmtId="38" fontId="28" fillId="0" borderId="180" xfId="155" applyFont="1" applyFill="1" applyBorder="1" applyAlignment="1"/>
    <xf numFmtId="0" fontId="28" fillId="0" borderId="180" xfId="168" applyFont="1" applyFill="1" applyBorder="1" applyAlignment="1">
      <alignment horizontal="center"/>
    </xf>
    <xf numFmtId="0" fontId="53" fillId="0" borderId="0" xfId="168" applyFont="1" applyFill="1" applyAlignment="1">
      <alignment shrinkToFit="1"/>
    </xf>
    <xf numFmtId="0" fontId="53" fillId="0" borderId="0" xfId="168" applyFont="1" applyFill="1"/>
    <xf numFmtId="0" fontId="28" fillId="0" borderId="4" xfId="168" applyFont="1" applyFill="1" applyBorder="1" applyAlignment="1">
      <alignment horizontal="left" indent="1"/>
    </xf>
    <xf numFmtId="0" fontId="28" fillId="0" borderId="2" xfId="168" applyFont="1" applyFill="1" applyBorder="1" applyAlignment="1"/>
    <xf numFmtId="0" fontId="28" fillId="0" borderId="2" xfId="168" applyFont="1" applyFill="1" applyBorder="1" applyAlignment="1">
      <alignment wrapText="1"/>
    </xf>
    <xf numFmtId="0" fontId="28" fillId="0" borderId="2" xfId="168" applyFont="1" applyFill="1" applyBorder="1" applyAlignment="1">
      <alignment horizontal="left" wrapText="1"/>
    </xf>
    <xf numFmtId="38" fontId="76" fillId="0" borderId="2" xfId="155" applyNumberFormat="1" applyFont="1" applyFill="1" applyBorder="1" applyAlignment="1">
      <alignment horizontal="right"/>
    </xf>
    <xf numFmtId="0" fontId="28" fillId="0" borderId="2" xfId="168" applyNumberFormat="1" applyFont="1" applyFill="1" applyBorder="1" applyAlignment="1">
      <alignment horizontal="center"/>
    </xf>
    <xf numFmtId="0" fontId="28" fillId="0" borderId="2" xfId="168" applyFont="1" applyFill="1" applyBorder="1" applyAlignment="1">
      <alignment horizontal="center"/>
    </xf>
    <xf numFmtId="3" fontId="28" fillId="0" borderId="2" xfId="155" applyNumberFormat="1" applyFont="1" applyFill="1" applyBorder="1" applyAlignment="1">
      <alignment horizontal="right"/>
    </xf>
    <xf numFmtId="38" fontId="28" fillId="0" borderId="2" xfId="155" applyFont="1" applyFill="1" applyBorder="1" applyAlignment="1"/>
    <xf numFmtId="0" fontId="28" fillId="0" borderId="23" xfId="168" applyFont="1" applyFill="1" applyBorder="1" applyAlignment="1">
      <alignment horizontal="left" indent="1"/>
    </xf>
    <xf numFmtId="0" fontId="28" fillId="0" borderId="37" xfId="168" applyFont="1" applyFill="1" applyBorder="1" applyAlignment="1"/>
    <xf numFmtId="0" fontId="28" fillId="0" borderId="37" xfId="168" applyFont="1" applyFill="1" applyBorder="1" applyAlignment="1">
      <alignment wrapText="1"/>
    </xf>
    <xf numFmtId="0" fontId="28" fillId="0" borderId="37" xfId="168" applyFont="1" applyFill="1" applyBorder="1" applyAlignment="1">
      <alignment horizontal="left" wrapText="1"/>
    </xf>
    <xf numFmtId="38" fontId="76" fillId="0" borderId="37" xfId="155" applyNumberFormat="1" applyFont="1" applyFill="1" applyBorder="1" applyAlignment="1">
      <alignment horizontal="right"/>
    </xf>
    <xf numFmtId="0" fontId="28" fillId="0" borderId="37" xfId="168" applyNumberFormat="1" applyFont="1" applyFill="1" applyBorder="1" applyAlignment="1">
      <alignment horizontal="center"/>
    </xf>
    <xf numFmtId="38" fontId="28" fillId="0" borderId="37" xfId="155" applyFont="1" applyFill="1" applyBorder="1" applyAlignment="1"/>
    <xf numFmtId="0" fontId="28" fillId="0" borderId="37" xfId="168" applyFont="1" applyFill="1" applyBorder="1" applyAlignment="1">
      <alignment horizontal="center"/>
    </xf>
    <xf numFmtId="0" fontId="28" fillId="0" borderId="8" xfId="168" applyFont="1" applyFill="1" applyBorder="1" applyAlignment="1">
      <alignment horizontal="left" indent="1"/>
    </xf>
    <xf numFmtId="0" fontId="28" fillId="0" borderId="31" xfId="168" applyFont="1" applyFill="1" applyBorder="1" applyAlignment="1"/>
    <xf numFmtId="0" fontId="28" fillId="0" borderId="31" xfId="168" applyFont="1" applyFill="1" applyBorder="1" applyAlignment="1">
      <alignment wrapText="1"/>
    </xf>
    <xf numFmtId="0" fontId="28" fillId="0" borderId="31" xfId="168" applyFont="1" applyFill="1" applyBorder="1" applyAlignment="1">
      <alignment horizontal="left" wrapText="1"/>
    </xf>
    <xf numFmtId="38" fontId="76" fillId="0" borderId="31" xfId="155" applyNumberFormat="1" applyFont="1" applyFill="1" applyBorder="1" applyAlignment="1">
      <alignment horizontal="right"/>
    </xf>
    <xf numFmtId="0" fontId="28" fillId="0" borderId="31" xfId="168" applyNumberFormat="1" applyFont="1" applyFill="1" applyBorder="1" applyAlignment="1">
      <alignment horizontal="center"/>
    </xf>
    <xf numFmtId="3" fontId="28" fillId="0" borderId="31" xfId="155" applyNumberFormat="1" applyFont="1" applyFill="1" applyBorder="1" applyAlignment="1">
      <alignment horizontal="center"/>
    </xf>
    <xf numFmtId="38" fontId="28" fillId="0" borderId="31" xfId="155" applyFont="1" applyFill="1" applyBorder="1" applyAlignment="1"/>
    <xf numFmtId="0" fontId="28" fillId="0" borderId="31" xfId="168" applyFont="1" applyFill="1" applyBorder="1" applyAlignment="1">
      <alignment horizontal="center"/>
    </xf>
    <xf numFmtId="0" fontId="28" fillId="0" borderId="183" xfId="168" applyFont="1" applyFill="1" applyBorder="1" applyAlignment="1">
      <alignment horizontal="left" indent="1"/>
    </xf>
    <xf numFmtId="0" fontId="28" fillId="0" borderId="182" xfId="168" applyFont="1" applyFill="1" applyBorder="1" applyAlignment="1"/>
    <xf numFmtId="0" fontId="28" fillId="0" borderId="182" xfId="168" applyFont="1" applyFill="1" applyBorder="1" applyAlignment="1">
      <alignment wrapText="1"/>
    </xf>
    <xf numFmtId="38" fontId="76" fillId="0" borderId="183" xfId="155" applyNumberFormat="1" applyFont="1" applyFill="1" applyBorder="1" applyAlignment="1">
      <alignment horizontal="right"/>
    </xf>
    <xf numFmtId="0" fontId="28" fillId="0" borderId="183" xfId="168" applyNumberFormat="1" applyFont="1" applyFill="1" applyBorder="1" applyAlignment="1">
      <alignment horizontal="center"/>
    </xf>
    <xf numFmtId="38" fontId="28" fillId="0" borderId="182" xfId="155" applyFont="1" applyFill="1" applyBorder="1" applyAlignment="1"/>
    <xf numFmtId="0" fontId="28" fillId="0" borderId="182" xfId="168" applyFont="1" applyFill="1" applyBorder="1" applyAlignment="1">
      <alignment horizontal="center"/>
    </xf>
    <xf numFmtId="0" fontId="28" fillId="0" borderId="186" xfId="168" applyFont="1" applyFill="1" applyBorder="1" applyAlignment="1">
      <alignment horizontal="left" indent="1"/>
    </xf>
    <xf numFmtId="0" fontId="28" fillId="0" borderId="185" xfId="168" applyFont="1" applyFill="1" applyBorder="1" applyAlignment="1"/>
    <xf numFmtId="0" fontId="28" fillId="0" borderId="185" xfId="168" applyFont="1" applyFill="1" applyBorder="1" applyAlignment="1">
      <alignment wrapText="1"/>
    </xf>
    <xf numFmtId="0" fontId="28" fillId="0" borderId="185" xfId="168" applyFont="1" applyFill="1" applyBorder="1" applyAlignment="1">
      <alignment horizontal="left" wrapText="1"/>
    </xf>
    <xf numFmtId="38" fontId="76" fillId="0" borderId="185" xfId="155" applyNumberFormat="1" applyFont="1" applyFill="1" applyBorder="1" applyAlignment="1">
      <alignment horizontal="right"/>
    </xf>
    <xf numFmtId="0" fontId="28" fillId="0" borderId="185" xfId="168" applyNumberFormat="1" applyFont="1" applyFill="1" applyBorder="1" applyAlignment="1">
      <alignment horizontal="center"/>
    </xf>
    <xf numFmtId="3" fontId="28" fillId="0" borderId="185" xfId="155" applyNumberFormat="1" applyFont="1" applyFill="1" applyBorder="1" applyAlignment="1">
      <alignment horizontal="right"/>
    </xf>
    <xf numFmtId="38" fontId="28" fillId="0" borderId="185" xfId="155" applyFont="1" applyFill="1" applyBorder="1" applyAlignment="1"/>
    <xf numFmtId="0" fontId="28" fillId="0" borderId="185" xfId="168" applyFont="1" applyFill="1" applyBorder="1" applyAlignment="1">
      <alignment horizontal="center"/>
    </xf>
    <xf numFmtId="38" fontId="76" fillId="0" borderId="182" xfId="155" applyNumberFormat="1" applyFont="1" applyFill="1" applyBorder="1" applyAlignment="1">
      <alignment horizontal="right"/>
    </xf>
    <xf numFmtId="0" fontId="28" fillId="0" borderId="182" xfId="168" applyNumberFormat="1" applyFont="1" applyFill="1" applyBorder="1" applyAlignment="1">
      <alignment horizontal="center"/>
    </xf>
    <xf numFmtId="3" fontId="28" fillId="0" borderId="2" xfId="155" applyNumberFormat="1" applyFont="1" applyFill="1" applyBorder="1" applyAlignment="1">
      <alignment horizontal="center"/>
    </xf>
    <xf numFmtId="3" fontId="28" fillId="0" borderId="37" xfId="155" applyNumberFormat="1" applyFont="1" applyFill="1" applyBorder="1" applyAlignment="1">
      <alignment horizontal="center"/>
    </xf>
    <xf numFmtId="0" fontId="28" fillId="0" borderId="187" xfId="168" applyFont="1" applyFill="1" applyBorder="1" applyAlignment="1">
      <alignment horizontal="left" indent="1"/>
    </xf>
    <xf numFmtId="0" fontId="28" fillId="0" borderId="184" xfId="168" applyFont="1" applyFill="1" applyBorder="1" applyAlignment="1"/>
    <xf numFmtId="0" fontId="28" fillId="0" borderId="184" xfId="168" applyFont="1" applyFill="1" applyBorder="1" applyAlignment="1">
      <alignment wrapText="1"/>
    </xf>
    <xf numFmtId="0" fontId="28" fillId="0" borderId="184" xfId="168" applyFont="1" applyFill="1" applyBorder="1" applyAlignment="1">
      <alignment horizontal="left" wrapText="1"/>
    </xf>
    <xf numFmtId="38" fontId="76" fillId="0" borderId="184" xfId="155" applyNumberFormat="1" applyFont="1" applyFill="1" applyBorder="1" applyAlignment="1">
      <alignment horizontal="right"/>
    </xf>
    <xf numFmtId="0" fontId="28" fillId="0" borderId="184" xfId="168" applyNumberFormat="1" applyFont="1" applyFill="1" applyBorder="1" applyAlignment="1">
      <alignment horizontal="center"/>
    </xf>
    <xf numFmtId="0" fontId="28" fillId="0" borderId="35" xfId="168" applyFont="1" applyFill="1" applyBorder="1" applyAlignment="1">
      <alignment wrapText="1"/>
    </xf>
    <xf numFmtId="0" fontId="28" fillId="0" borderId="35" xfId="168" applyFont="1" applyFill="1" applyBorder="1"/>
    <xf numFmtId="0" fontId="28" fillId="0" borderId="6" xfId="168" applyFont="1" applyFill="1" applyBorder="1" applyAlignment="1">
      <alignment horizontal="left" indent="2"/>
    </xf>
    <xf numFmtId="0" fontId="28" fillId="0" borderId="6" xfId="168" applyFont="1" applyFill="1" applyBorder="1"/>
    <xf numFmtId="0" fontId="76" fillId="0" borderId="6" xfId="168" applyFont="1" applyFill="1" applyBorder="1"/>
    <xf numFmtId="38" fontId="28" fillId="0" borderId="6" xfId="155" applyFont="1" applyFill="1" applyBorder="1"/>
    <xf numFmtId="0" fontId="28" fillId="0" borderId="2" xfId="168" applyFont="1" applyFill="1" applyBorder="1" applyAlignment="1">
      <alignment horizontal="left" indent="2"/>
    </xf>
    <xf numFmtId="0" fontId="28" fillId="0" borderId="2" xfId="168" applyFont="1" applyFill="1" applyBorder="1"/>
    <xf numFmtId="0" fontId="76" fillId="0" borderId="2" xfId="168" applyFont="1" applyFill="1" applyBorder="1"/>
    <xf numFmtId="38" fontId="28" fillId="0" borderId="2" xfId="155" applyFont="1" applyFill="1" applyBorder="1"/>
    <xf numFmtId="0" fontId="28" fillId="0" borderId="35" xfId="168" applyFont="1" applyFill="1" applyBorder="1" applyAlignment="1">
      <alignment horizontal="left" indent="2"/>
    </xf>
    <xf numFmtId="0" fontId="28" fillId="0" borderId="35" xfId="168" applyFont="1" applyFill="1" applyBorder="1" applyAlignment="1"/>
    <xf numFmtId="0" fontId="76" fillId="0" borderId="35" xfId="168" applyFont="1" applyFill="1" applyBorder="1"/>
    <xf numFmtId="38" fontId="28" fillId="0" borderId="35" xfId="155" applyFont="1" applyFill="1" applyBorder="1"/>
    <xf numFmtId="0" fontId="28" fillId="0" borderId="0" xfId="168" applyFont="1" applyFill="1" applyAlignment="1">
      <alignment horizontal="left" indent="2"/>
    </xf>
    <xf numFmtId="0" fontId="28" fillId="0" borderId="0" xfId="168" applyFont="1" applyFill="1" applyAlignment="1"/>
    <xf numFmtId="0" fontId="76" fillId="0" borderId="0" xfId="168" applyFont="1" applyFill="1"/>
    <xf numFmtId="38" fontId="28" fillId="0" borderId="0" xfId="155" applyFont="1" applyFill="1"/>
    <xf numFmtId="0" fontId="72" fillId="0" borderId="1" xfId="0" applyFont="1" applyFill="1" applyBorder="1" applyAlignment="1">
      <alignment wrapText="1"/>
    </xf>
    <xf numFmtId="0" fontId="72" fillId="0" borderId="1" xfId="0" applyFont="1" applyFill="1" applyBorder="1" applyAlignment="1">
      <alignment horizontal="left" wrapText="1"/>
    </xf>
    <xf numFmtId="38" fontId="72" fillId="0" borderId="1" xfId="0" applyNumberFormat="1" applyFont="1" applyFill="1" applyBorder="1" applyAlignment="1">
      <alignment horizontal="left" wrapText="1"/>
    </xf>
    <xf numFmtId="38" fontId="72" fillId="0" borderId="1" xfId="0" applyNumberFormat="1" applyFont="1" applyFill="1" applyBorder="1" applyAlignment="1">
      <alignment wrapText="1"/>
    </xf>
    <xf numFmtId="0" fontId="72" fillId="0" borderId="23" xfId="0" applyFont="1" applyFill="1" applyBorder="1" applyAlignment="1"/>
    <xf numFmtId="0" fontId="72" fillId="0" borderId="14" xfId="0" applyFont="1" applyBorder="1" applyAlignment="1"/>
    <xf numFmtId="0" fontId="72" fillId="0" borderId="1" xfId="0" applyFont="1" applyBorder="1" applyAlignment="1"/>
    <xf numFmtId="0" fontId="72" fillId="0" borderId="30" xfId="0" applyFont="1" applyFill="1" applyBorder="1" applyAlignment="1"/>
    <xf numFmtId="0" fontId="72" fillId="0" borderId="6" xfId="0" applyFont="1" applyFill="1" applyBorder="1" applyAlignment="1">
      <alignment horizontal="left" wrapText="1"/>
    </xf>
    <xf numFmtId="0" fontId="72" fillId="0" borderId="6" xfId="0" applyNumberFormat="1" applyFont="1" applyFill="1" applyBorder="1" applyAlignment="1">
      <alignment horizontal="center"/>
    </xf>
    <xf numFmtId="0" fontId="72" fillId="0" borderId="6" xfId="0" applyFont="1" applyBorder="1" applyAlignment="1">
      <alignment horizontal="center"/>
    </xf>
    <xf numFmtId="0" fontId="72" fillId="0" borderId="0" xfId="0" applyFont="1" applyBorder="1" applyAlignment="1"/>
    <xf numFmtId="0" fontId="72" fillId="0" borderId="0" xfId="0" applyFont="1" applyAlignment="1"/>
    <xf numFmtId="0" fontId="72" fillId="0" borderId="1" xfId="0" quotePrefix="1" applyFont="1" applyBorder="1" applyAlignment="1"/>
    <xf numFmtId="0" fontId="72" fillId="0" borderId="0" xfId="0" applyFont="1" applyFill="1" applyAlignment="1"/>
    <xf numFmtId="0" fontId="72" fillId="0" borderId="0" xfId="0" applyFont="1" applyFill="1" applyBorder="1" applyAlignment="1"/>
    <xf numFmtId="38" fontId="72" fillId="0" borderId="0" xfId="0" applyNumberFormat="1" applyFont="1" applyBorder="1" applyAlignment="1"/>
    <xf numFmtId="0" fontId="22" fillId="0" borderId="0" xfId="0" applyFont="1" applyFill="1" applyAlignment="1"/>
    <xf numFmtId="0" fontId="22" fillId="0" borderId="0" xfId="0" applyFont="1" applyAlignment="1"/>
    <xf numFmtId="0" fontId="75" fillId="0" borderId="0" xfId="0" applyFont="1" applyAlignment="1"/>
    <xf numFmtId="38" fontId="72" fillId="0" borderId="0" xfId="0" applyNumberFormat="1" applyFont="1" applyAlignment="1"/>
    <xf numFmtId="0" fontId="72" fillId="0" borderId="14" xfId="0" applyFont="1" applyBorder="1" applyAlignment="1">
      <alignment horizontal="center"/>
    </xf>
    <xf numFmtId="38" fontId="72" fillId="0" borderId="6" xfId="0" applyNumberFormat="1" applyFont="1" applyFill="1" applyBorder="1" applyAlignment="1">
      <alignment wrapText="1"/>
    </xf>
    <xf numFmtId="49" fontId="48" fillId="0" borderId="0" xfId="0" applyNumberFormat="1" applyFont="1" applyFill="1" applyBorder="1" applyAlignment="1" applyProtection="1">
      <alignment vertical="center"/>
    </xf>
    <xf numFmtId="0" fontId="72" fillId="0" borderId="14" xfId="0" quotePrefix="1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38" fontId="22" fillId="0" borderId="6" xfId="155" applyFont="1" applyBorder="1" applyAlignment="1"/>
    <xf numFmtId="0" fontId="22" fillId="0" borderId="30" xfId="0" applyFont="1" applyBorder="1" applyAlignment="1"/>
    <xf numFmtId="0" fontId="22" fillId="0" borderId="14" xfId="0" applyFont="1" applyBorder="1" applyAlignment="1"/>
    <xf numFmtId="3" fontId="29" fillId="0" borderId="14" xfId="0" applyNumberFormat="1" applyFont="1" applyFill="1" applyBorder="1" applyAlignment="1">
      <alignment horizontal="center" vertical="center"/>
    </xf>
    <xf numFmtId="49" fontId="29" fillId="0" borderId="6" xfId="0" applyNumberFormat="1" applyFont="1" applyFill="1" applyBorder="1" applyAlignment="1" applyProtection="1">
      <alignment horizontal="distributed" vertical="center" justifyLastLine="1"/>
    </xf>
    <xf numFmtId="178" fontId="29" fillId="0" borderId="6" xfId="0" applyNumberFormat="1" applyFont="1" applyFill="1" applyBorder="1" applyAlignment="1" applyProtection="1">
      <alignment horizontal="distributed" vertical="center" justifyLastLine="1"/>
    </xf>
    <xf numFmtId="0" fontId="29" fillId="0" borderId="6" xfId="0" applyNumberFormat="1" applyFont="1" applyFill="1" applyBorder="1" applyAlignment="1" applyProtection="1">
      <alignment horizontal="distributed" vertical="center" justifyLastLine="1"/>
    </xf>
    <xf numFmtId="0" fontId="22" fillId="0" borderId="14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6" xfId="0" applyFont="1" applyBorder="1" applyAlignment="1">
      <alignment horizontal="right" vertical="center"/>
    </xf>
    <xf numFmtId="0" fontId="22" fillId="0" borderId="6" xfId="0" applyFont="1" applyBorder="1" applyAlignment="1">
      <alignment horizontal="center" vertical="center"/>
    </xf>
    <xf numFmtId="38" fontId="22" fillId="0" borderId="6" xfId="155" applyFont="1" applyBorder="1" applyAlignment="1">
      <alignment horizontal="right" vertical="center"/>
    </xf>
    <xf numFmtId="38" fontId="22" fillId="0" borderId="6" xfId="0" applyNumberFormat="1" applyFont="1" applyBorder="1" applyAlignment="1">
      <alignment horizontal="right" vertical="center"/>
    </xf>
    <xf numFmtId="38" fontId="22" fillId="0" borderId="6" xfId="155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38" fontId="22" fillId="0" borderId="6" xfId="0" applyNumberFormat="1" applyFont="1" applyBorder="1" applyAlignment="1">
      <alignment vertical="center"/>
    </xf>
    <xf numFmtId="201" fontId="22" fillId="0" borderId="0" xfId="95" applyNumberFormat="1" applyFont="1" applyAlignment="1">
      <alignment vertical="center"/>
    </xf>
    <xf numFmtId="3" fontId="22" fillId="0" borderId="1" xfId="0" applyNumberFormat="1" applyFont="1" applyBorder="1" applyAlignment="1">
      <alignment vertical="center"/>
    </xf>
    <xf numFmtId="0" fontId="22" fillId="9" borderId="14" xfId="132" applyFont="1" applyFill="1" applyBorder="1" applyAlignment="1">
      <alignment horizontal="left" vertical="center"/>
    </xf>
    <xf numFmtId="0" fontId="72" fillId="0" borderId="14" xfId="0" applyFont="1" applyBorder="1" applyAlignment="1">
      <alignment horizontal="left"/>
    </xf>
    <xf numFmtId="0" fontId="40" fillId="7" borderId="124" xfId="163" applyFont="1" applyFill="1" applyBorder="1" applyAlignment="1" applyProtection="1">
      <alignment vertical="center" shrinkToFit="1"/>
      <protection locked="0"/>
    </xf>
    <xf numFmtId="207" fontId="6" fillId="0" borderId="116" xfId="163" applyNumberFormat="1" applyFont="1" applyBorder="1" applyAlignment="1" applyProtection="1">
      <alignment horizontal="right" vertical="center"/>
      <protection locked="0"/>
    </xf>
    <xf numFmtId="0" fontId="6" fillId="0" borderId="6" xfId="163" applyFont="1" applyBorder="1" applyAlignment="1" applyProtection="1">
      <alignment vertical="center"/>
      <protection locked="0"/>
    </xf>
    <xf numFmtId="206" fontId="40" fillId="0" borderId="56" xfId="158" applyNumberFormat="1" applyFont="1" applyFill="1" applyBorder="1" applyAlignment="1">
      <alignment horizontal="right"/>
    </xf>
    <xf numFmtId="196" fontId="40" fillId="0" borderId="70" xfId="158" applyNumberFormat="1" applyFont="1" applyFill="1" applyBorder="1" applyAlignment="1">
      <alignment horizontal="right"/>
    </xf>
    <xf numFmtId="38" fontId="40" fillId="0" borderId="66" xfId="158" applyNumberFormat="1" applyFont="1" applyFill="1" applyBorder="1" applyAlignment="1">
      <alignment horizontal="right"/>
    </xf>
    <xf numFmtId="38" fontId="40" fillId="0" borderId="103" xfId="158" applyNumberFormat="1" applyFont="1" applyFill="1" applyBorder="1" applyAlignment="1">
      <alignment horizontal="right"/>
    </xf>
    <xf numFmtId="196" fontId="40" fillId="0" borderId="103" xfId="158" applyNumberFormat="1" applyFont="1" applyFill="1" applyBorder="1" applyAlignment="1">
      <alignment horizontal="right"/>
    </xf>
    <xf numFmtId="206" fontId="40" fillId="0" borderId="77" xfId="158" applyNumberFormat="1" applyFont="1" applyFill="1" applyBorder="1" applyAlignment="1">
      <alignment horizontal="right"/>
    </xf>
    <xf numFmtId="38" fontId="40" fillId="0" borderId="76" xfId="158" applyNumberFormat="1" applyFont="1" applyFill="1" applyBorder="1" applyAlignment="1">
      <alignment horizontal="right"/>
    </xf>
    <xf numFmtId="196" fontId="40" fillId="0" borderId="75" xfId="158" applyNumberFormat="1" applyFont="1" applyFill="1" applyBorder="1" applyAlignment="1">
      <alignment horizontal="right"/>
    </xf>
    <xf numFmtId="38" fontId="40" fillId="0" borderId="104" xfId="158" applyNumberFormat="1" applyFont="1" applyFill="1" applyBorder="1" applyAlignment="1">
      <alignment horizontal="right"/>
    </xf>
    <xf numFmtId="206" fontId="40" fillId="0" borderId="33" xfId="158" applyNumberFormat="1" applyFont="1" applyFill="1" applyBorder="1" applyAlignment="1">
      <alignment horizontal="right"/>
    </xf>
    <xf numFmtId="206" fontId="40" fillId="0" borderId="28" xfId="158" applyNumberFormat="1" applyFont="1" applyFill="1" applyBorder="1" applyAlignment="1">
      <alignment horizontal="right"/>
    </xf>
    <xf numFmtId="196" fontId="40" fillId="0" borderId="58" xfId="158" applyNumberFormat="1" applyFont="1" applyFill="1" applyBorder="1" applyAlignment="1">
      <alignment horizontal="right"/>
    </xf>
    <xf numFmtId="196" fontId="40" fillId="0" borderId="57" xfId="158" applyNumberFormat="1" applyFont="1" applyFill="1" applyBorder="1" applyAlignment="1">
      <alignment horizontal="right"/>
    </xf>
    <xf numFmtId="0" fontId="40" fillId="0" borderId="67" xfId="158" applyFont="1" applyFill="1" applyBorder="1" applyAlignment="1">
      <alignment shrinkToFit="1"/>
    </xf>
    <xf numFmtId="196" fontId="40" fillId="0" borderId="0" xfId="158" applyNumberFormat="1" applyFont="1" applyFill="1" applyBorder="1" applyAlignment="1">
      <alignment horizontal="right"/>
    </xf>
    <xf numFmtId="38" fontId="40" fillId="0" borderId="71" xfId="158" applyNumberFormat="1" applyFont="1" applyFill="1" applyBorder="1" applyAlignment="1">
      <alignment horizontal="right" wrapText="1"/>
    </xf>
    <xf numFmtId="196" fontId="40" fillId="0" borderId="62" xfId="158" applyNumberFormat="1" applyFont="1" applyFill="1" applyBorder="1" applyAlignment="1">
      <alignment horizontal="right"/>
    </xf>
    <xf numFmtId="38" fontId="60" fillId="16" borderId="71" xfId="158" applyNumberFormat="1" applyFont="1" applyFill="1" applyBorder="1" applyAlignment="1">
      <alignment horizontal="right"/>
    </xf>
    <xf numFmtId="38" fontId="60" fillId="16" borderId="104" xfId="158" applyNumberFormat="1" applyFont="1" applyFill="1" applyBorder="1" applyAlignment="1">
      <alignment horizontal="right"/>
    </xf>
    <xf numFmtId="38" fontId="40" fillId="0" borderId="70" xfId="158" applyNumberFormat="1" applyFont="1" applyFill="1" applyBorder="1" applyAlignment="1">
      <alignment horizontal="right"/>
    </xf>
    <xf numFmtId="0" fontId="40" fillId="0" borderId="5" xfId="158" applyFont="1" applyFill="1" applyBorder="1" applyAlignment="1">
      <alignment horizontal="center"/>
    </xf>
    <xf numFmtId="0" fontId="40" fillId="0" borderId="84" xfId="158" applyNumberFormat="1" applyFont="1" applyFill="1" applyBorder="1" applyAlignment="1">
      <alignment horizontal="center"/>
    </xf>
    <xf numFmtId="206" fontId="40" fillId="0" borderId="1" xfId="158" applyNumberFormat="1" applyFont="1" applyFill="1" applyBorder="1" applyAlignment="1">
      <alignment horizontal="right"/>
    </xf>
    <xf numFmtId="0" fontId="72" fillId="0" borderId="188" xfId="0" applyFont="1" applyFill="1" applyBorder="1" applyAlignment="1"/>
    <xf numFmtId="0" fontId="72" fillId="0" borderId="188" xfId="0" applyFont="1" applyFill="1" applyBorder="1" applyAlignment="1">
      <alignment horizontal="left"/>
    </xf>
    <xf numFmtId="0" fontId="72" fillId="0" borderId="188" xfId="0" quotePrefix="1" applyFont="1" applyBorder="1" applyAlignment="1"/>
    <xf numFmtId="0" fontId="72" fillId="0" borderId="188" xfId="0" applyFont="1" applyBorder="1" applyAlignment="1"/>
    <xf numFmtId="38" fontId="29" fillId="0" borderId="14" xfId="87" quotePrefix="1" applyNumberFormat="1" applyFont="1" applyFill="1" applyBorder="1" applyAlignment="1">
      <alignment vertical="center"/>
    </xf>
    <xf numFmtId="3" fontId="29" fillId="0" borderId="188" xfId="0" applyNumberFormat="1" applyFont="1" applyFill="1" applyBorder="1" applyAlignment="1">
      <alignment horizontal="center" vertical="center"/>
    </xf>
    <xf numFmtId="0" fontId="22" fillId="0" borderId="188" xfId="132" applyFont="1" applyFill="1" applyBorder="1" applyAlignment="1">
      <alignment horizontal="center" vertical="center"/>
    </xf>
    <xf numFmtId="0" fontId="22" fillId="0" borderId="23" xfId="132" applyFont="1" applyFill="1" applyBorder="1" applyAlignment="1">
      <alignment horizontal="left" vertical="center"/>
    </xf>
    <xf numFmtId="3" fontId="22" fillId="0" borderId="188" xfId="132" applyNumberFormat="1" applyFont="1" applyFill="1" applyBorder="1" applyAlignment="1">
      <alignment horizontal="center" vertical="center"/>
    </xf>
    <xf numFmtId="3" fontId="29" fillId="0" borderId="188" xfId="0" applyNumberFormat="1" applyFont="1" applyFill="1" applyBorder="1" applyAlignment="1">
      <alignment vertical="center"/>
    </xf>
    <xf numFmtId="0" fontId="22" fillId="0" borderId="188" xfId="132" applyFont="1" applyBorder="1" applyAlignment="1">
      <alignment vertical="center"/>
    </xf>
    <xf numFmtId="0" fontId="22" fillId="0" borderId="188" xfId="132" applyFont="1" applyFill="1" applyBorder="1" applyAlignment="1">
      <alignment vertical="center"/>
    </xf>
    <xf numFmtId="3" fontId="22" fillId="0" borderId="188" xfId="0" applyNumberFormat="1" applyFont="1" applyBorder="1" applyAlignment="1">
      <alignment vertical="center"/>
    </xf>
    <xf numFmtId="0" fontId="22" fillId="0" borderId="188" xfId="0" applyFont="1" applyBorder="1" applyAlignment="1">
      <alignment vertical="center"/>
    </xf>
    <xf numFmtId="3" fontId="29" fillId="0" borderId="188" xfId="0" applyNumberFormat="1" applyFont="1" applyFill="1" applyBorder="1" applyAlignment="1">
      <alignment horizontal="right" vertical="center"/>
    </xf>
    <xf numFmtId="3" fontId="29" fillId="0" borderId="188" xfId="0" quotePrefix="1" applyNumberFormat="1" applyFont="1" applyFill="1" applyBorder="1" applyAlignment="1">
      <alignment horizontal="left" vertical="center"/>
    </xf>
    <xf numFmtId="3" fontId="29" fillId="0" borderId="188" xfId="0" applyNumberFormat="1" applyFont="1" applyFill="1" applyBorder="1" applyAlignment="1">
      <alignment horizontal="left" vertical="center"/>
    </xf>
    <xf numFmtId="0" fontId="2" fillId="0" borderId="0" xfId="164"/>
    <xf numFmtId="0" fontId="2" fillId="0" borderId="6" xfId="164" applyBorder="1"/>
    <xf numFmtId="0" fontId="2" fillId="0" borderId="14" xfId="164" applyBorder="1"/>
    <xf numFmtId="0" fontId="2" fillId="0" borderId="30" xfId="164" applyBorder="1"/>
    <xf numFmtId="0" fontId="7" fillId="0" borderId="14" xfId="164" applyFont="1" applyBorder="1"/>
    <xf numFmtId="0" fontId="7" fillId="0" borderId="1" xfId="164" applyFont="1" applyBorder="1"/>
    <xf numFmtId="0" fontId="7" fillId="0" borderId="30" xfId="164" applyFont="1" applyBorder="1"/>
    <xf numFmtId="0" fontId="71" fillId="0" borderId="0" xfId="164" applyFont="1" applyBorder="1" applyAlignment="1">
      <alignment horizontal="center" vertical="center"/>
    </xf>
    <xf numFmtId="0" fontId="2" fillId="0" borderId="0" xfId="164" applyBorder="1" applyAlignment="1">
      <alignment vertical="center"/>
    </xf>
    <xf numFmtId="0" fontId="2" fillId="0" borderId="30" xfId="164" applyBorder="1"/>
    <xf numFmtId="0" fontId="2" fillId="0" borderId="0" xfId="164"/>
    <xf numFmtId="0" fontId="0" fillId="2" borderId="28" xfId="164" applyFont="1" applyFill="1" applyBorder="1" applyAlignment="1">
      <alignment vertical="center"/>
    </xf>
    <xf numFmtId="0" fontId="2" fillId="2" borderId="28" xfId="164" applyFill="1" applyBorder="1" applyAlignment="1"/>
    <xf numFmtId="0" fontId="2" fillId="2" borderId="22" xfId="164" applyFill="1" applyBorder="1" applyAlignment="1"/>
    <xf numFmtId="0" fontId="2" fillId="2" borderId="22" xfId="164" applyFill="1" applyBorder="1" applyAlignment="1">
      <alignment vertical="center"/>
    </xf>
    <xf numFmtId="0" fontId="2" fillId="0" borderId="0" xfId="164" applyFill="1" applyBorder="1" applyAlignment="1"/>
    <xf numFmtId="0" fontId="2" fillId="0" borderId="0" xfId="164" applyFill="1" applyBorder="1" applyAlignment="1">
      <alignment horizontal="center"/>
    </xf>
    <xf numFmtId="213" fontId="7" fillId="0" borderId="0" xfId="164" applyNumberFormat="1" applyFont="1" applyFill="1" applyBorder="1" applyAlignment="1">
      <alignment horizontal="center"/>
    </xf>
    <xf numFmtId="0" fontId="2" fillId="17" borderId="0" xfId="164" applyFill="1" applyBorder="1"/>
    <xf numFmtId="0" fontId="0" fillId="12" borderId="28" xfId="164" applyFont="1" applyFill="1" applyBorder="1"/>
    <xf numFmtId="0" fontId="0" fillId="0" borderId="0" xfId="164" applyFont="1"/>
    <xf numFmtId="0" fontId="2" fillId="13" borderId="0" xfId="164" applyFill="1" applyBorder="1"/>
    <xf numFmtId="0" fontId="2" fillId="0" borderId="0" xfId="164" applyBorder="1" applyAlignment="1">
      <alignment vertical="center" textRotation="90"/>
    </xf>
    <xf numFmtId="0" fontId="2" fillId="0" borderId="25" xfId="164" applyBorder="1" applyAlignment="1">
      <alignment textRotation="90"/>
    </xf>
    <xf numFmtId="0" fontId="7" fillId="0" borderId="23" xfId="164" applyFont="1" applyBorder="1" applyAlignment="1">
      <alignment vertical="center" textRotation="90"/>
    </xf>
    <xf numFmtId="0" fontId="7" fillId="0" borderId="0" xfId="164" applyFont="1" applyBorder="1" applyAlignment="1">
      <alignment textRotation="90"/>
    </xf>
    <xf numFmtId="0" fontId="2" fillId="0" borderId="0" xfId="164" applyBorder="1" applyAlignment="1">
      <alignment vertical="top" textRotation="90"/>
    </xf>
    <xf numFmtId="0" fontId="7" fillId="0" borderId="0" xfId="164" applyFont="1" applyBorder="1" applyAlignment="1">
      <alignment horizontal="center" vertical="center"/>
    </xf>
    <xf numFmtId="40" fontId="7" fillId="0" borderId="46" xfId="164" applyNumberFormat="1" applyFont="1" applyBorder="1"/>
    <xf numFmtId="0" fontId="7" fillId="0" borderId="46" xfId="164" quotePrefix="1" applyFont="1" applyBorder="1"/>
    <xf numFmtId="0" fontId="7" fillId="0" borderId="46" xfId="164" applyFont="1" applyBorder="1"/>
    <xf numFmtId="40" fontId="7" fillId="0" borderId="0" xfId="164" applyNumberFormat="1" applyFont="1" applyBorder="1" applyAlignment="1">
      <alignment horizontal="center"/>
    </xf>
    <xf numFmtId="40" fontId="7" fillId="0" borderId="0" xfId="164" applyNumberFormat="1" applyFont="1" applyBorder="1"/>
    <xf numFmtId="40" fontId="7" fillId="0" borderId="0" xfId="164" applyNumberFormat="1" applyFont="1" applyBorder="1" applyAlignment="1">
      <alignment horizontal="center" vertical="center"/>
    </xf>
    <xf numFmtId="0" fontId="7" fillId="0" borderId="0" xfId="164" quotePrefix="1" applyFont="1" applyBorder="1"/>
    <xf numFmtId="0" fontId="7" fillId="0" borderId="0" xfId="164" applyFont="1" applyBorder="1" applyAlignment="1">
      <alignment horizontal="center"/>
    </xf>
    <xf numFmtId="0" fontId="7" fillId="0" borderId="0" xfId="164" applyFont="1" applyBorder="1"/>
    <xf numFmtId="0" fontId="2" fillId="12" borderId="194" xfId="164" applyFill="1" applyBorder="1"/>
    <xf numFmtId="0" fontId="7" fillId="0" borderId="0" xfId="164" applyFont="1" applyBorder="1" applyAlignment="1"/>
    <xf numFmtId="0" fontId="2" fillId="0" borderId="21" xfId="164" applyBorder="1" applyAlignment="1">
      <alignment vertical="center"/>
    </xf>
    <xf numFmtId="0" fontId="2" fillId="18" borderId="25" xfId="164" applyFill="1" applyBorder="1"/>
    <xf numFmtId="0" fontId="2" fillId="18" borderId="28" xfId="164" applyFill="1" applyBorder="1"/>
    <xf numFmtId="0" fontId="2" fillId="18" borderId="5" xfId="164" applyFill="1" applyBorder="1"/>
    <xf numFmtId="0" fontId="0" fillId="17" borderId="28" xfId="164" applyFont="1" applyFill="1" applyBorder="1"/>
    <xf numFmtId="0" fontId="2" fillId="17" borderId="5" xfId="164" applyFill="1" applyBorder="1"/>
    <xf numFmtId="0" fontId="7" fillId="2" borderId="11" xfId="164" applyFont="1" applyFill="1" applyBorder="1" applyAlignment="1">
      <alignment vertical="center"/>
    </xf>
    <xf numFmtId="0" fontId="7" fillId="2" borderId="45" xfId="164" applyFont="1" applyFill="1" applyBorder="1" applyAlignment="1">
      <alignment vertical="center"/>
    </xf>
    <xf numFmtId="0" fontId="7" fillId="2" borderId="24" xfId="164" applyFont="1" applyFill="1" applyBorder="1" applyAlignment="1">
      <alignment vertical="center"/>
    </xf>
    <xf numFmtId="0" fontId="7" fillId="2" borderId="44" xfId="164" applyFont="1" applyFill="1" applyBorder="1" applyAlignment="1">
      <alignment vertical="center"/>
    </xf>
    <xf numFmtId="183" fontId="7" fillId="0" borderId="36" xfId="164" applyNumberFormat="1" applyFont="1" applyBorder="1" applyAlignment="1">
      <alignment horizontal="right"/>
    </xf>
    <xf numFmtId="183" fontId="7" fillId="0" borderId="54" xfId="164" applyNumberFormat="1" applyFont="1" applyBorder="1" applyAlignment="1">
      <alignment horizontal="right"/>
    </xf>
    <xf numFmtId="0" fontId="40" fillId="17" borderId="0" xfId="158" applyFill="1"/>
    <xf numFmtId="0" fontId="40" fillId="17" borderId="0" xfId="158" applyNumberFormat="1" applyFill="1" applyAlignment="1">
      <alignment horizontal="centerContinuous"/>
    </xf>
    <xf numFmtId="49" fontId="29" fillId="0" borderId="6" xfId="0" applyNumberFormat="1" applyFont="1" applyFill="1" applyBorder="1" applyAlignment="1" applyProtection="1">
      <alignment horizontal="distributed" vertical="center" justifyLastLine="1"/>
    </xf>
    <xf numFmtId="49" fontId="29" fillId="0" borderId="6" xfId="0" applyNumberFormat="1" applyFont="1" applyFill="1" applyBorder="1" applyAlignment="1" applyProtection="1">
      <alignment horizontal="distributed" vertical="center" justifyLastLine="1"/>
    </xf>
    <xf numFmtId="0" fontId="78" fillId="9" borderId="30" xfId="132" applyFont="1" applyFill="1" applyBorder="1" applyAlignment="1">
      <alignment vertical="center"/>
    </xf>
    <xf numFmtId="3" fontId="29" fillId="0" borderId="14" xfId="0" applyNumberFormat="1" applyFont="1" applyBorder="1">
      <alignment vertical="center"/>
    </xf>
    <xf numFmtId="3" fontId="29" fillId="0" borderId="1" xfId="0" applyNumberFormat="1" applyFont="1" applyBorder="1">
      <alignment vertical="center"/>
    </xf>
    <xf numFmtId="3" fontId="29" fillId="0" borderId="30" xfId="0" applyNumberFormat="1" applyFont="1" applyBorder="1">
      <alignment vertical="center"/>
    </xf>
    <xf numFmtId="0" fontId="22" fillId="0" borderId="14" xfId="0" applyFont="1" applyBorder="1">
      <alignment vertical="center"/>
    </xf>
    <xf numFmtId="0" fontId="22" fillId="0" borderId="30" xfId="0" applyFont="1" applyBorder="1">
      <alignment vertical="center"/>
    </xf>
    <xf numFmtId="3" fontId="29" fillId="0" borderId="14" xfId="0" applyNumberFormat="1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left" vertical="center"/>
    </xf>
    <xf numFmtId="0" fontId="37" fillId="0" borderId="14" xfId="132" applyFont="1" applyBorder="1" applyAlignment="1">
      <alignment vertical="center"/>
    </xf>
    <xf numFmtId="3" fontId="29" fillId="0" borderId="14" xfId="0" applyNumberFormat="1" applyFont="1" applyBorder="1" applyAlignment="1">
      <alignment vertical="center"/>
    </xf>
    <xf numFmtId="3" fontId="29" fillId="7" borderId="14" xfId="0" applyNumberFormat="1" applyFont="1" applyFill="1" applyBorder="1" applyAlignment="1">
      <alignment vertical="center"/>
    </xf>
    <xf numFmtId="0" fontId="28" fillId="0" borderId="194" xfId="168" applyFont="1" applyFill="1" applyBorder="1"/>
    <xf numFmtId="0" fontId="28" fillId="0" borderId="183" xfId="168" applyFont="1" applyBorder="1" applyAlignment="1">
      <alignment horizontal="left" wrapText="1"/>
    </xf>
    <xf numFmtId="3" fontId="28" fillId="0" borderId="182" xfId="155" applyNumberFormat="1" applyFont="1" applyFill="1" applyBorder="1" applyAlignment="1">
      <alignment horizontal="right"/>
    </xf>
    <xf numFmtId="3" fontId="28" fillId="0" borderId="31" xfId="155" applyNumberFormat="1" applyFont="1" applyFill="1" applyBorder="1" applyAlignment="1">
      <alignment horizontal="right"/>
    </xf>
    <xf numFmtId="0" fontId="28" fillId="0" borderId="182" xfId="168" applyFont="1" applyBorder="1" applyAlignment="1">
      <alignment wrapText="1"/>
    </xf>
    <xf numFmtId="37" fontId="28" fillId="0" borderId="31" xfId="168" applyNumberFormat="1" applyFont="1" applyFill="1" applyBorder="1" applyAlignment="1">
      <alignment horizontal="left" wrapText="1"/>
    </xf>
    <xf numFmtId="0" fontId="28" fillId="0" borderId="31" xfId="168" applyFont="1" applyBorder="1" applyAlignment="1">
      <alignment wrapText="1"/>
    </xf>
    <xf numFmtId="0" fontId="28" fillId="0" borderId="31" xfId="168" applyFont="1" applyBorder="1" applyAlignment="1">
      <alignment horizontal="left" wrapText="1"/>
    </xf>
    <xf numFmtId="38" fontId="76" fillId="0" borderId="182" xfId="155" applyFont="1" applyFill="1" applyBorder="1" applyAlignment="1">
      <alignment horizontal="right"/>
    </xf>
    <xf numFmtId="0" fontId="28" fillId="0" borderId="31" xfId="168" applyFont="1" applyBorder="1" applyAlignment="1">
      <alignment horizontal="center"/>
    </xf>
    <xf numFmtId="0" fontId="28" fillId="0" borderId="182" xfId="168" applyFont="1" applyBorder="1" applyAlignment="1">
      <alignment horizontal="center"/>
    </xf>
    <xf numFmtId="40" fontId="76" fillId="0" borderId="8" xfId="155" applyNumberFormat="1" applyFont="1" applyFill="1" applyBorder="1" applyAlignment="1">
      <alignment horizontal="right"/>
    </xf>
    <xf numFmtId="40" fontId="76" fillId="0" borderId="2" xfId="155" applyNumberFormat="1" applyFont="1" applyFill="1" applyBorder="1" applyAlignment="1">
      <alignment horizontal="right"/>
    </xf>
    <xf numFmtId="0" fontId="28" fillId="0" borderId="2" xfId="168" applyFont="1" applyBorder="1" applyAlignment="1">
      <alignment horizontal="center"/>
    </xf>
    <xf numFmtId="0" fontId="28" fillId="0" borderId="6" xfId="168" applyFont="1" applyBorder="1" applyAlignment="1">
      <alignment wrapText="1"/>
    </xf>
    <xf numFmtId="0" fontId="28" fillId="0" borderId="6" xfId="168" applyFont="1" applyBorder="1" applyAlignment="1">
      <alignment horizontal="left" wrapText="1"/>
    </xf>
    <xf numFmtId="40" fontId="76" fillId="0" borderId="6" xfId="155" applyNumberFormat="1" applyFont="1" applyFill="1" applyBorder="1" applyAlignment="1">
      <alignment horizontal="right"/>
    </xf>
    <xf numFmtId="0" fontId="28" fillId="0" borderId="6" xfId="168" applyFont="1" applyBorder="1" applyAlignment="1">
      <alignment horizontal="center"/>
    </xf>
    <xf numFmtId="38" fontId="76" fillId="0" borderId="6" xfId="155" applyFont="1" applyFill="1" applyBorder="1" applyAlignment="1">
      <alignment horizontal="right"/>
    </xf>
    <xf numFmtId="0" fontId="28" fillId="0" borderId="37" xfId="168" applyFont="1" applyBorder="1" applyAlignment="1">
      <alignment horizontal="center"/>
    </xf>
    <xf numFmtId="0" fontId="28" fillId="0" borderId="0" xfId="168" applyFont="1"/>
    <xf numFmtId="0" fontId="28" fillId="0" borderId="23" xfId="168" applyFont="1" applyBorder="1"/>
    <xf numFmtId="0" fontId="28" fillId="0" borderId="0" xfId="168" applyFont="1" applyAlignment="1">
      <alignment shrinkToFit="1"/>
    </xf>
    <xf numFmtId="0" fontId="28" fillId="0" borderId="14" xfId="168" applyFont="1" applyBorder="1" applyAlignment="1">
      <alignment horizontal="left" indent="1"/>
    </xf>
    <xf numFmtId="0" fontId="28" fillId="0" borderId="6" xfId="168" applyFont="1" applyBorder="1"/>
    <xf numFmtId="3" fontId="28" fillId="0" borderId="14" xfId="155" applyNumberFormat="1" applyFont="1" applyFill="1" applyBorder="1" applyAlignment="1">
      <alignment horizontal="center"/>
    </xf>
    <xf numFmtId="0" fontId="28" fillId="0" borderId="182" xfId="168" applyFont="1" applyFill="1" applyBorder="1" applyAlignment="1">
      <alignment horizontal="left" wrapText="1"/>
    </xf>
    <xf numFmtId="0" fontId="28" fillId="0" borderId="6" xfId="168" quotePrefix="1" applyFont="1" applyFill="1" applyBorder="1" applyAlignment="1">
      <alignment horizontal="left" wrapText="1"/>
    </xf>
    <xf numFmtId="0" fontId="72" fillId="0" borderId="1" xfId="0" applyFont="1" applyBorder="1" applyAlignment="1">
      <alignment horizontal="left" wrapText="1"/>
    </xf>
    <xf numFmtId="0" fontId="72" fillId="0" borderId="30" xfId="0" applyFont="1" applyBorder="1" applyAlignment="1"/>
    <xf numFmtId="0" fontId="72" fillId="0" borderId="6" xfId="0" applyFont="1" applyBorder="1" applyAlignment="1">
      <alignment horizontal="left" wrapText="1"/>
    </xf>
    <xf numFmtId="0" fontId="72" fillId="0" borderId="1" xfId="0" applyFont="1" applyBorder="1" applyAlignment="1">
      <alignment wrapText="1"/>
    </xf>
    <xf numFmtId="0" fontId="76" fillId="0" borderId="28" xfId="168" applyFont="1" applyBorder="1" applyAlignment="1">
      <alignment horizontal="left" vertical="center"/>
    </xf>
    <xf numFmtId="0" fontId="28" fillId="0" borderId="5" xfId="168" applyFont="1" applyBorder="1" applyAlignment="1">
      <alignment horizontal="left" vertical="center"/>
    </xf>
    <xf numFmtId="0" fontId="28" fillId="0" borderId="22" xfId="168" applyFont="1" applyBorder="1" applyAlignment="1">
      <alignment horizontal="left" vertical="center"/>
    </xf>
    <xf numFmtId="0" fontId="28" fillId="0" borderId="8" xfId="168" applyFont="1" applyBorder="1" applyAlignment="1">
      <alignment horizontal="left" indent="1"/>
    </xf>
    <xf numFmtId="0" fontId="28" fillId="0" borderId="31" xfId="168" applyFont="1" applyBorder="1"/>
    <xf numFmtId="40" fontId="76" fillId="0" borderId="31" xfId="155" applyNumberFormat="1" applyFont="1" applyFill="1" applyBorder="1" applyAlignment="1">
      <alignment horizontal="right"/>
    </xf>
    <xf numFmtId="3" fontId="28" fillId="0" borderId="8" xfId="155" applyNumberFormat="1" applyFont="1" applyFill="1" applyBorder="1" applyAlignment="1">
      <alignment horizontal="right"/>
    </xf>
    <xf numFmtId="214" fontId="28" fillId="0" borderId="31" xfId="168" applyNumberFormat="1" applyFont="1" applyBorder="1" applyAlignment="1">
      <alignment horizontal="center" wrapText="1"/>
    </xf>
    <xf numFmtId="0" fontId="28" fillId="0" borderId="6" xfId="168" applyFont="1" applyBorder="1" applyAlignment="1">
      <alignment horizontal="center" wrapText="1"/>
    </xf>
    <xf numFmtId="0" fontId="28" fillId="0" borderId="4" xfId="168" applyFont="1" applyBorder="1" applyAlignment="1">
      <alignment horizontal="left" indent="1"/>
    </xf>
    <xf numFmtId="0" fontId="28" fillId="0" borderId="2" xfId="168" applyFont="1" applyBorder="1"/>
    <xf numFmtId="0" fontId="28" fillId="0" borderId="2" xfId="168" applyFont="1" applyBorder="1" applyAlignment="1">
      <alignment wrapText="1"/>
    </xf>
    <xf numFmtId="0" fontId="28" fillId="0" borderId="2" xfId="168" applyFont="1" applyBorder="1" applyAlignment="1">
      <alignment horizontal="left" wrapText="1"/>
    </xf>
    <xf numFmtId="38" fontId="76" fillId="0" borderId="2" xfId="155" applyFont="1" applyFill="1" applyBorder="1" applyAlignment="1">
      <alignment horizontal="right"/>
    </xf>
    <xf numFmtId="3" fontId="28" fillId="0" borderId="14" xfId="155" applyNumberFormat="1" applyFont="1" applyFill="1" applyBorder="1" applyAlignment="1">
      <alignment horizontal="right"/>
    </xf>
    <xf numFmtId="0" fontId="28" fillId="0" borderId="2" xfId="168" applyFont="1" applyBorder="1" applyAlignment="1">
      <alignment horizontal="center" wrapText="1"/>
    </xf>
    <xf numFmtId="0" fontId="28" fillId="0" borderId="181" xfId="168" applyFont="1" applyBorder="1" applyAlignment="1">
      <alignment horizontal="left" indent="1"/>
    </xf>
    <xf numFmtId="0" fontId="28" fillId="0" borderId="180" xfId="168" applyFont="1" applyBorder="1"/>
    <xf numFmtId="0" fontId="28" fillId="0" borderId="180" xfId="168" applyFont="1" applyBorder="1" applyAlignment="1">
      <alignment wrapText="1"/>
    </xf>
    <xf numFmtId="0" fontId="28" fillId="0" borderId="180" xfId="168" applyFont="1" applyBorder="1" applyAlignment="1">
      <alignment horizontal="left" wrapText="1"/>
    </xf>
    <xf numFmtId="38" fontId="76" fillId="0" borderId="180" xfId="155" applyFont="1" applyFill="1" applyBorder="1" applyAlignment="1">
      <alignment horizontal="right"/>
    </xf>
    <xf numFmtId="0" fontId="28" fillId="0" borderId="180" xfId="168" applyFont="1" applyBorder="1" applyAlignment="1">
      <alignment horizontal="center"/>
    </xf>
    <xf numFmtId="0" fontId="28" fillId="0" borderId="31" xfId="168" applyFont="1" applyBorder="1" applyAlignment="1">
      <alignment horizontal="center" wrapText="1"/>
    </xf>
    <xf numFmtId="197" fontId="76" fillId="0" borderId="6" xfId="155" applyNumberFormat="1" applyFont="1" applyFill="1" applyBorder="1" applyAlignment="1">
      <alignment horizontal="right"/>
    </xf>
    <xf numFmtId="3" fontId="28" fillId="0" borderId="4" xfId="155" applyNumberFormat="1" applyFont="1" applyFill="1" applyBorder="1" applyAlignment="1">
      <alignment horizontal="center"/>
    </xf>
    <xf numFmtId="3" fontId="28" fillId="0" borderId="4" xfId="155" applyNumberFormat="1" applyFont="1" applyFill="1" applyBorder="1" applyAlignment="1">
      <alignment horizontal="right"/>
    </xf>
    <xf numFmtId="201" fontId="22" fillId="0" borderId="0" xfId="95" applyNumberFormat="1" applyFont="1" applyBorder="1" applyAlignment="1">
      <alignment vertical="center"/>
    </xf>
    <xf numFmtId="177" fontId="22" fillId="0" borderId="0" xfId="95" applyFont="1" applyBorder="1" applyAlignment="1">
      <alignment horizontal="left" vertical="center" indent="1"/>
    </xf>
    <xf numFmtId="38" fontId="28" fillId="0" borderId="109" xfId="155" applyFont="1" applyFill="1" applyBorder="1" applyAlignment="1">
      <alignment horizontal="center" vertical="center"/>
    </xf>
    <xf numFmtId="38" fontId="28" fillId="0" borderId="24" xfId="155" applyFont="1" applyFill="1" applyBorder="1" applyAlignment="1">
      <alignment vertical="center"/>
    </xf>
    <xf numFmtId="38" fontId="28" fillId="0" borderId="44" xfId="155" applyFont="1" applyFill="1" applyBorder="1" applyAlignment="1">
      <alignment vertical="center"/>
    </xf>
    <xf numFmtId="0" fontId="76" fillId="0" borderId="24" xfId="168" applyFont="1" applyFill="1" applyBorder="1" applyAlignment="1">
      <alignment horizontal="left" vertical="center"/>
    </xf>
    <xf numFmtId="0" fontId="28" fillId="0" borderId="46" xfId="168" applyFont="1" applyFill="1" applyBorder="1" applyAlignment="1">
      <alignment horizontal="left" vertical="center"/>
    </xf>
    <xf numFmtId="0" fontId="28" fillId="0" borderId="44" xfId="168" applyFont="1" applyFill="1" applyBorder="1" applyAlignment="1">
      <alignment horizontal="left" vertical="center"/>
    </xf>
    <xf numFmtId="38" fontId="28" fillId="0" borderId="52" xfId="155" applyFont="1" applyFill="1" applyBorder="1" applyAlignment="1">
      <alignment vertical="center"/>
    </xf>
    <xf numFmtId="0" fontId="28" fillId="0" borderId="36" xfId="168" applyFont="1" applyFill="1" applyBorder="1" applyAlignment="1">
      <alignment horizontal="left" indent="1"/>
    </xf>
    <xf numFmtId="0" fontId="28" fillId="0" borderId="35" xfId="168" applyFont="1" applyFill="1" applyBorder="1" applyAlignment="1">
      <alignment horizontal="left" wrapText="1"/>
    </xf>
    <xf numFmtId="38" fontId="76" fillId="0" borderId="35" xfId="155" applyNumberFormat="1" applyFont="1" applyFill="1" applyBorder="1" applyAlignment="1">
      <alignment horizontal="right"/>
    </xf>
    <xf numFmtId="0" fontId="28" fillId="0" borderId="35" xfId="168" applyNumberFormat="1" applyFont="1" applyFill="1" applyBorder="1" applyAlignment="1">
      <alignment horizontal="center"/>
    </xf>
    <xf numFmtId="3" fontId="28" fillId="0" borderId="35" xfId="155" applyNumberFormat="1" applyFont="1" applyFill="1" applyBorder="1" applyAlignment="1">
      <alignment horizontal="right"/>
    </xf>
    <xf numFmtId="38" fontId="28" fillId="0" borderId="35" xfId="155" applyFont="1" applyFill="1" applyBorder="1" applyAlignment="1"/>
    <xf numFmtId="0" fontId="28" fillId="0" borderId="35" xfId="168" applyFont="1" applyFill="1" applyBorder="1" applyAlignment="1">
      <alignment horizontal="center"/>
    </xf>
    <xf numFmtId="0" fontId="28" fillId="0" borderId="195" xfId="168" applyFont="1" applyFill="1" applyBorder="1" applyAlignment="1">
      <alignment horizontal="left" indent="1"/>
    </xf>
    <xf numFmtId="0" fontId="28" fillId="0" borderId="189" xfId="168" applyFont="1" applyFill="1" applyBorder="1" applyAlignment="1"/>
    <xf numFmtId="0" fontId="28" fillId="0" borderId="189" xfId="168" applyFont="1" applyFill="1" applyBorder="1" applyAlignment="1">
      <alignment wrapText="1"/>
    </xf>
    <xf numFmtId="0" fontId="28" fillId="0" borderId="189" xfId="168" applyFont="1" applyFill="1" applyBorder="1" applyAlignment="1">
      <alignment horizontal="left" wrapText="1"/>
    </xf>
    <xf numFmtId="38" fontId="76" fillId="0" borderId="189" xfId="155" applyNumberFormat="1" applyFont="1" applyFill="1" applyBorder="1" applyAlignment="1">
      <alignment horizontal="right"/>
    </xf>
    <xf numFmtId="0" fontId="28" fillId="0" borderId="189" xfId="168" applyNumberFormat="1" applyFont="1" applyFill="1" applyBorder="1" applyAlignment="1">
      <alignment horizontal="center"/>
    </xf>
    <xf numFmtId="3" fontId="28" fillId="0" borderId="189" xfId="155" applyNumberFormat="1" applyFont="1" applyFill="1" applyBorder="1" applyAlignment="1">
      <alignment horizontal="right"/>
    </xf>
    <xf numFmtId="38" fontId="28" fillId="0" borderId="189" xfId="155" applyFont="1" applyFill="1" applyBorder="1" applyAlignment="1"/>
    <xf numFmtId="0" fontId="28" fillId="0" borderId="189" xfId="168" applyFont="1" applyFill="1" applyBorder="1" applyAlignment="1">
      <alignment horizontal="center"/>
    </xf>
    <xf numFmtId="0" fontId="28" fillId="0" borderId="183" xfId="168" applyFont="1" applyFill="1" applyBorder="1" applyAlignment="1">
      <alignment horizontal="left" wrapText="1" indent="1"/>
    </xf>
    <xf numFmtId="0" fontId="22" fillId="0" borderId="6" xfId="118" applyFont="1" applyFill="1" applyBorder="1" applyAlignment="1">
      <alignment horizontal="center" vertical="center"/>
    </xf>
    <xf numFmtId="0" fontId="22" fillId="0" borderId="14" xfId="118" applyFont="1" applyFill="1" applyBorder="1" applyAlignment="1">
      <alignment horizontal="left" vertical="center"/>
    </xf>
    <xf numFmtId="0" fontId="22" fillId="0" borderId="1" xfId="118" applyFont="1" applyFill="1" applyBorder="1" applyAlignment="1">
      <alignment horizontal="left" vertical="center"/>
    </xf>
    <xf numFmtId="0" fontId="22" fillId="0" borderId="30" xfId="118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3" fontId="30" fillId="0" borderId="1" xfId="0" applyNumberFormat="1" applyFont="1" applyBorder="1" applyAlignment="1">
      <alignment horizontal="center" vertical="center" shrinkToFit="1"/>
    </xf>
    <xf numFmtId="3" fontId="30" fillId="0" borderId="30" xfId="0" applyNumberFormat="1" applyFont="1" applyBorder="1" applyAlignment="1">
      <alignment horizontal="center" vertical="center" shrinkToFit="1"/>
    </xf>
    <xf numFmtId="0" fontId="22" fillId="0" borderId="1" xfId="118" applyFont="1" applyFill="1" applyBorder="1" applyAlignment="1">
      <alignment horizontal="center" vertical="center"/>
    </xf>
    <xf numFmtId="0" fontId="22" fillId="0" borderId="30" xfId="118" applyFont="1" applyFill="1" applyBorder="1" applyAlignment="1">
      <alignment horizontal="center" vertical="center"/>
    </xf>
    <xf numFmtId="0" fontId="22" fillId="0" borderId="6" xfId="153" applyNumberFormat="1" applyFont="1" applyFill="1" applyBorder="1" applyAlignment="1">
      <alignment horizontal="distributed" vertical="center" justifyLastLine="1"/>
    </xf>
    <xf numFmtId="0" fontId="22" fillId="9" borderId="14" xfId="132" applyFont="1" applyFill="1" applyBorder="1" applyAlignment="1">
      <alignment horizontal="left" vertical="center"/>
    </xf>
    <xf numFmtId="0" fontId="22" fillId="9" borderId="1" xfId="132" applyFont="1" applyFill="1" applyBorder="1" applyAlignment="1">
      <alignment horizontal="left" vertical="center"/>
    </xf>
    <xf numFmtId="0" fontId="22" fillId="0" borderId="14" xfId="0" applyFont="1" applyBorder="1" applyAlignment="1">
      <alignment horizontal="left" vertical="center" shrinkToFit="1"/>
    </xf>
    <xf numFmtId="0" fontId="22" fillId="0" borderId="1" xfId="0" applyFont="1" applyBorder="1" applyAlignment="1">
      <alignment horizontal="left" vertical="center" shrinkToFit="1"/>
    </xf>
    <xf numFmtId="3" fontId="22" fillId="0" borderId="14" xfId="0" applyNumberFormat="1" applyFont="1" applyBorder="1" applyAlignment="1">
      <alignment horizontal="left" vertical="center" shrinkToFit="1"/>
    </xf>
    <xf numFmtId="3" fontId="22" fillId="0" borderId="1" xfId="0" applyNumberFormat="1" applyFont="1" applyBorder="1" applyAlignment="1">
      <alignment horizontal="left" vertical="center" shrinkToFit="1"/>
    </xf>
    <xf numFmtId="3" fontId="29" fillId="0" borderId="14" xfId="0" applyNumberFormat="1" applyFont="1" applyFill="1" applyBorder="1" applyAlignment="1">
      <alignment horizontal="left" vertical="center" shrinkToFit="1"/>
    </xf>
    <xf numFmtId="3" fontId="29" fillId="0" borderId="1" xfId="0" applyNumberFormat="1" applyFont="1" applyFill="1" applyBorder="1" applyAlignment="1">
      <alignment horizontal="left" vertical="center" shrinkToFit="1"/>
    </xf>
    <xf numFmtId="0" fontId="22" fillId="0" borderId="6" xfId="153" applyNumberFormat="1" applyFont="1" applyFill="1" applyBorder="1" applyAlignment="1">
      <alignment horizontal="center" vertical="center"/>
    </xf>
    <xf numFmtId="37" fontId="22" fillId="9" borderId="6" xfId="132" applyNumberFormat="1" applyFont="1" applyFill="1" applyBorder="1" applyAlignment="1" applyProtection="1">
      <alignment horizontal="left" vertical="center"/>
    </xf>
    <xf numFmtId="0" fontId="37" fillId="9" borderId="14" xfId="132" applyFont="1" applyFill="1" applyBorder="1" applyAlignment="1">
      <alignment horizontal="left" vertical="center" shrinkToFit="1"/>
    </xf>
    <xf numFmtId="0" fontId="37" fillId="9" borderId="1" xfId="132" applyFont="1" applyFill="1" applyBorder="1" applyAlignment="1">
      <alignment horizontal="left" vertical="center" shrinkToFit="1"/>
    </xf>
    <xf numFmtId="49" fontId="29" fillId="0" borderId="6" xfId="0" applyNumberFormat="1" applyFont="1" applyFill="1" applyBorder="1" applyAlignment="1" applyProtection="1">
      <alignment horizontal="distributed" vertical="center" justifyLastLine="1"/>
    </xf>
    <xf numFmtId="0" fontId="28" fillId="0" borderId="14" xfId="0" applyFont="1" applyBorder="1" applyAlignment="1">
      <alignment horizontal="left" shrinkToFit="1"/>
    </xf>
    <xf numFmtId="0" fontId="28" fillId="0" borderId="1" xfId="0" applyFont="1" applyBorder="1" applyAlignment="1">
      <alignment horizontal="left" shrinkToFit="1"/>
    </xf>
    <xf numFmtId="212" fontId="7" fillId="0" borderId="159" xfId="166" applyNumberFormat="1" applyFont="1" applyFill="1" applyBorder="1" applyAlignment="1">
      <alignment horizontal="center" vertical="center"/>
    </xf>
    <xf numFmtId="212" fontId="7" fillId="0" borderId="158" xfId="166" applyNumberFormat="1" applyFont="1" applyFill="1" applyBorder="1" applyAlignment="1">
      <alignment horizontal="center" vertical="center"/>
    </xf>
    <xf numFmtId="3" fontId="7" fillId="0" borderId="42" xfId="166" applyNumberFormat="1" applyFont="1" applyFill="1" applyBorder="1" applyAlignment="1">
      <alignment vertical="center"/>
    </xf>
    <xf numFmtId="3" fontId="7" fillId="0" borderId="6" xfId="166" applyNumberFormat="1" applyFont="1" applyFill="1" applyBorder="1" applyAlignment="1">
      <alignment vertical="center"/>
    </xf>
    <xf numFmtId="3" fontId="7" fillId="0" borderId="35" xfId="166" applyNumberFormat="1" applyFont="1" applyFill="1" applyBorder="1" applyAlignment="1">
      <alignment vertical="center"/>
    </xf>
    <xf numFmtId="0" fontId="6" fillId="0" borderId="14" xfId="163" applyFont="1" applyBorder="1" applyAlignment="1" applyProtection="1">
      <alignment horizontal="left" vertical="center"/>
      <protection locked="0"/>
    </xf>
    <xf numFmtId="0" fontId="2" fillId="0" borderId="1" xfId="164" applyBorder="1" applyAlignment="1">
      <alignment horizontal="left" vertical="center"/>
    </xf>
    <xf numFmtId="0" fontId="6" fillId="0" borderId="14" xfId="163" applyFont="1" applyBorder="1" applyAlignment="1" applyProtection="1">
      <alignment horizontal="distributed" vertical="center" shrinkToFit="1"/>
      <protection locked="0"/>
    </xf>
    <xf numFmtId="0" fontId="2" fillId="0" borderId="1" xfId="164" applyBorder="1" applyAlignment="1">
      <alignment vertical="center"/>
    </xf>
    <xf numFmtId="0" fontId="2" fillId="0" borderId="30" xfId="164" applyBorder="1" applyAlignment="1">
      <alignment vertical="center"/>
    </xf>
    <xf numFmtId="0" fontId="6" fillId="0" borderId="68" xfId="163" applyFont="1" applyBorder="1" applyAlignment="1" applyProtection="1">
      <alignment horizontal="center" vertical="center"/>
      <protection locked="0"/>
    </xf>
    <xf numFmtId="0" fontId="2" fillId="0" borderId="1" xfId="164" applyBorder="1" applyAlignment="1">
      <alignment horizontal="center" vertical="center"/>
    </xf>
    <xf numFmtId="0" fontId="2" fillId="0" borderId="118" xfId="164" applyBorder="1" applyAlignment="1">
      <alignment horizontal="center" vertical="center"/>
    </xf>
    <xf numFmtId="0" fontId="6" fillId="0" borderId="154" xfId="163" applyFont="1" applyBorder="1" applyAlignment="1" applyProtection="1">
      <alignment horizontal="distributed" vertical="center"/>
      <protection locked="0"/>
    </xf>
    <xf numFmtId="0" fontId="2" fillId="0" borderId="74" xfId="164" applyBorder="1" applyAlignment="1">
      <alignment vertical="center"/>
    </xf>
    <xf numFmtId="0" fontId="6" fillId="0" borderId="1" xfId="163" applyFont="1" applyBorder="1" applyAlignment="1" applyProtection="1">
      <alignment horizontal="distributed" vertical="center" shrinkToFit="1"/>
      <protection locked="0"/>
    </xf>
    <xf numFmtId="0" fontId="2" fillId="0" borderId="14" xfId="164" applyBorder="1"/>
    <xf numFmtId="0" fontId="2" fillId="0" borderId="1" xfId="164" applyBorder="1"/>
    <xf numFmtId="0" fontId="2" fillId="0" borderId="30" xfId="164" applyBorder="1"/>
    <xf numFmtId="0" fontId="7" fillId="0" borderId="14" xfId="164" applyFont="1" applyBorder="1"/>
    <xf numFmtId="0" fontId="7" fillId="0" borderId="1" xfId="164" applyFont="1" applyBorder="1"/>
    <xf numFmtId="0" fontId="7" fillId="0" borderId="30" xfId="164" applyFont="1" applyBorder="1"/>
    <xf numFmtId="0" fontId="2" fillId="0" borderId="6" xfId="164" applyBorder="1"/>
    <xf numFmtId="0" fontId="0" fillId="0" borderId="14" xfId="164" applyFont="1" applyBorder="1"/>
    <xf numFmtId="0" fontId="2" fillId="0" borderId="14" xfId="164" applyBorder="1" applyAlignment="1">
      <alignment horizontal="center"/>
    </xf>
    <xf numFmtId="0" fontId="2" fillId="0" borderId="30" xfId="164" applyBorder="1" applyAlignment="1">
      <alignment horizontal="center"/>
    </xf>
    <xf numFmtId="0" fontId="2" fillId="0" borderId="6" xfId="164" applyFill="1" applyBorder="1"/>
    <xf numFmtId="0" fontId="56" fillId="0" borderId="14" xfId="164" applyFont="1" applyBorder="1" applyAlignment="1">
      <alignment horizontal="center"/>
    </xf>
    <xf numFmtId="0" fontId="56" fillId="0" borderId="1" xfId="164" applyFont="1" applyBorder="1" applyAlignment="1">
      <alignment horizontal="center"/>
    </xf>
    <xf numFmtId="0" fontId="56" fillId="0" borderId="30" xfId="164" applyFont="1" applyBorder="1" applyAlignment="1">
      <alignment horizontal="center"/>
    </xf>
    <xf numFmtId="0" fontId="2" fillId="0" borderId="1" xfId="164" applyBorder="1" applyAlignment="1">
      <alignment horizontal="center"/>
    </xf>
    <xf numFmtId="0" fontId="5" fillId="0" borderId="130" xfId="164" applyFont="1" applyBorder="1" applyAlignment="1">
      <alignment horizontal="center"/>
    </xf>
    <xf numFmtId="0" fontId="5" fillId="0" borderId="0" xfId="164" applyFont="1" applyBorder="1" applyAlignment="1">
      <alignment horizontal="center"/>
    </xf>
    <xf numFmtId="38" fontId="0" fillId="0" borderId="115" xfId="155" applyFont="1" applyBorder="1" applyAlignment="1">
      <alignment horizontal="center"/>
    </xf>
    <xf numFmtId="38" fontId="0" fillId="0" borderId="38" xfId="155" applyFont="1" applyBorder="1" applyAlignment="1">
      <alignment horizontal="center"/>
    </xf>
    <xf numFmtId="38" fontId="0" fillId="0" borderId="174" xfId="155" applyFont="1" applyBorder="1" applyAlignment="1">
      <alignment horizontal="center"/>
    </xf>
    <xf numFmtId="0" fontId="2" fillId="0" borderId="111" xfId="164" applyBorder="1" applyAlignment="1">
      <alignment horizontal="center"/>
    </xf>
    <xf numFmtId="183" fontId="2" fillId="2" borderId="5" xfId="164" applyNumberFormat="1" applyFill="1" applyBorder="1" applyAlignment="1">
      <alignment horizontal="center"/>
    </xf>
    <xf numFmtId="0" fontId="2" fillId="2" borderId="14" xfId="164" applyFill="1" applyBorder="1" applyAlignment="1">
      <alignment horizontal="center"/>
    </xf>
    <xf numFmtId="0" fontId="2" fillId="2" borderId="1" xfId="164" applyFill="1" applyBorder="1" applyAlignment="1">
      <alignment horizontal="center"/>
    </xf>
    <xf numFmtId="0" fontId="2" fillId="2" borderId="30" xfId="164" applyFill="1" applyBorder="1" applyAlignment="1">
      <alignment horizontal="center"/>
    </xf>
    <xf numFmtId="0" fontId="2" fillId="2" borderId="5" xfId="164" applyFill="1" applyBorder="1" applyAlignment="1">
      <alignment horizontal="center"/>
    </xf>
    <xf numFmtId="0" fontId="71" fillId="0" borderId="28" xfId="164" applyFont="1" applyBorder="1" applyAlignment="1">
      <alignment horizontal="center"/>
    </xf>
    <xf numFmtId="0" fontId="71" fillId="0" borderId="5" xfId="164" applyFont="1" applyBorder="1" applyAlignment="1">
      <alignment horizontal="center"/>
    </xf>
    <xf numFmtId="0" fontId="2" fillId="0" borderId="5" xfId="164" applyBorder="1" applyAlignment="1">
      <alignment horizontal="center"/>
    </xf>
    <xf numFmtId="38" fontId="0" fillId="0" borderId="0" xfId="155" applyFont="1" applyBorder="1" applyAlignment="1">
      <alignment horizontal="center"/>
    </xf>
    <xf numFmtId="38" fontId="2" fillId="0" borderId="133" xfId="155" applyFont="1" applyBorder="1" applyAlignment="1">
      <alignment horizontal="right" vertical="center" textRotation="90"/>
    </xf>
    <xf numFmtId="38" fontId="2" fillId="0" borderId="92" xfId="155" applyFont="1" applyBorder="1" applyAlignment="1">
      <alignment horizontal="right" vertical="center" textRotation="90"/>
    </xf>
    <xf numFmtId="38" fontId="2" fillId="0" borderId="130" xfId="155" applyFont="1" applyBorder="1" applyAlignment="1">
      <alignment horizontal="right" vertical="center" textRotation="90"/>
    </xf>
    <xf numFmtId="0" fontId="2" fillId="0" borderId="176" xfId="164" applyBorder="1" applyAlignment="1">
      <alignment horizontal="center" vertical="center" textRotation="255"/>
    </xf>
    <xf numFmtId="0" fontId="5" fillId="0" borderId="112" xfId="164" applyFont="1" applyBorder="1" applyAlignment="1">
      <alignment horizontal="right" vertical="center" textRotation="90"/>
    </xf>
    <xf numFmtId="0" fontId="5" fillId="0" borderId="177" xfId="164" applyFont="1" applyBorder="1" applyAlignment="1">
      <alignment horizontal="right" vertical="center" textRotation="90"/>
    </xf>
    <xf numFmtId="0" fontId="5" fillId="0" borderId="3" xfId="164" applyFont="1" applyBorder="1" applyAlignment="1">
      <alignment horizontal="right" vertical="center" textRotation="90"/>
    </xf>
    <xf numFmtId="0" fontId="2" fillId="0" borderId="23" xfId="164" applyBorder="1" applyAlignment="1">
      <alignment horizontal="center"/>
    </xf>
    <xf numFmtId="0" fontId="2" fillId="0" borderId="0" xfId="164" applyBorder="1" applyAlignment="1">
      <alignment horizontal="center"/>
    </xf>
    <xf numFmtId="0" fontId="2" fillId="0" borderId="26" xfId="164" applyBorder="1" applyAlignment="1">
      <alignment horizontal="center"/>
    </xf>
    <xf numFmtId="0" fontId="5" fillId="0" borderId="178" xfId="164" applyFont="1" applyBorder="1" applyAlignment="1">
      <alignment horizontal="right" vertical="center" textRotation="90"/>
    </xf>
    <xf numFmtId="0" fontId="5" fillId="0" borderId="175" xfId="164" applyFont="1" applyBorder="1" applyAlignment="1">
      <alignment horizontal="right" vertical="center" textRotation="90"/>
    </xf>
    <xf numFmtId="0" fontId="0" fillId="0" borderId="14" xfId="167" applyFont="1" applyBorder="1" applyAlignment="1">
      <alignment horizontal="center"/>
    </xf>
    <xf numFmtId="0" fontId="0" fillId="0" borderId="1" xfId="167" applyFont="1" applyBorder="1" applyAlignment="1">
      <alignment horizontal="center"/>
    </xf>
    <xf numFmtId="0" fontId="0" fillId="0" borderId="30" xfId="167" applyFont="1" applyBorder="1" applyAlignment="1">
      <alignment horizontal="center"/>
    </xf>
    <xf numFmtId="0" fontId="2" fillId="0" borderId="28" xfId="164" applyBorder="1" applyAlignment="1">
      <alignment horizontal="center"/>
    </xf>
    <xf numFmtId="0" fontId="2" fillId="2" borderId="6" xfId="167" applyFont="1" applyFill="1" applyBorder="1"/>
    <xf numFmtId="0" fontId="0" fillId="0" borderId="6" xfId="167" applyFont="1" applyBorder="1"/>
    <xf numFmtId="0" fontId="2" fillId="0" borderId="6" xfId="164" applyBorder="1" applyAlignment="1">
      <alignment horizontal="center"/>
    </xf>
    <xf numFmtId="0" fontId="2" fillId="2" borderId="6" xfId="164" applyFill="1" applyBorder="1"/>
    <xf numFmtId="0" fontId="71" fillId="2" borderId="14" xfId="164" applyFont="1" applyFill="1" applyBorder="1" applyAlignment="1">
      <alignment shrinkToFit="1"/>
    </xf>
    <xf numFmtId="0" fontId="71" fillId="2" borderId="30" xfId="164" applyFont="1" applyFill="1" applyBorder="1" applyAlignment="1">
      <alignment shrinkToFit="1"/>
    </xf>
    <xf numFmtId="0" fontId="2" fillId="2" borderId="179" xfId="164" applyFill="1" applyBorder="1" applyAlignment="1"/>
    <xf numFmtId="0" fontId="2" fillId="2" borderId="6" xfId="164" applyFill="1" applyBorder="1" applyAlignment="1">
      <alignment horizontal="center"/>
    </xf>
    <xf numFmtId="0" fontId="2" fillId="2" borderId="14" xfId="164" applyFill="1" applyBorder="1"/>
    <xf numFmtId="0" fontId="2" fillId="2" borderId="30" xfId="164" applyFill="1" applyBorder="1"/>
    <xf numFmtId="183" fontId="2" fillId="0" borderId="14" xfId="164" applyNumberFormat="1" applyBorder="1" applyAlignment="1">
      <alignment horizontal="right" vertical="center"/>
    </xf>
    <xf numFmtId="183" fontId="2" fillId="0" borderId="30" xfId="164" applyNumberFormat="1" applyBorder="1" applyAlignment="1">
      <alignment horizontal="right" vertical="center"/>
    </xf>
    <xf numFmtId="183" fontId="2" fillId="0" borderId="6" xfId="164" applyNumberFormat="1" applyBorder="1" applyAlignment="1">
      <alignment horizontal="right" vertical="center"/>
    </xf>
    <xf numFmtId="0" fontId="2" fillId="0" borderId="6" xfId="164" applyBorder="1" applyAlignment="1">
      <alignment horizontal="right" vertical="center"/>
    </xf>
    <xf numFmtId="0" fontId="2" fillId="2" borderId="24" xfId="164" applyFill="1" applyBorder="1" applyAlignment="1">
      <alignment horizontal="center" vertical="center"/>
    </xf>
    <xf numFmtId="0" fontId="2" fillId="2" borderId="46" xfId="164" applyFill="1" applyBorder="1" applyAlignment="1">
      <alignment horizontal="center" vertical="center"/>
    </xf>
    <xf numFmtId="0" fontId="2" fillId="2" borderId="44" xfId="164" applyFill="1" applyBorder="1" applyAlignment="1">
      <alignment horizontal="center" vertical="center"/>
    </xf>
    <xf numFmtId="0" fontId="2" fillId="0" borderId="5" xfId="164" applyFill="1" applyBorder="1" applyAlignment="1">
      <alignment horizontal="center"/>
    </xf>
    <xf numFmtId="0" fontId="2" fillId="0" borderId="22" xfId="164" applyFill="1" applyBorder="1" applyAlignment="1">
      <alignment horizontal="center"/>
    </xf>
    <xf numFmtId="0" fontId="0" fillId="0" borderId="0" xfId="164" applyFont="1" applyBorder="1" applyAlignment="1">
      <alignment horizontal="center" vertical="center" textRotation="255"/>
    </xf>
    <xf numFmtId="0" fontId="2" fillId="0" borderId="0" xfId="164" applyBorder="1" applyAlignment="1">
      <alignment horizontal="center" vertical="center" textRotation="255"/>
    </xf>
    <xf numFmtId="0" fontId="2" fillId="0" borderId="28" xfId="164" applyFill="1" applyBorder="1" applyAlignment="1">
      <alignment horizontal="center"/>
    </xf>
    <xf numFmtId="0" fontId="7" fillId="2" borderId="21" xfId="164" applyFont="1" applyFill="1" applyBorder="1" applyAlignment="1">
      <alignment horizontal="center" vertical="center"/>
    </xf>
    <xf numFmtId="0" fontId="7" fillId="2" borderId="0" xfId="164" applyFont="1" applyFill="1" applyBorder="1" applyAlignment="1">
      <alignment horizontal="center" vertical="center"/>
    </xf>
    <xf numFmtId="0" fontId="2" fillId="2" borderId="0" xfId="164" applyFill="1" applyBorder="1" applyAlignment="1">
      <alignment horizontal="center" vertical="center"/>
    </xf>
    <xf numFmtId="0" fontId="2" fillId="2" borderId="172" xfId="164" applyFill="1" applyBorder="1" applyAlignment="1">
      <alignment horizontal="center" vertical="center"/>
    </xf>
    <xf numFmtId="0" fontId="7" fillId="2" borderId="11" xfId="164" applyFont="1" applyFill="1" applyBorder="1" applyAlignment="1">
      <alignment horizontal="center" vertical="center"/>
    </xf>
    <xf numFmtId="0" fontId="7" fillId="2" borderId="25" xfId="164" applyFont="1" applyFill="1" applyBorder="1" applyAlignment="1">
      <alignment horizontal="center" vertical="center"/>
    </xf>
    <xf numFmtId="0" fontId="2" fillId="2" borderId="25" xfId="164" applyFill="1" applyBorder="1" applyAlignment="1">
      <alignment horizontal="center" vertical="center"/>
    </xf>
    <xf numFmtId="0" fontId="2" fillId="2" borderId="45" xfId="164" applyFill="1" applyBorder="1" applyAlignment="1">
      <alignment horizontal="center" vertical="center"/>
    </xf>
    <xf numFmtId="0" fontId="7" fillId="0" borderId="13" xfId="164" applyFont="1" applyBorder="1" applyAlignment="1">
      <alignment horizontal="center" vertical="center"/>
    </xf>
    <xf numFmtId="0" fontId="2" fillId="2" borderId="4" xfId="164" applyFill="1" applyBorder="1" applyAlignment="1">
      <alignment horizontal="center"/>
    </xf>
    <xf numFmtId="0" fontId="2" fillId="2" borderId="9" xfId="164" applyFill="1" applyBorder="1" applyAlignment="1">
      <alignment horizontal="center"/>
    </xf>
    <xf numFmtId="0" fontId="2" fillId="2" borderId="8" xfId="164" applyFill="1" applyBorder="1" applyAlignment="1">
      <alignment horizontal="center"/>
    </xf>
    <xf numFmtId="0" fontId="2" fillId="2" borderId="15" xfId="164" applyFill="1" applyBorder="1" applyAlignment="1">
      <alignment horizontal="center"/>
    </xf>
    <xf numFmtId="0" fontId="2" fillId="2" borderId="4" xfId="164" applyFill="1" applyBorder="1" applyAlignment="1">
      <alignment horizontal="center" vertical="center"/>
    </xf>
    <xf numFmtId="0" fontId="2" fillId="2" borderId="9" xfId="164" applyFill="1" applyBorder="1" applyAlignment="1">
      <alignment horizontal="center" vertical="center"/>
    </xf>
    <xf numFmtId="0" fontId="2" fillId="2" borderId="8" xfId="164" applyFill="1" applyBorder="1" applyAlignment="1">
      <alignment horizontal="center" vertical="center"/>
    </xf>
    <xf numFmtId="0" fontId="2" fillId="2" borderId="15" xfId="164" applyFill="1" applyBorder="1" applyAlignment="1">
      <alignment horizontal="center" vertical="center"/>
    </xf>
    <xf numFmtId="0" fontId="56" fillId="2" borderId="4" xfId="164" applyFont="1" applyFill="1" applyBorder="1" applyAlignment="1">
      <alignment horizontal="center" vertical="center" wrapText="1"/>
    </xf>
    <xf numFmtId="0" fontId="56" fillId="2" borderId="9" xfId="164" applyFont="1" applyFill="1" applyBorder="1" applyAlignment="1">
      <alignment horizontal="center" vertical="center" wrapText="1"/>
    </xf>
    <xf numFmtId="0" fontId="56" fillId="2" borderId="8" xfId="164" applyFont="1" applyFill="1" applyBorder="1" applyAlignment="1">
      <alignment horizontal="center" vertical="center" wrapText="1"/>
    </xf>
    <xf numFmtId="0" fontId="56" fillId="2" borderId="15" xfId="164" applyFont="1" applyFill="1" applyBorder="1" applyAlignment="1">
      <alignment horizontal="center" vertical="center" wrapText="1"/>
    </xf>
    <xf numFmtId="0" fontId="2" fillId="2" borderId="4" xfId="164" applyFill="1" applyBorder="1" applyAlignment="1">
      <alignment horizontal="center" vertical="center" wrapText="1"/>
    </xf>
    <xf numFmtId="0" fontId="2" fillId="2" borderId="9" xfId="164" applyFill="1" applyBorder="1" applyAlignment="1">
      <alignment horizontal="center" vertical="center" wrapText="1"/>
    </xf>
    <xf numFmtId="0" fontId="2" fillId="2" borderId="8" xfId="164" applyFill="1" applyBorder="1" applyAlignment="1">
      <alignment horizontal="center" vertical="center" wrapText="1"/>
    </xf>
    <xf numFmtId="0" fontId="2" fillId="2" borderId="15" xfId="164" applyFill="1" applyBorder="1" applyAlignment="1">
      <alignment horizontal="center" vertical="center" wrapText="1"/>
    </xf>
    <xf numFmtId="0" fontId="2" fillId="0" borderId="49" xfId="164" applyBorder="1" applyAlignment="1">
      <alignment horizontal="center"/>
    </xf>
    <xf numFmtId="0" fontId="2" fillId="0" borderId="51" xfId="164" applyBorder="1" applyAlignment="1">
      <alignment horizontal="center"/>
    </xf>
    <xf numFmtId="0" fontId="2" fillId="0" borderId="171" xfId="164" applyBorder="1" applyAlignment="1">
      <alignment horizontal="center"/>
    </xf>
    <xf numFmtId="0" fontId="71" fillId="0" borderId="55" xfId="164" applyFont="1" applyBorder="1" applyAlignment="1">
      <alignment horizontal="center" vertical="center"/>
    </xf>
    <xf numFmtId="0" fontId="71" fillId="0" borderId="13" xfId="164" applyFont="1" applyBorder="1" applyAlignment="1">
      <alignment horizontal="center" vertical="center"/>
    </xf>
    <xf numFmtId="0" fontId="71" fillId="0" borderId="173" xfId="164" applyFont="1" applyBorder="1" applyAlignment="1">
      <alignment horizontal="center" vertical="center"/>
    </xf>
    <xf numFmtId="0" fontId="71" fillId="0" borderId="21" xfId="164" applyFont="1" applyBorder="1" applyAlignment="1">
      <alignment horizontal="center" vertical="center"/>
    </xf>
    <xf numFmtId="0" fontId="71" fillId="0" borderId="0" xfId="164" applyFont="1" applyBorder="1" applyAlignment="1">
      <alignment horizontal="center" vertical="center"/>
    </xf>
    <xf numFmtId="0" fontId="71" fillId="0" borderId="172" xfId="164" applyFont="1" applyBorder="1" applyAlignment="1">
      <alignment horizontal="center" vertical="center"/>
    </xf>
    <xf numFmtId="0" fontId="71" fillId="0" borderId="24" xfId="164" applyFont="1" applyBorder="1" applyAlignment="1">
      <alignment horizontal="center" vertical="center"/>
    </xf>
    <xf numFmtId="0" fontId="71" fillId="0" borderId="46" xfId="164" applyFont="1" applyBorder="1" applyAlignment="1">
      <alignment horizontal="center" vertical="center"/>
    </xf>
    <xf numFmtId="0" fontId="71" fillId="0" borderId="44" xfId="164" applyFont="1" applyBorder="1" applyAlignment="1">
      <alignment horizontal="center" vertical="center"/>
    </xf>
    <xf numFmtId="40" fontId="7" fillId="0" borderId="41" xfId="164" applyNumberFormat="1" applyFont="1" applyBorder="1" applyAlignment="1">
      <alignment horizontal="center"/>
    </xf>
    <xf numFmtId="183" fontId="7" fillId="0" borderId="36" xfId="164" applyNumberFormat="1" applyFont="1" applyBorder="1" applyAlignment="1">
      <alignment horizontal="right"/>
    </xf>
    <xf numFmtId="183" fontId="7" fillId="0" borderId="54" xfId="164" applyNumberFormat="1" applyFont="1" applyBorder="1" applyAlignment="1">
      <alignment horizontal="right"/>
    </xf>
    <xf numFmtId="0" fontId="2" fillId="2" borderId="28" xfId="164" applyFill="1" applyBorder="1" applyAlignment="1">
      <alignment horizontal="center"/>
    </xf>
    <xf numFmtId="0" fontId="2" fillId="2" borderId="22" xfId="164" applyFill="1" applyBorder="1" applyAlignment="1">
      <alignment horizontal="center"/>
    </xf>
    <xf numFmtId="213" fontId="7" fillId="0" borderId="28" xfId="164" applyNumberFormat="1" applyFont="1" applyBorder="1" applyAlignment="1">
      <alignment horizontal="right"/>
    </xf>
    <xf numFmtId="213" fontId="7" fillId="0" borderId="22" xfId="164" applyNumberFormat="1" applyFont="1" applyBorder="1" applyAlignment="1">
      <alignment horizontal="right"/>
    </xf>
    <xf numFmtId="183" fontId="7" fillId="0" borderId="28" xfId="164" applyNumberFormat="1" applyFont="1" applyBorder="1" applyAlignment="1">
      <alignment horizontal="right"/>
    </xf>
    <xf numFmtId="183" fontId="7" fillId="0" borderId="22" xfId="164" applyNumberFormat="1" applyFont="1" applyBorder="1" applyAlignment="1">
      <alignment horizontal="right"/>
    </xf>
    <xf numFmtId="183" fontId="7" fillId="0" borderId="40" xfId="164" applyNumberFormat="1" applyFont="1" applyBorder="1" applyAlignment="1">
      <alignment horizontal="right"/>
    </xf>
    <xf numFmtId="183" fontId="7" fillId="0" borderId="48" xfId="164" applyNumberFormat="1" applyFont="1" applyBorder="1" applyAlignment="1">
      <alignment horizontal="right"/>
    </xf>
    <xf numFmtId="0" fontId="2" fillId="11" borderId="63" xfId="164" applyFill="1" applyBorder="1" applyAlignment="1">
      <alignment horizontal="center" shrinkToFit="1"/>
    </xf>
    <xf numFmtId="0" fontId="2" fillId="11" borderId="54" xfId="164" applyFill="1" applyBorder="1" applyAlignment="1">
      <alignment horizontal="center" shrinkToFit="1"/>
    </xf>
    <xf numFmtId="0" fontId="2" fillId="11" borderId="33" xfId="164" applyFill="1" applyBorder="1" applyAlignment="1">
      <alignment horizontal="center" shrinkToFit="1"/>
    </xf>
    <xf numFmtId="0" fontId="2" fillId="11" borderId="193" xfId="164" applyFill="1" applyBorder="1" applyAlignment="1">
      <alignment horizontal="center" shrinkToFit="1"/>
    </xf>
    <xf numFmtId="183" fontId="7" fillId="0" borderId="33" xfId="164" applyNumberFormat="1" applyFont="1" applyBorder="1" applyAlignment="1">
      <alignment horizontal="right"/>
    </xf>
    <xf numFmtId="183" fontId="7" fillId="0" borderId="34" xfId="164" applyNumberFormat="1" applyFont="1" applyBorder="1" applyAlignment="1">
      <alignment horizontal="right"/>
    </xf>
    <xf numFmtId="183" fontId="7" fillId="0" borderId="32" xfId="164" applyNumberFormat="1" applyFont="1" applyBorder="1" applyAlignment="1">
      <alignment horizontal="right"/>
    </xf>
    <xf numFmtId="183" fontId="7" fillId="0" borderId="50" xfId="164" applyNumberFormat="1" applyFont="1" applyBorder="1" applyAlignment="1">
      <alignment horizontal="right"/>
    </xf>
    <xf numFmtId="183" fontId="7" fillId="0" borderId="171" xfId="164" applyNumberFormat="1" applyFont="1" applyBorder="1" applyAlignment="1">
      <alignment horizontal="right"/>
    </xf>
    <xf numFmtId="183" fontId="7" fillId="15" borderId="49" xfId="164" applyNumberFormat="1" applyFont="1" applyFill="1" applyBorder="1" applyAlignment="1">
      <alignment horizontal="right"/>
    </xf>
    <xf numFmtId="183" fontId="7" fillId="15" borderId="50" xfId="164" applyNumberFormat="1" applyFont="1" applyFill="1" applyBorder="1" applyAlignment="1">
      <alignment horizontal="right"/>
    </xf>
    <xf numFmtId="0" fontId="2" fillId="11" borderId="49" xfId="164" applyFill="1" applyBorder="1" applyAlignment="1">
      <alignment horizontal="center" shrinkToFit="1"/>
    </xf>
    <xf numFmtId="0" fontId="2" fillId="11" borderId="191" xfId="164" applyFill="1" applyBorder="1" applyAlignment="1">
      <alignment horizontal="center" shrinkToFit="1"/>
    </xf>
    <xf numFmtId="0" fontId="2" fillId="11" borderId="192" xfId="164" applyFill="1" applyBorder="1" applyAlignment="1">
      <alignment horizontal="center" shrinkToFit="1"/>
    </xf>
    <xf numFmtId="0" fontId="2" fillId="11" borderId="171" xfId="164" applyFill="1" applyBorder="1" applyAlignment="1">
      <alignment horizontal="center" shrinkToFit="1"/>
    </xf>
    <xf numFmtId="0" fontId="2" fillId="2" borderId="33" xfId="164" applyFill="1" applyBorder="1" applyAlignment="1">
      <alignment horizontal="center" shrinkToFit="1"/>
    </xf>
    <xf numFmtId="0" fontId="2" fillId="2" borderId="54" xfId="164" applyFill="1" applyBorder="1" applyAlignment="1">
      <alignment horizontal="center" shrinkToFit="1"/>
    </xf>
    <xf numFmtId="0" fontId="7" fillId="0" borderId="33" xfId="164" applyFont="1" applyBorder="1" applyAlignment="1">
      <alignment horizontal="right"/>
    </xf>
    <xf numFmtId="0" fontId="7" fillId="0" borderId="34" xfId="164" applyFont="1" applyBorder="1" applyAlignment="1">
      <alignment horizontal="right"/>
    </xf>
    <xf numFmtId="213" fontId="7" fillId="11" borderId="36" xfId="164" applyNumberFormat="1" applyFont="1" applyFill="1" applyBorder="1" applyAlignment="1">
      <alignment horizontal="right"/>
    </xf>
    <xf numFmtId="213" fontId="7" fillId="11" borderId="34" xfId="164" applyNumberFormat="1" applyFont="1" applyFill="1" applyBorder="1" applyAlignment="1">
      <alignment horizontal="right"/>
    </xf>
    <xf numFmtId="183" fontId="7" fillId="0" borderId="49" xfId="164" applyNumberFormat="1" applyFont="1" applyBorder="1" applyAlignment="1">
      <alignment horizontal="right"/>
    </xf>
    <xf numFmtId="0" fontId="2" fillId="2" borderId="58" xfId="164" applyFill="1" applyBorder="1" applyAlignment="1">
      <alignment horizontal="center" vertical="center"/>
    </xf>
    <xf numFmtId="0" fontId="2" fillId="2" borderId="22" xfId="164" applyFill="1" applyBorder="1" applyAlignment="1">
      <alignment horizontal="center" vertical="center"/>
    </xf>
    <xf numFmtId="0" fontId="56" fillId="2" borderId="48" xfId="164" applyFont="1" applyFill="1" applyBorder="1" applyAlignment="1">
      <alignment horizontal="center" vertical="center" wrapText="1"/>
    </xf>
    <xf numFmtId="0" fontId="56" fillId="2" borderId="40" xfId="164" applyFont="1" applyFill="1" applyBorder="1" applyAlignment="1">
      <alignment horizontal="center" vertical="center" wrapText="1"/>
    </xf>
    <xf numFmtId="0" fontId="2" fillId="2" borderId="48" xfId="164" applyFill="1" applyBorder="1" applyAlignment="1">
      <alignment horizontal="center" vertical="center" wrapText="1"/>
    </xf>
    <xf numFmtId="0" fontId="2" fillId="2" borderId="22" xfId="164" applyFill="1" applyBorder="1" applyAlignment="1">
      <alignment horizontal="center" vertical="center" wrapText="1"/>
    </xf>
    <xf numFmtId="0" fontId="71" fillId="2" borderId="49" xfId="164" applyFont="1" applyFill="1" applyBorder="1" applyAlignment="1">
      <alignment horizontal="center" shrinkToFit="1"/>
    </xf>
    <xf numFmtId="0" fontId="71" fillId="2" borderId="171" xfId="164" applyFont="1" applyFill="1" applyBorder="1" applyAlignment="1">
      <alignment horizontal="center" shrinkToFit="1"/>
    </xf>
    <xf numFmtId="0" fontId="7" fillId="15" borderId="49" xfId="164" applyFont="1" applyFill="1" applyBorder="1" applyAlignment="1">
      <alignment horizontal="right"/>
    </xf>
    <xf numFmtId="0" fontId="7" fillId="15" borderId="50" xfId="164" applyFont="1" applyFill="1" applyBorder="1" applyAlignment="1">
      <alignment horizontal="right"/>
    </xf>
    <xf numFmtId="213" fontId="7" fillId="11" borderId="32" xfId="164" applyNumberFormat="1" applyFont="1" applyFill="1" applyBorder="1" applyAlignment="1">
      <alignment horizontal="right"/>
    </xf>
    <xf numFmtId="213" fontId="7" fillId="11" borderId="50" xfId="164" applyNumberFormat="1" applyFont="1" applyFill="1" applyBorder="1" applyAlignment="1">
      <alignment horizontal="right"/>
    </xf>
    <xf numFmtId="0" fontId="2" fillId="2" borderId="28" xfId="164" applyFill="1" applyBorder="1" applyAlignment="1">
      <alignment horizontal="center" vertical="center"/>
    </xf>
    <xf numFmtId="0" fontId="2" fillId="2" borderId="190" xfId="164" applyFill="1" applyBorder="1" applyAlignment="1">
      <alignment horizontal="center" vertical="center"/>
    </xf>
    <xf numFmtId="0" fontId="7" fillId="2" borderId="45" xfId="164" applyFont="1" applyFill="1" applyBorder="1" applyAlignment="1">
      <alignment horizontal="center" vertical="center"/>
    </xf>
    <xf numFmtId="0" fontId="7" fillId="2" borderId="24" xfId="164" applyFont="1" applyFill="1" applyBorder="1" applyAlignment="1">
      <alignment horizontal="center" vertical="center"/>
    </xf>
    <xf numFmtId="0" fontId="7" fillId="2" borderId="44" xfId="164" applyFont="1" applyFill="1" applyBorder="1" applyAlignment="1">
      <alignment horizontal="center" vertical="center"/>
    </xf>
    <xf numFmtId="0" fontId="7" fillId="2" borderId="28" xfId="164" applyFont="1" applyFill="1" applyBorder="1" applyAlignment="1">
      <alignment horizontal="center" vertical="center" wrapText="1"/>
    </xf>
    <xf numFmtId="0" fontId="7" fillId="2" borderId="40" xfId="164" applyFont="1" applyFill="1" applyBorder="1" applyAlignment="1">
      <alignment horizontal="center" vertical="center" wrapText="1"/>
    </xf>
    <xf numFmtId="0" fontId="7" fillId="2" borderId="48" xfId="164" applyFont="1" applyFill="1" applyBorder="1" applyAlignment="1">
      <alignment horizontal="center" vertical="center" wrapText="1"/>
    </xf>
    <xf numFmtId="0" fontId="2" fillId="2" borderId="28" xfId="164" applyFill="1" applyBorder="1" applyAlignment="1">
      <alignment horizontal="center" vertical="center" wrapText="1"/>
    </xf>
    <xf numFmtId="0" fontId="2" fillId="2" borderId="40" xfId="164" applyFill="1" applyBorder="1" applyAlignment="1">
      <alignment horizontal="center" vertical="center" wrapText="1"/>
    </xf>
    <xf numFmtId="0" fontId="0" fillId="12" borderId="46" xfId="164" applyFont="1" applyFill="1" applyBorder="1" applyAlignment="1">
      <alignment horizontal="center"/>
    </xf>
    <xf numFmtId="0" fontId="2" fillId="12" borderId="46" xfId="164" applyFill="1" applyBorder="1" applyAlignment="1">
      <alignment horizontal="center"/>
    </xf>
    <xf numFmtId="38" fontId="7" fillId="0" borderId="9" xfId="155" applyFont="1" applyBorder="1" applyAlignment="1">
      <alignment horizontal="center" vertical="center" textRotation="90"/>
    </xf>
    <xf numFmtId="38" fontId="7" fillId="0" borderId="26" xfId="155" applyFont="1" applyBorder="1" applyAlignment="1">
      <alignment horizontal="center" vertical="center" textRotation="90"/>
    </xf>
    <xf numFmtId="38" fontId="7" fillId="0" borderId="15" xfId="155" applyFont="1" applyBorder="1" applyAlignment="1">
      <alignment horizontal="center" vertical="center" textRotation="90"/>
    </xf>
    <xf numFmtId="0" fontId="7" fillId="0" borderId="41" xfId="164" applyFont="1" applyBorder="1" applyAlignment="1">
      <alignment horizontal="center" vertical="center"/>
    </xf>
    <xf numFmtId="40" fontId="7" fillId="0" borderId="41" xfId="164" applyNumberFormat="1" applyFont="1" applyBorder="1" applyAlignment="1">
      <alignment horizontal="center" vertical="center"/>
    </xf>
    <xf numFmtId="40" fontId="7" fillId="0" borderId="46" xfId="164" applyNumberFormat="1" applyFont="1" applyBorder="1" applyAlignment="1">
      <alignment horizontal="center"/>
    </xf>
    <xf numFmtId="0" fontId="7" fillId="0" borderId="46" xfId="164" applyFont="1" applyBorder="1" applyAlignment="1">
      <alignment horizontal="center"/>
    </xf>
    <xf numFmtId="0" fontId="7" fillId="0" borderId="23" xfId="164" applyFont="1" applyBorder="1" applyAlignment="1">
      <alignment horizontal="center" vertical="center" textRotation="90"/>
    </xf>
    <xf numFmtId="38" fontId="7" fillId="0" borderId="8" xfId="155" applyFont="1" applyBorder="1" applyAlignment="1">
      <alignment horizontal="center" vertical="center"/>
    </xf>
    <xf numFmtId="38" fontId="7" fillId="0" borderId="27" xfId="155" applyFont="1" applyBorder="1" applyAlignment="1">
      <alignment horizontal="center" vertical="center"/>
    </xf>
    <xf numFmtId="38" fontId="7" fillId="0" borderId="15" xfId="155" applyFont="1" applyBorder="1" applyAlignment="1">
      <alignment horizontal="center" vertical="center"/>
    </xf>
    <xf numFmtId="0" fontId="2" fillId="2" borderId="48" xfId="164" applyFill="1" applyBorder="1" applyAlignment="1">
      <alignment horizontal="center" vertical="center"/>
    </xf>
    <xf numFmtId="0" fontId="2" fillId="2" borderId="40" xfId="164" applyFill="1" applyBorder="1" applyAlignment="1">
      <alignment horizontal="center" vertical="center"/>
    </xf>
    <xf numFmtId="0" fontId="6" fillId="0" borderId="30" xfId="163" applyFont="1" applyBorder="1" applyAlignment="1" applyProtection="1">
      <alignment horizontal="distributed" vertical="center" shrinkToFit="1"/>
      <protection locked="0"/>
    </xf>
    <xf numFmtId="0" fontId="6" fillId="0" borderId="14" xfId="163" applyFont="1" applyBorder="1" applyAlignment="1" applyProtection="1">
      <alignment horizontal="center" vertical="center"/>
      <protection locked="0"/>
    </xf>
    <xf numFmtId="0" fontId="6" fillId="0" borderId="30" xfId="163" applyFont="1" applyBorder="1" applyAlignment="1" applyProtection="1">
      <alignment horizontal="center" vertical="center"/>
      <protection locked="0"/>
    </xf>
    <xf numFmtId="0" fontId="6" fillId="0" borderId="14" xfId="163" applyFont="1" applyBorder="1" applyAlignment="1" applyProtection="1">
      <alignment horizontal="left" vertical="center" justifyLastLine="1"/>
      <protection locked="0"/>
    </xf>
    <xf numFmtId="0" fontId="6" fillId="0" borderId="1" xfId="163" applyFont="1" applyBorder="1" applyAlignment="1" applyProtection="1">
      <alignment horizontal="left" vertical="center" justifyLastLine="1"/>
      <protection locked="0"/>
    </xf>
    <xf numFmtId="0" fontId="6" fillId="0" borderId="30" xfId="163" applyFont="1" applyBorder="1" applyAlignment="1" applyProtection="1">
      <alignment horizontal="left" vertical="center" justifyLastLine="1"/>
      <protection locked="0"/>
    </xf>
    <xf numFmtId="0" fontId="6" fillId="0" borderId="14" xfId="163" applyFont="1" applyBorder="1" applyAlignment="1" applyProtection="1">
      <alignment vertical="center" justifyLastLine="1"/>
      <protection locked="0"/>
    </xf>
    <xf numFmtId="0" fontId="6" fillId="0" borderId="1" xfId="163" applyFont="1" applyBorder="1" applyAlignment="1" applyProtection="1">
      <alignment vertical="center" justifyLastLine="1"/>
      <protection locked="0"/>
    </xf>
    <xf numFmtId="0" fontId="6" fillId="0" borderId="30" xfId="163" applyFont="1" applyBorder="1" applyAlignment="1" applyProtection="1">
      <alignment vertical="center" justifyLastLine="1"/>
      <protection locked="0"/>
    </xf>
    <xf numFmtId="0" fontId="6" fillId="0" borderId="14" xfId="163" applyFont="1" applyBorder="1" applyAlignment="1" applyProtection="1">
      <alignment horizontal="center" vertical="center" shrinkToFit="1"/>
      <protection locked="0"/>
    </xf>
    <xf numFmtId="0" fontId="6" fillId="0" borderId="1" xfId="163" applyFont="1" applyBorder="1" applyAlignment="1" applyProtection="1">
      <alignment horizontal="center" vertical="center" shrinkToFit="1"/>
      <protection locked="0"/>
    </xf>
    <xf numFmtId="0" fontId="6" fillId="0" borderId="30" xfId="163" applyFont="1" applyBorder="1" applyAlignment="1" applyProtection="1">
      <alignment horizontal="center" vertical="center" shrinkToFit="1"/>
      <protection locked="0"/>
    </xf>
    <xf numFmtId="0" fontId="41" fillId="0" borderId="14" xfId="163" applyNumberFormat="1" applyFont="1" applyBorder="1" applyAlignment="1" applyProtection="1">
      <alignment vertical="center" justifyLastLine="1"/>
      <protection locked="0"/>
    </xf>
    <xf numFmtId="0" fontId="41" fillId="0" borderId="1" xfId="163" applyNumberFormat="1" applyFont="1" applyBorder="1" applyAlignment="1" applyProtection="1">
      <alignment vertical="center" justifyLastLine="1"/>
      <protection locked="0"/>
    </xf>
    <xf numFmtId="0" fontId="41" fillId="0" borderId="30" xfId="163" applyNumberFormat="1" applyFont="1" applyBorder="1" applyAlignment="1" applyProtection="1">
      <alignment vertical="center" justifyLastLine="1"/>
      <protection locked="0"/>
    </xf>
    <xf numFmtId="49" fontId="6" fillId="0" borderId="14" xfId="163" applyNumberFormat="1" applyFont="1" applyBorder="1" applyAlignment="1" applyProtection="1">
      <alignment vertical="center" justifyLastLine="1"/>
      <protection locked="0"/>
    </xf>
    <xf numFmtId="0" fontId="40" fillId="0" borderId="11" xfId="158" applyFont="1" applyFill="1" applyBorder="1" applyAlignment="1">
      <alignment horizontal="center" vertical="center" wrapText="1"/>
    </xf>
    <xf numFmtId="0" fontId="40" fillId="0" borderId="25" xfId="158" applyFont="1" applyFill="1" applyBorder="1" applyAlignment="1">
      <alignment horizontal="center" vertical="center" wrapText="1"/>
    </xf>
    <xf numFmtId="0" fontId="40" fillId="0" borderId="45" xfId="158" applyFont="1" applyFill="1" applyBorder="1" applyAlignment="1">
      <alignment horizontal="center" vertical="center" wrapText="1"/>
    </xf>
    <xf numFmtId="0" fontId="40" fillId="0" borderId="89" xfId="158" applyFont="1" applyFill="1" applyBorder="1" applyAlignment="1">
      <alignment horizontal="center" vertical="center" wrapText="1"/>
    </xf>
    <xf numFmtId="0" fontId="40" fillId="0" borderId="16" xfId="158" applyFont="1" applyFill="1" applyBorder="1" applyAlignment="1">
      <alignment horizontal="center" vertical="center" wrapText="1"/>
    </xf>
    <xf numFmtId="0" fontId="40" fillId="0" borderId="88" xfId="158" applyFont="1" applyFill="1" applyBorder="1" applyAlignment="1">
      <alignment horizontal="center" vertical="center" wrapText="1"/>
    </xf>
    <xf numFmtId="0" fontId="40" fillId="0" borderId="0" xfId="158" applyFont="1" applyFill="1" applyBorder="1" applyAlignment="1">
      <alignment horizontal="center" vertical="center" wrapText="1"/>
    </xf>
    <xf numFmtId="0" fontId="21" fillId="0" borderId="0" xfId="161" applyFill="1" applyBorder="1" applyAlignment="1">
      <alignment horizontal="center" vertical="center" wrapText="1"/>
    </xf>
    <xf numFmtId="0" fontId="21" fillId="0" borderId="25" xfId="161" applyFill="1" applyBorder="1" applyAlignment="1">
      <alignment horizontal="center" vertical="center" wrapText="1"/>
    </xf>
    <xf numFmtId="0" fontId="21" fillId="0" borderId="45" xfId="161" applyFill="1" applyBorder="1" applyAlignment="1">
      <alignment horizontal="center" vertical="center" wrapText="1"/>
    </xf>
    <xf numFmtId="0" fontId="21" fillId="0" borderId="89" xfId="161" applyFill="1" applyBorder="1" applyAlignment="1">
      <alignment horizontal="center" vertical="center" wrapText="1"/>
    </xf>
    <xf numFmtId="0" fontId="21" fillId="0" borderId="16" xfId="161" applyFill="1" applyBorder="1" applyAlignment="1">
      <alignment horizontal="center" vertical="center" wrapText="1"/>
    </xf>
    <xf numFmtId="0" fontId="21" fillId="0" borderId="88" xfId="161" applyFill="1" applyBorder="1" applyAlignment="1">
      <alignment horizontal="center" vertical="center" wrapText="1"/>
    </xf>
    <xf numFmtId="0" fontId="40" fillId="0" borderId="93" xfId="158" applyFont="1" applyFill="1" applyBorder="1" applyAlignment="1">
      <alignment horizontal="center" vertical="center"/>
    </xf>
    <xf numFmtId="0" fontId="21" fillId="0" borderId="25" xfId="161" applyFill="1" applyBorder="1" applyAlignment="1">
      <alignment horizontal="center" vertical="center"/>
    </xf>
    <xf numFmtId="0" fontId="21" fillId="0" borderId="90" xfId="161" applyFill="1" applyBorder="1" applyAlignment="1">
      <alignment horizontal="center" vertical="center"/>
    </xf>
    <xf numFmtId="0" fontId="21" fillId="0" borderId="16" xfId="161" applyFill="1" applyBorder="1" applyAlignment="1">
      <alignment horizontal="center" vertical="center"/>
    </xf>
    <xf numFmtId="0" fontId="40" fillId="0" borderId="25" xfId="158" applyFont="1" applyFill="1" applyBorder="1" applyAlignment="1">
      <alignment horizontal="center" vertical="center"/>
    </xf>
    <xf numFmtId="0" fontId="40" fillId="0" borderId="45" xfId="158" applyFont="1" applyFill="1" applyBorder="1" applyAlignment="1">
      <alignment horizontal="center" vertical="center"/>
    </xf>
    <xf numFmtId="0" fontId="40" fillId="0" borderId="90" xfId="158" applyFont="1" applyFill="1" applyBorder="1" applyAlignment="1">
      <alignment horizontal="center" vertical="center"/>
    </xf>
    <xf numFmtId="0" fontId="40" fillId="0" borderId="16" xfId="158" applyFont="1" applyFill="1" applyBorder="1" applyAlignment="1">
      <alignment horizontal="center" vertical="center"/>
    </xf>
    <xf numFmtId="0" fontId="40" fillId="0" borderId="88" xfId="158" applyFont="1" applyFill="1" applyBorder="1" applyAlignment="1">
      <alignment horizontal="center" vertical="center"/>
    </xf>
    <xf numFmtId="0" fontId="21" fillId="0" borderId="25" xfId="161" applyFont="1" applyFill="1" applyBorder="1" applyAlignment="1">
      <alignment horizontal="center" vertical="center"/>
    </xf>
    <xf numFmtId="0" fontId="21" fillId="0" borderId="90" xfId="161" applyFont="1" applyFill="1" applyBorder="1" applyAlignment="1">
      <alignment horizontal="center" vertical="center"/>
    </xf>
    <xf numFmtId="0" fontId="21" fillId="0" borderId="16" xfId="161" applyFont="1" applyFill="1" applyBorder="1" applyAlignment="1">
      <alignment horizontal="center" vertical="center"/>
    </xf>
    <xf numFmtId="0" fontId="21" fillId="0" borderId="25" xfId="161" applyFont="1" applyFill="1" applyBorder="1" applyAlignment="1">
      <alignment horizontal="center" vertical="center" wrapText="1"/>
    </xf>
    <xf numFmtId="0" fontId="21" fillId="0" borderId="45" xfId="161" applyFont="1" applyFill="1" applyBorder="1" applyAlignment="1">
      <alignment horizontal="center" vertical="center" wrapText="1"/>
    </xf>
    <xf numFmtId="0" fontId="21" fillId="0" borderId="89" xfId="161" applyFont="1" applyFill="1" applyBorder="1" applyAlignment="1">
      <alignment horizontal="center" vertical="center" wrapText="1"/>
    </xf>
    <xf numFmtId="0" fontId="21" fillId="0" borderId="16" xfId="161" applyFont="1" applyFill="1" applyBorder="1" applyAlignment="1">
      <alignment horizontal="center" vertical="center" wrapText="1"/>
    </xf>
    <xf numFmtId="0" fontId="21" fillId="0" borderId="88" xfId="161" applyFont="1" applyFill="1" applyBorder="1" applyAlignment="1">
      <alignment horizontal="center" vertical="center" wrapText="1"/>
    </xf>
    <xf numFmtId="0" fontId="40" fillId="0" borderId="11" xfId="158" applyFont="1" applyFill="1" applyBorder="1" applyAlignment="1">
      <alignment horizontal="center" vertical="center"/>
    </xf>
    <xf numFmtId="0" fontId="21" fillId="0" borderId="45" xfId="161" applyFill="1" applyBorder="1" applyAlignment="1">
      <alignment horizontal="center" vertical="center"/>
    </xf>
    <xf numFmtId="0" fontId="21" fillId="0" borderId="89" xfId="161" applyFill="1" applyBorder="1" applyAlignment="1">
      <alignment horizontal="center" vertical="center"/>
    </xf>
    <xf numFmtId="0" fontId="21" fillId="0" borderId="88" xfId="161" applyFill="1" applyBorder="1" applyAlignment="1">
      <alignment horizontal="center" vertical="center"/>
    </xf>
    <xf numFmtId="0" fontId="59" fillId="0" borderId="25" xfId="161" applyFont="1" applyFill="1" applyBorder="1" applyAlignment="1">
      <alignment horizontal="center" vertical="center"/>
    </xf>
    <xf numFmtId="0" fontId="59" fillId="0" borderId="45" xfId="161" applyFont="1" applyFill="1" applyBorder="1" applyAlignment="1">
      <alignment horizontal="center" vertical="center"/>
    </xf>
    <xf numFmtId="0" fontId="59" fillId="0" borderId="16" xfId="161" applyFont="1" applyFill="1" applyBorder="1" applyAlignment="1">
      <alignment horizontal="center" vertical="center"/>
    </xf>
    <xf numFmtId="0" fontId="59" fillId="0" borderId="88" xfId="161" applyFont="1" applyFill="1" applyBorder="1" applyAlignment="1">
      <alignment horizontal="center" vertical="center"/>
    </xf>
    <xf numFmtId="0" fontId="40" fillId="0" borderId="93" xfId="158" applyFill="1" applyBorder="1" applyAlignment="1">
      <alignment horizontal="center" vertical="center"/>
    </xf>
    <xf numFmtId="0" fontId="19" fillId="0" borderId="0" xfId="169" applyFont="1"/>
    <xf numFmtId="0" fontId="2" fillId="0" borderId="0" xfId="169" applyFont="1"/>
    <xf numFmtId="0" fontId="79" fillId="0" borderId="0" xfId="169" applyFont="1" applyAlignment="1">
      <alignment horizontal="right"/>
    </xf>
    <xf numFmtId="0" fontId="80" fillId="0" borderId="0" xfId="169" applyFont="1" applyAlignment="1">
      <alignment horizontal="center" vertical="center"/>
    </xf>
    <xf numFmtId="0" fontId="81" fillId="0" borderId="0" xfId="169" applyFont="1" applyAlignment="1">
      <alignment horizontal="center" vertical="center"/>
    </xf>
    <xf numFmtId="58" fontId="82" fillId="0" borderId="0" xfId="169" applyNumberFormat="1" applyFont="1" applyAlignment="1">
      <alignment horizontal="center" vertical="center"/>
    </xf>
    <xf numFmtId="0" fontId="82" fillId="0" borderId="0" xfId="169" applyFont="1" applyAlignment="1">
      <alignment horizontal="center" vertical="center"/>
    </xf>
    <xf numFmtId="0" fontId="82" fillId="0" borderId="0" xfId="169" applyFont="1" applyAlignment="1">
      <alignment horizontal="center" vertical="center" wrapText="1"/>
    </xf>
    <xf numFmtId="0" fontId="0" fillId="0" borderId="0" xfId="169" applyFont="1" applyBorder="1" applyAlignment="1">
      <alignment horizontal="center" vertical="center" wrapText="1"/>
    </xf>
    <xf numFmtId="0" fontId="2" fillId="0" borderId="0" xfId="169" applyFont="1" applyBorder="1" applyAlignment="1">
      <alignment horizontal="center" vertical="center"/>
    </xf>
    <xf numFmtId="0" fontId="2" fillId="0" borderId="0" xfId="169" applyFont="1" applyBorder="1" applyAlignment="1">
      <alignment horizontal="center" vertical="center" wrapText="1"/>
    </xf>
    <xf numFmtId="0" fontId="0" fillId="0" borderId="0" xfId="169" applyFont="1" applyBorder="1" applyAlignment="1">
      <alignment horizontal="center" vertical="center"/>
    </xf>
    <xf numFmtId="0" fontId="2" fillId="0" borderId="0" xfId="169" applyFont="1" applyBorder="1" applyAlignment="1">
      <alignment horizontal="center" vertical="center"/>
    </xf>
    <xf numFmtId="0" fontId="19" fillId="0" borderId="0" xfId="169" applyFont="1" applyBorder="1"/>
    <xf numFmtId="0" fontId="19" fillId="0" borderId="0" xfId="169" applyFont="1" applyBorder="1" applyAlignment="1">
      <alignment horizontal="distributed" vertical="center" justifyLastLine="1"/>
    </xf>
    <xf numFmtId="0" fontId="2" fillId="0" borderId="0" xfId="169" applyFont="1" applyBorder="1"/>
  </cellXfs>
  <cellStyles count="170">
    <cellStyle name="??" xfId="1"/>
    <cellStyle name="?? [0.00]_PERSONAL" xfId="2"/>
    <cellStyle name="???? [0.00]_PERSONAL" xfId="3"/>
    <cellStyle name="????_PERSONAL" xfId="4"/>
    <cellStyle name="??_PERSONAL" xfId="5"/>
    <cellStyle name="0" xfId="6"/>
    <cellStyle name="0_浄化槽設置届出書" xfId="7"/>
    <cellStyle name="0519" xfId="8"/>
    <cellStyle name="5" xfId="9"/>
    <cellStyle name="Calc Currency (0)" xfId="10"/>
    <cellStyle name="Calc Currency (2)" xfId="11"/>
    <cellStyle name="Calc Percent (0)" xfId="12"/>
    <cellStyle name="Calc Percent (1)" xfId="13"/>
    <cellStyle name="Calc Percent (2)" xfId="14"/>
    <cellStyle name="Calc Units (0)" xfId="15"/>
    <cellStyle name="Calc Units (1)" xfId="16"/>
    <cellStyle name="Calc Units (2)" xfId="17"/>
    <cellStyle name="Comma [0]_#6 Temps &amp; Contractors" xfId="18"/>
    <cellStyle name="Comma [00]" xfId="19"/>
    <cellStyle name="Comma_#6 Temps &amp; Contractors" xfId="20"/>
    <cellStyle name="Currency [0]_#6 Temps &amp; Contractors" xfId="21"/>
    <cellStyle name="Currency [00]" xfId="22"/>
    <cellStyle name="Currency_#6 Temps &amp; Contractors" xfId="23"/>
    <cellStyle name="D･E列" xfId="24"/>
    <cellStyle name="Date Short" xfId="25"/>
    <cellStyle name="Enter Currency (0)" xfId="26"/>
    <cellStyle name="Enter Currency (2)" xfId="27"/>
    <cellStyle name="Enter Units (0)" xfId="28"/>
    <cellStyle name="Enter Units (1)" xfId="29"/>
    <cellStyle name="Enter Units (2)" xfId="30"/>
    <cellStyle name="entry" xfId="31"/>
    <cellStyle name="Grey" xfId="32"/>
    <cellStyle name="Header1" xfId="33"/>
    <cellStyle name="Header2" xfId="34"/>
    <cellStyle name="Input [yellow]" xfId="35"/>
    <cellStyle name="Link Currency (0)" xfId="36"/>
    <cellStyle name="Link Currency (2)" xfId="37"/>
    <cellStyle name="Link Units (0)" xfId="38"/>
    <cellStyle name="Link Units (1)" xfId="39"/>
    <cellStyle name="Link Units (2)" xfId="40"/>
    <cellStyle name="Milliers [0]_AR1194" xfId="41"/>
    <cellStyle name="Milliers_AR1194" xfId="42"/>
    <cellStyle name="Mon騁aire [0]_AR1194" xfId="43"/>
    <cellStyle name="Mon騁aire_AR1194" xfId="44"/>
    <cellStyle name="Norma" xfId="45"/>
    <cellStyle name="Normal - Style1" xfId="46"/>
    <cellStyle name="Normal_# 41-Market &amp;Trends" xfId="47"/>
    <cellStyle name="Percent [0]" xfId="48"/>
    <cellStyle name="Percent [00]" xfId="49"/>
    <cellStyle name="Percent [2]" xfId="50"/>
    <cellStyle name="Percent_#6 Temps &amp; Contractors" xfId="51"/>
    <cellStyle name="PrePop Currency (0)" xfId="52"/>
    <cellStyle name="PrePop Currency (2)" xfId="53"/>
    <cellStyle name="PrePop Units (0)" xfId="54"/>
    <cellStyle name="PrePop Units (1)" xfId="55"/>
    <cellStyle name="PrePop Units (2)" xfId="56"/>
    <cellStyle name="price" xfId="57"/>
    <cellStyle name="revised" xfId="58"/>
    <cellStyle name="section" xfId="59"/>
    <cellStyle name="StyleName2" xfId="60"/>
    <cellStyle name="StyleName3" xfId="61"/>
    <cellStyle name="StyleName4" xfId="62"/>
    <cellStyle name="StyleName5" xfId="63"/>
    <cellStyle name="StyleName6" xfId="64"/>
    <cellStyle name="StyleName7" xfId="65"/>
    <cellStyle name="StyleName8" xfId="66"/>
    <cellStyle name="subhead" xfId="67"/>
    <cellStyle name="Text Indent A" xfId="68"/>
    <cellStyle name="Text Indent B" xfId="69"/>
    <cellStyle name="Text Indent C" xfId="70"/>
    <cellStyle name="title" xfId="71"/>
    <cellStyle name="ｳﾁﾜｹ" xfId="72"/>
    <cellStyle name="シート名" xfId="73"/>
    <cellStyle name="その他(L)" xfId="74"/>
    <cellStyle name="その他(R)" xfId="75"/>
    <cellStyle name="ナンバー" xfId="76"/>
    <cellStyle name="パーセント 2" xfId="77"/>
    <cellStyle name="パーセント 2 2" xfId="78"/>
    <cellStyle name="パーセント 2 3" xfId="162"/>
    <cellStyle name="パーセント 3" xfId="79"/>
    <cellStyle name="パーセント 4" xfId="80"/>
    <cellStyle name="パーセント 5" xfId="151"/>
    <cellStyle name="ハイパーリンク 2" xfId="81"/>
    <cellStyle name="ハイパーリンク 3" xfId="165"/>
    <cellStyle name="メーカー名" xfId="82"/>
    <cellStyle name="機器" xfId="83"/>
    <cellStyle name="金額" xfId="84"/>
    <cellStyle name="金額(外部･内部計)" xfId="85"/>
    <cellStyle name="金額_会所用代価" xfId="86"/>
    <cellStyle name="桁区切り" xfId="87" builtinId="6"/>
    <cellStyle name="桁区切り 2" xfId="88"/>
    <cellStyle name="桁区切り 2 2" xfId="89"/>
    <cellStyle name="桁区切り 2 3" xfId="155"/>
    <cellStyle name="桁区切り 3" xfId="90"/>
    <cellStyle name="桁区切り 4" xfId="91"/>
    <cellStyle name="桁区切り 4 2" xfId="92"/>
    <cellStyle name="桁区切り 4 2 2" xfId="152"/>
    <cellStyle name="桁区切り 5" xfId="93"/>
    <cellStyle name="桁区切り 6" xfId="94"/>
    <cellStyle name="桁区切り 7" xfId="150"/>
    <cellStyle name="桁区切り_高圧線引替他内訳" xfId="95"/>
    <cellStyle name="桁区切り2" xfId="96"/>
    <cellStyle name="見積伺い" xfId="97"/>
    <cellStyle name="工種" xfId="98"/>
    <cellStyle name="項目" xfId="99"/>
    <cellStyle name="乗率" xfId="100"/>
    <cellStyle name="図番" xfId="101"/>
    <cellStyle name="数量" xfId="102"/>
    <cellStyle name="単位" xfId="103"/>
    <cellStyle name="単価" xfId="104"/>
    <cellStyle name="単価･金額" xfId="105"/>
    <cellStyle name="通貨 2" xfId="147"/>
    <cellStyle name="通貨 2 2" xfId="159"/>
    <cellStyle name="摘要" xfId="106"/>
    <cellStyle name="添付" xfId="107"/>
    <cellStyle name="内訳" xfId="108"/>
    <cellStyle name="内訳書標準スタイル" xfId="109"/>
    <cellStyle name="比較表" xfId="110"/>
    <cellStyle name="備考(上段・L・R)" xfId="111"/>
    <cellStyle name="備考(乗率)" xfId="112"/>
    <cellStyle name="備考(単価)" xfId="113"/>
    <cellStyle name="標準" xfId="0" builtinId="0"/>
    <cellStyle name="標準 10" xfId="114"/>
    <cellStyle name="標準 11" xfId="115"/>
    <cellStyle name="標準 12" xfId="116"/>
    <cellStyle name="標準 12 2" xfId="160"/>
    <cellStyle name="標準 13" xfId="117"/>
    <cellStyle name="標準 14" xfId="148"/>
    <cellStyle name="標準 15" xfId="164"/>
    <cellStyle name="標準 16" xfId="168"/>
    <cellStyle name="標準 2" xfId="118"/>
    <cellStyle name="標準 2 2" xfId="119"/>
    <cellStyle name="標準 2 3" xfId="120"/>
    <cellStyle name="標準 2 4" xfId="154"/>
    <cellStyle name="標準 2 5" xfId="157"/>
    <cellStyle name="標準 2_■H250122理学Ⅲ期予定価格内訳書" xfId="121"/>
    <cellStyle name="標準 3" xfId="122"/>
    <cellStyle name="標準 3 2" xfId="149"/>
    <cellStyle name="標準 3 3" xfId="167"/>
    <cellStyle name="標準 4" xfId="123"/>
    <cellStyle name="標準 4 2" xfId="146"/>
    <cellStyle name="標準 4 3" xfId="156"/>
    <cellStyle name="標準 5" xfId="124"/>
    <cellStyle name="標準 6" xfId="125"/>
    <cellStyle name="標準 6 2" xfId="126"/>
    <cellStyle name="標準 6 3" xfId="127"/>
    <cellStyle name="標準 6_■H250122理学Ⅲ期予定価格内訳書" xfId="128"/>
    <cellStyle name="標準 7" xfId="129"/>
    <cellStyle name="標準 8" xfId="130"/>
    <cellStyle name="標準 9" xfId="131"/>
    <cellStyle name="標準_科目" xfId="153"/>
    <cellStyle name="標準_弓削撤去労務" xfId="163"/>
    <cellStyle name="標準_見積比較" xfId="158"/>
    <cellStyle name="標準_高圧線引替他内訳" xfId="132"/>
    <cellStyle name="標準_大分高専専攻科新営電気見積用複単作成" xfId="161"/>
    <cellStyle name="標準_撤去見積" xfId="166"/>
    <cellStyle name="標準_内訳書表紙(久留米) 2" xfId="169"/>
    <cellStyle name="標準2" xfId="133"/>
    <cellStyle name="標準２" xfId="134"/>
    <cellStyle name="標準3" xfId="135"/>
    <cellStyle name="標準4" xfId="136"/>
    <cellStyle name="標準５" xfId="137"/>
    <cellStyle name="標準6" xfId="138"/>
    <cellStyle name="標準A" xfId="139"/>
    <cellStyle name="標準LOCK" xfId="140"/>
    <cellStyle name="標準N-LOCK" xfId="141"/>
    <cellStyle name="標準ｺﾞｼｯｸ" xfId="142"/>
    <cellStyle name="複合単価" xfId="143"/>
    <cellStyle name="未定義" xfId="144"/>
    <cellStyle name="名称" xfId="145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FF"/>
      <color rgb="FF99FF33"/>
      <color rgb="FFFFFF99"/>
      <color rgb="FF00FF00"/>
      <color rgb="FFCCFFFF"/>
      <color rgb="FFFFFFCC"/>
      <color rgb="FFFF99CC"/>
      <color rgb="FFFFFF00"/>
      <color rgb="FFCC99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26.xml"/><Relationship Id="rId47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34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3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25.xml"/><Relationship Id="rId54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24.xml"/><Relationship Id="rId45" Type="http://schemas.openxmlformats.org/officeDocument/2006/relationships/externalLink" Target="externalLinks/externalLink29.xml"/><Relationship Id="rId53" Type="http://schemas.openxmlformats.org/officeDocument/2006/relationships/externalLink" Target="externalLinks/externalLink37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20.xml"/><Relationship Id="rId49" Type="http://schemas.openxmlformats.org/officeDocument/2006/relationships/externalLink" Target="externalLinks/externalLink33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4" Type="http://schemas.openxmlformats.org/officeDocument/2006/relationships/externalLink" Target="externalLinks/externalLink28.xml"/><Relationship Id="rId52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Relationship Id="rId43" Type="http://schemas.openxmlformats.org/officeDocument/2006/relationships/externalLink" Target="externalLinks/externalLink27.xml"/><Relationship Id="rId48" Type="http://schemas.openxmlformats.org/officeDocument/2006/relationships/externalLink" Target="externalLinks/externalLink32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5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33</xdr:row>
      <xdr:rowOff>0</xdr:rowOff>
    </xdr:from>
    <xdr:to>
      <xdr:col>10</xdr:col>
      <xdr:colOff>647700</xdr:colOff>
      <xdr:row>34</xdr:row>
      <xdr:rowOff>85725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 bwMode="auto">
        <a:xfrm>
          <a:off x="5410200" y="619125"/>
          <a:ext cx="2171700" cy="238125"/>
        </a:xfrm>
        <a:prstGeom prst="wedgeRoundRectCallout">
          <a:avLst>
            <a:gd name="adj1" fmla="val -53779"/>
            <a:gd name="adj2" fmla="val 10994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それぞれ見積もりを取ってください。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47625</xdr:colOff>
      <xdr:row>0</xdr:row>
      <xdr:rowOff>57150</xdr:rowOff>
    </xdr:from>
    <xdr:to>
      <xdr:col>18</xdr:col>
      <xdr:colOff>771525</xdr:colOff>
      <xdr:row>1</xdr:row>
      <xdr:rowOff>114301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 bwMode="auto">
        <a:xfrm>
          <a:off x="14773275" y="57150"/>
          <a:ext cx="723900" cy="238126"/>
        </a:xfrm>
        <a:prstGeom prst="wedgeRoundRectCallout">
          <a:avLst>
            <a:gd name="adj1" fmla="val -46555"/>
            <a:gd name="adj2" fmla="val 10277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値を確認。</a:t>
          </a:r>
        </a:p>
      </xdr:txBody>
    </xdr:sp>
    <xdr:clientData/>
  </xdr:twoCellAnchor>
  <xdr:twoCellAnchor>
    <xdr:from>
      <xdr:col>4</xdr:col>
      <xdr:colOff>238124</xdr:colOff>
      <xdr:row>185</xdr:row>
      <xdr:rowOff>19050</xdr:rowOff>
    </xdr:from>
    <xdr:to>
      <xdr:col>14</xdr:col>
      <xdr:colOff>504825</xdr:colOff>
      <xdr:row>186</xdr:row>
      <xdr:rowOff>57150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/>
      </xdr:nvSpPr>
      <xdr:spPr bwMode="auto">
        <a:xfrm>
          <a:off x="5343524" y="33499425"/>
          <a:ext cx="6991351" cy="219075"/>
        </a:xfrm>
        <a:prstGeom prst="wedgeRoundRectCallout">
          <a:avLst>
            <a:gd name="adj1" fmla="val -20892"/>
            <a:gd name="adj2" fmla="val -922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番の器具は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総計が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最安値の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社を採用する。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番の器具は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社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社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うち、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社が安いので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それを採用する。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581026</xdr:colOff>
      <xdr:row>0</xdr:row>
      <xdr:rowOff>66675</xdr:rowOff>
    </xdr:from>
    <xdr:to>
      <xdr:col>17</xdr:col>
      <xdr:colOff>800101</xdr:colOff>
      <xdr:row>1</xdr:row>
      <xdr:rowOff>142875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/>
      </xdr:nvSpPr>
      <xdr:spPr bwMode="auto">
        <a:xfrm>
          <a:off x="2371726" y="66675"/>
          <a:ext cx="12344400" cy="257175"/>
        </a:xfrm>
        <a:prstGeom prst="wedgeRoundRectCallout">
          <a:avLst>
            <a:gd name="adj1" fmla="val -20892"/>
            <a:gd name="adj2" fmla="val -922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基本は</a:t>
          </a:r>
          <a:r>
            <a:rPr kumimoji="1" lang="en-US" altLang="ja-JP" sz="1100"/>
            <a:t>3</a:t>
          </a:r>
          <a:r>
            <a:rPr kumimoji="1" lang="ja-JP" altLang="en-US" sz="1100"/>
            <a:t>社以上へ見積もりを依頼して比較をお願いします。</a:t>
          </a:r>
        </a:p>
      </xdr:txBody>
    </xdr:sp>
    <xdr:clientData/>
  </xdr:twoCellAnchor>
  <xdr:twoCellAnchor>
    <xdr:from>
      <xdr:col>18</xdr:col>
      <xdr:colOff>76200</xdr:colOff>
      <xdr:row>0</xdr:row>
      <xdr:rowOff>66675</xdr:rowOff>
    </xdr:from>
    <xdr:to>
      <xdr:col>18</xdr:col>
      <xdr:colOff>800100</xdr:colOff>
      <xdr:row>1</xdr:row>
      <xdr:rowOff>123826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/>
      </xdr:nvSpPr>
      <xdr:spPr bwMode="auto">
        <a:xfrm>
          <a:off x="14801850" y="66675"/>
          <a:ext cx="723900" cy="238126"/>
        </a:xfrm>
        <a:prstGeom prst="wedgeRoundRectCallout">
          <a:avLst>
            <a:gd name="adj1" fmla="val -46555"/>
            <a:gd name="adj2" fmla="val 10277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値を確認。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chiku-nsrv\data-kenchiku\&#20181;&#20107;&#38306;&#20418;\&#35373;&#35336;&#26360;\&#12511;&#12491;&#29289;&#20214;\&#30334;&#33775;&#33489;&#22679;&#31689;&#24037;&#20107;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7326;&#19978;\&#12371;&#12400;&#12392;&#35373;&#35336;&#26360;\&#12456;&#12463;&#12475;&#12523;\&#31481;&#30000;&#24066;\&#31481;&#30000;&#28040;&#38450;\XLS\&#35199;&#37096;&#28165;&#25475;\&#38598;&#20869;&#27604;\&#26087;&#21220;&#24608;&#36039;\&#35430;&#20316;&#3859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7326;&#19978;\&#12371;&#12400;&#12392;&#35373;&#35336;&#26360;\&#12456;&#12463;&#12475;&#12523;\&#32894;&#23398;&#26657;\&#38598;&#20869;&#27604;\&#26087;&#21220;&#24608;&#36039;\&#35430;&#20316;&#3859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5\21-30\0530\&#27231;&#26800;\&#31309;&#31639;\&#26412;&#35373;\&#21029;&#24220;&#37197;&#31649;&#35079;&#21512;&#21336;&#20385;&#3492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3\01-10\0302\&#38651;&#27671;\&#25991;&#26360;\&#31481;&#30000;&#24066;&#31435;&#21335;&#37096;&#23567;&#23398;&#26657;&#26657;&#33294;&#22679;&#25913;&#31689;&#38651;&#27671;&#35373;&#20633;&#24037;&#2010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567;&#37326;\&#35914;&#24220;&#39640;&#26657;&#65288;&#65396;&#65400;&#65406;&#65433;&#65289;\&#35373;&#35336;&#26360;\&#24441;&#25152;&#38306;&#20418;&#12288;&#35373;&#35336;&#26360;&#12539;&#22259;&#38754;\&#30476;&#12288;&#26045;&#35373;&#25972;&#20633;\02&#12539;1&#20013;&#23665;&#38291;&#20001;&#38498;&#20132;&#27969;\&#38598;&#20869;&#27604;\&#26087;&#21220;&#24608;&#36039;\&#35430;&#20316;&#3859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5152;&#38263;\&#35914;&#24220;&#39640;&#26657;\&#20849;&#26377;\&#20445;&#31649;&#24235;&#12539;&#37325;&#35201;&#65288;&#35373;&#35336;&#22259;&#12539;&#31309;&#31639;&#12487;&#12540;&#12479;&#65289;\&#24441;&#25152;&#38306;&#20418;&#12288;&#35373;&#35336;&#26360;&#12539;&#22259;&#38754;\&#30476;&#12288;&#26045;&#35373;&#25972;&#20633;\&#20013;&#27941;&#24037;&#39640;&#20307;\&#20013;&#27941;&#24037;&#20307;&#22823;&#35215;&#27169;&#65288;050405&#65289;\&#25552;&#20986;&#12456;&#12463;&#12475;&#12523;\&#20013;&#27941;&#24037;&#20307;&#12288;&#35373;&#35336;&#26360;&#12539;&#20195;&#20385;&#34920;&#20182;(&#12456;&#12463;&#12475;&#12523;&#65289;\&#20849;&#26377;\&#29694;&#22312;&#20316;&#26989;&#20013;\&#12371;&#12400;&#12392;\&#12456;&#12463;&#12475;&#12523;\&#32894;&#23398;&#26657;\&#38598;&#20869;&#27604;\&#26087;&#21220;&#24608;&#36039;\&#35430;&#20316;&#3859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b40\BackUP\&#24441;&#25152;\&#20013;&#27941;&#24066;\&#20013;&#27941;&#24037;&#12288;&#20307;&#32946;&#39208;\&#12456;&#12463;&#12475;&#12523;\&#20849;&#26377;\&#29694;&#22312;&#20316;&#26989;&#20013;\&#12371;&#12400;&#12392;\&#12456;&#12463;&#12475;&#12523;\&#31481;&#30000;&#24066;\&#31481;&#30000;&#28040;&#38450;\XLS\&#35199;&#37096;&#28165;&#25475;\&#38598;&#20869;&#27604;\&#26087;&#21220;&#24608;&#36039;\&#35430;&#20316;&#3859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b40\BackUP\&#20181;&#20107;&#12487;&#12540;&#12479;\&#24441;&#25152;\&#35914;&#24460;&#22823;&#37326;&#24066;\H20.06%20&#24120;&#27005;&#33624;&#31354;&#35519;&#25913;&#20462;\&#25552;&#20986;&#22259;&#38754;&#65288;&#26368;&#32066;&#65289;\&#38651;&#27671;&#31309;&#31639;&#35519;&#26360;\&#38738;&#26494;&#22290;&#12288;(&#20316;&#25104;&#12539;&#36861;&#21152;&#65289;&#20195;&#20385;&#34920;&#12539;&#35211;&#31309;&#27604;&#36611;12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b40\BackUP\&#24441;&#25152;\&#20013;&#27941;&#24066;\&#20013;&#27941;&#24037;&#12288;&#20307;&#32946;&#39208;\&#12456;&#12463;&#12475;&#12523;\&#20849;&#26377;\&#29694;&#22312;&#20316;&#26989;&#20013;\&#12371;&#12400;&#12392;\EXCEL&#65411;&#65438;&#65392;&#65408;&#65392;\&#22823;&#20998;&#24066;\XLS\&#38598;&#20869;&#27604;\&#26087;&#21220;&#24608;&#36039;\&#35430;&#20316;&#3859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b40\BackUP\&#24441;&#25152;\&#20013;&#27941;&#24066;\&#20013;&#27941;&#24037;&#12288;&#20307;&#32946;&#39208;\&#12456;&#12463;&#12475;&#12523;\&#20849;&#26377;\&#29694;&#22312;&#20316;&#26989;&#20013;\&#12371;&#12400;&#12392;\&#38598;&#20869;&#27604;\&#26087;&#21220;&#24608;&#36039;\&#35430;&#20316;&#3859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chiku-nsrv\DATA-&#20491;&#20154;\My%20Documents\H19&#24037;&#20107;\&#19978;&#37326;&#12534;&#19992;&#20013;&#12288;&#25913;&#31689;\&#12496;&#12483;&#12463;&#12487;&#12540;&#12479;&#65288;&#22823;&#20998;&#24066;&#31435;&#19978;&#37326;&#12534;&#19992;&#20013;&#23398;&#26657;&#25913;&#31689;&#38651;&#27671;&#35373;&#20633;&#24037;&#20107;&#65289;\&#35373;&#35336;&#36039;&#26009;&#65288;&#22823;&#20998;&#24066;&#31435;&#19978;&#37326;&#12364;&#19992;&#20013;&#23398;&#26657;&#26657;&#33294;&#25913;&#31689;&#38651;&#27671;&#35373;&#20633;&#24037;&#20107;&#6528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b40\BackUP\&#24441;&#25152;\&#20013;&#27941;&#24066;\&#20013;&#27941;&#24037;&#12288;&#20307;&#32946;&#39208;\&#12456;&#12463;&#12475;&#12523;\&#20849;&#26377;\&#29694;&#22312;&#20316;&#26989;&#20013;\&#12371;&#12400;&#12392;\&#12456;&#12463;&#12475;&#12523;\&#32894;&#23398;&#26657;\&#38598;&#20869;&#27604;\&#26087;&#21220;&#24608;&#36039;\&#35430;&#20316;&#38598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567;&#37326;\&#39640;&#30000;&#20303;&#23429;&#65288;&#22320;&#12487;&#12472;&#65289;\Excel\&#20181;&#20107;&#12487;&#12540;&#12479;\&#36795;&#21407;&#35373;&#35336;\&#31689;&#19978;&#39208;\&#38738;&#26494;&#22290;&#12288;(&#20316;&#25104;&#12539;&#36861;&#21152;&#65289;&#20195;&#20385;&#34920;&#12539;&#35211;&#31309;&#27604;&#36611;12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567;&#37326;\&#35914;&#24220;&#39640;&#26657;&#65288;&#65396;&#65400;&#65406;&#65433;&#65289;\&#35373;&#35336;&#26360;\EXCEL&#65411;&#65438;&#65392;&#65408;&#65392;\&#22823;&#20998;&#24066;\XLS\&#38598;&#20869;&#27604;\&#26087;&#21220;&#24608;&#36039;\&#35430;&#20316;&#3859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9356099\&#38651;&#27671;&#35373;&#20633;&#25285;&#24403;\&#22290;&#30000;\&#20303;&#23429;\&#22823;&#24735;&#27861;&#20303;&#23429;\&#35373;&#35336;&#26360;&#65288;&#38651;&#27671;&#22823;&#24735;&#27861;&#22290;&#30000;&#25913;&#31428;3&#65289;&#35330;&#2749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7827;&#37326;&#35373;&#20633;&#35373;&#35336;&#23460;\D\&#38598;&#20869;&#27604;\&#26087;&#21220;&#24608;&#36039;\&#35430;&#20316;&#3859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b40\BackUP\T.Date\&#35373;&#35336;&#22259;&#26360;\&#24314;&#31689;\&#32207;&#21209;&#35506;\&#28040;&#38450;&#27231;&#24235;\5-3&#28040;&#38450;&#27231;&#24235;\&#35373;&#35336;&#36039;&#26009;\&#24314;&#31689;%20&#21336;&#20385;&#27604;&#36611;&#65288;11,19%20&#24066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M\&#35373;&#35336;&#26360;\&#26045;&#35373;&#25972;&#20633;&#35506;&#20869;&#35379;&#2636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b40\BackUP\&#12362;&#20181;&#20107;\&#20303;&#23429;&#24314;&#35373;\&#26481;&#21942;\&#65297;&#65298;&#24180;\&#35373;&#35336;&#26360;\&#65317;&#26847;&#12539;&#20844;&#22290;&#12539;&#38598;&#20250;&#25152;\&#27231;&#26800;\&#20869;&#35379;&#2636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2\31-60\41-50\0249\&#25991;&#26360;\Jwk_A\&#33276;&#26485;&#35199;&#20013;\&#20104;&#31639;&#26360;\&#25644;&#20837;&#25454;&#20184;&#3602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isetsu1\&#26045;&#35373;&#20849;&#36890;\&#65396;&#65434;&#65421;&#65438;&#65392;&#65408;&#65392;\&#31309;&#31639;&#38306;&#20418;\EV&#20869;&#35379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chiku-nsrv\DATA-&#20491;&#20154;\&#20849;&#26377;\&#29694;&#22312;&#20316;&#26989;&#20013;\H20.2&#12375;&#12354;&#12431;&#12379;&#12398;&#19992;E\&#12375;&#12354;&#12431;&#12379;&#12398;&#19992;&#25913;&#20462;&#12288;&#31309;&#31639;\&#20181;&#20107;&#12487;&#12540;&#12479;\&#36795;&#21407;&#35373;&#35336;\&#31689;&#19978;&#39208;\&#38738;&#26494;&#22290;&#12288;(&#20316;&#25104;&#12539;&#36861;&#21152;&#65289;&#20195;&#20385;&#34920;&#12539;&#35211;&#31309;&#27604;&#36611;12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2\31-60\41-50\0249\&#25991;&#26360;\Jwk_A\&#38738;&#24180;&#12398;&#23478;\&#20104;&#31639;&#26360;\&#25644;&#20837;&#25454;&#20184;&#3602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4179;&#25104;19&#24180;&#24230;\&#24314;&#31689;&#35506;\&#20013;&#23398;&#26657;\&#22823;&#26481;&#20013;&#23398;&#26657;\&#38750;&#24120;&#25918;&#36865;\&#38750;&#24120;&#25918;&#36865;&#35373;&#20633;&#20027;&#24185;&#35211;&#20107;&#21069;&#21332;&#35696;&#24460;&#27770;&#23450;&#65288;&#6528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x400\nx400\KUWANO\&#21315;&#24180;\&#21315;&#24180;&#38651;&#27671;&#35373;&#35336;&#2636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b40\BackUP\WINDOWS\&#65411;&#65438;&#65405;&#65400;&#65412;&#65391;&#65420;&#65439;\&#36001;&#21209;&#23616;&#12424;&#12426;040707\&#25104;&#26524;&#21697;\&#65296;&#65302;&#31309;&#31639;&#38306;&#20418;&#36039;&#26009;\&#35211;&#31309;&#27604;&#36611;&#34920;\&#34907;&#29983;\&#35211;&#31309;&#27604;&#36611;&#3492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7827;&#37326;&#35373;&#20633;&#35373;&#35336;&#23460;\C\&#65396;&#65400;&#65406;&#65433;02\&#26126;&#27835;&#23567;&#65412;&#65394;&#65434;\&#38651;&#27671;&#35373;&#20633;&#37329;&#25244;&#35373;&#35336;&#26360;&#26368;&#3206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32;&#31689;&#32076;&#36027;1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70721\3.&#20869;&#35379;&#26360;&#12398;&#12402;&#12394;&#24418;\&#20869;&#35379;&#38619;&#24418;&#65288;&#38651;&#27671;&#65289;28&#24180;&#24230;(29.1&#25913;&#23450;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4\51-60\0458\&#27231;&#26800;\&#20104;&#31639;&#26360;\&#34907;&#29983;&#22120;&#20855;&#35079;&#21512;&#21336;&#20385;&#3492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chiku-nsrv\data-kenchiku\09\31-40\0931\&#38651;&#27671;\&#31309;&#31639;\&#19977;&#37325;&#37197;&#31649;&#35079;&#21512;&#21336;&#20385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2450;&#12461;&#12498;&#12525;\C\DATA\&#65411;&#65437;&#65420;&#65439;&#65434;&#65392;&#65412;2\&#24314;&#31689;&#27096;&#24335;.XL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519;&#30000;\C\My%20Documents\&#20013;&#27941;&#21830;&#26989;\&#31309;&#31639;\&#8544;&#26399;&#24037;&#20107;\&#20195;&#20385;&#12539;&#35211;&#3130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x400\nx400\NX400\KUWANO\&#21315;&#24180;\&#38651;&#27671;&#22259;\&#21315;&#24180;&#38651;&#27671;&#35373;&#35336;&#2636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7827;&#37326;&#35373;&#20633;&#35373;&#35336;&#23460;\C\WINDOWS\&#65411;&#65438;&#65405;&#65400;&#65412;&#65391;&#65420;&#65439;\&#20013;&#27941;&#21830;&#26989;&#39640;&#26657;&#38651;&#27671;&#8544;&#26399;&#24037;&#20107;&#35373;&#35336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7326;&#19978;\&#12371;&#12400;&#12392;&#35373;&#35336;&#26360;\&#38598;&#20869;&#27604;\&#26087;&#21220;&#24608;&#36039;\&#35430;&#20316;&#3859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7326;&#19978;\&#12371;&#12400;&#12392;&#35373;&#35336;&#26360;\EXCEL&#65411;&#65438;&#65392;&#65408;&#65392;\&#22823;&#20998;&#24066;\XLS\&#38598;&#20869;&#27604;\&#26087;&#21220;&#24608;&#36039;\&#35430;&#20316;&#385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百華苑増築工事1"/>
      <sheetName val="電気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名称"/>
      <sheetName val="鋼管"/>
      <sheetName val="SUS"/>
      <sheetName val="CIP"/>
      <sheetName val="LP"/>
      <sheetName val="VP"/>
      <sheetName val="冷媒"/>
      <sheetName val="新設配管複合単価表"/>
      <sheetName val="撤去配管複合単価表"/>
    </sheetNames>
    <sheetDataSet>
      <sheetData sheetId="0">
        <row r="4">
          <cell r="B4">
            <v>1</v>
          </cell>
          <cell r="C4" t="str">
            <v>SGP-PA</v>
          </cell>
          <cell r="D4" t="str">
            <v>水道用ポリエチレン粉体ライニング鋼管</v>
          </cell>
          <cell r="E4" t="str">
            <v>（給水・冷却水）ねじ接合（管端防食継手）</v>
          </cell>
        </row>
        <row r="5">
          <cell r="B5">
            <v>2</v>
          </cell>
          <cell r="C5" t="str">
            <v>SGP-PB</v>
          </cell>
          <cell r="D5" t="str">
            <v>水道用ポリエチレン粉体ライニング鋼管</v>
          </cell>
          <cell r="E5" t="str">
            <v>（給水・冷却水）ねじ接合（管端防食継手）</v>
          </cell>
        </row>
        <row r="6">
          <cell r="B6">
            <v>3</v>
          </cell>
          <cell r="C6" t="str">
            <v>SGP-PD</v>
          </cell>
          <cell r="D6" t="str">
            <v>水道用ポリエチレン粉体ライニング鋼管</v>
          </cell>
          <cell r="E6" t="str">
            <v>（給水・冷却水）ねじ接合（管端防食継手）</v>
          </cell>
        </row>
        <row r="7">
          <cell r="B7">
            <v>4</v>
          </cell>
          <cell r="C7" t="str">
            <v>SGP-FPA</v>
          </cell>
          <cell r="D7" t="str">
            <v>フランジ付きポリエチレン粉体ライニング鋼管</v>
          </cell>
          <cell r="E7" t="str">
            <v>（給水・冷却水）フランジ接合</v>
          </cell>
        </row>
        <row r="8">
          <cell r="B8">
            <v>5</v>
          </cell>
          <cell r="C8" t="str">
            <v>SGP-FPB</v>
          </cell>
          <cell r="D8" t="str">
            <v>フランジ付きポリエチレン粉体ライニング鋼管</v>
          </cell>
          <cell r="E8" t="str">
            <v>（給水・冷却水）フランジ接合</v>
          </cell>
        </row>
        <row r="9">
          <cell r="B9">
            <v>6</v>
          </cell>
          <cell r="C9" t="str">
            <v>SGP-FPD</v>
          </cell>
          <cell r="D9" t="str">
            <v>フランジ付きポリエチレン粉体ライニング鋼管</v>
          </cell>
          <cell r="E9" t="str">
            <v>（給水・冷却水）フランジ接合</v>
          </cell>
        </row>
        <row r="10">
          <cell r="B10">
            <v>7</v>
          </cell>
          <cell r="C10" t="str">
            <v>SGP-VA</v>
          </cell>
          <cell r="D10" t="str">
            <v>水道用硬質塩化ビニルライニング鋼管</v>
          </cell>
          <cell r="E10" t="str">
            <v>（給水・冷却水）ねじ接合（管端防食継手）</v>
          </cell>
        </row>
        <row r="11">
          <cell r="B11">
            <v>8</v>
          </cell>
          <cell r="C11" t="str">
            <v>SGP-VB</v>
          </cell>
          <cell r="D11" t="str">
            <v>水道用硬質塩化ビニルライニング鋼管</v>
          </cell>
          <cell r="E11" t="str">
            <v>（給水・冷却水）ねじ接合（管端防食継手）</v>
          </cell>
        </row>
        <row r="12">
          <cell r="B12">
            <v>9</v>
          </cell>
          <cell r="C12" t="str">
            <v>SGP-VD</v>
          </cell>
          <cell r="D12" t="str">
            <v>水道用硬質塩化ビニルライニング鋼管</v>
          </cell>
          <cell r="E12" t="str">
            <v>（給水・冷却水）ねじ接合（管端防食継手）</v>
          </cell>
        </row>
        <row r="13">
          <cell r="B13">
            <v>10</v>
          </cell>
          <cell r="C13" t="str">
            <v>SGP-FVA</v>
          </cell>
          <cell r="D13" t="str">
            <v>水道用硬質塩化ビニルライニング鋼管</v>
          </cell>
          <cell r="E13" t="str">
            <v>（給水・冷却水）フランジ接合</v>
          </cell>
        </row>
        <row r="14">
          <cell r="B14">
            <v>11</v>
          </cell>
          <cell r="C14" t="str">
            <v>SGP-FVB</v>
          </cell>
          <cell r="D14" t="str">
            <v>水道用硬質塩化ビニルライニング鋼管</v>
          </cell>
          <cell r="E14" t="str">
            <v>（給水・冷却水）フランジ接合</v>
          </cell>
        </row>
        <row r="15">
          <cell r="B15">
            <v>12</v>
          </cell>
          <cell r="C15" t="str">
            <v>SGP-FVD</v>
          </cell>
          <cell r="D15" t="str">
            <v>水道用硬質塩化ビニルライニング鋼管</v>
          </cell>
          <cell r="E15" t="str">
            <v>（給水・冷却水）フランジ接合</v>
          </cell>
        </row>
        <row r="16">
          <cell r="B16">
            <v>13</v>
          </cell>
          <cell r="C16" t="str">
            <v>SGP-HVA</v>
          </cell>
          <cell r="D16" t="str">
            <v>水道用耐熱性硬質塩化ビニルライニング鋼管</v>
          </cell>
          <cell r="E16" t="str">
            <v>（給湯・冷温水）ねじ接合（管端防食継手）</v>
          </cell>
        </row>
        <row r="17">
          <cell r="B17">
            <v>14</v>
          </cell>
          <cell r="C17" t="str">
            <v>SGP-VA</v>
          </cell>
          <cell r="D17" t="str">
            <v>水道用塩化ビニルライニング鋼管</v>
          </cell>
          <cell r="E17" t="str">
            <v>（冷却水）ハウジング型継手</v>
          </cell>
        </row>
        <row r="18">
          <cell r="B18">
            <v>15</v>
          </cell>
          <cell r="C18" t="str">
            <v>SGP-PS</v>
          </cell>
          <cell r="D18" t="str">
            <v>消火用ポリエチレン外面被覆鋼管</v>
          </cell>
          <cell r="E18" t="str">
            <v>ねじ接合</v>
          </cell>
        </row>
        <row r="19">
          <cell r="B19">
            <v>16</v>
          </cell>
          <cell r="C19" t="str">
            <v>STPG 370 PS</v>
          </cell>
          <cell r="D19" t="str">
            <v>消火用ポリエチレン外面被覆鋼管</v>
          </cell>
          <cell r="E19" t="str">
            <v>ねじ接合</v>
          </cell>
        </row>
        <row r="20">
          <cell r="B20">
            <v>17</v>
          </cell>
          <cell r="C20" t="str">
            <v>SGP-VS</v>
          </cell>
          <cell r="D20" t="str">
            <v>消火用硬質塩化ビニル外面被覆鋼管</v>
          </cell>
          <cell r="E20" t="str">
            <v>ねじ接合</v>
          </cell>
        </row>
        <row r="21">
          <cell r="B21">
            <v>18</v>
          </cell>
          <cell r="C21" t="str">
            <v>STPG 370 VS</v>
          </cell>
          <cell r="D21" t="str">
            <v>消火用硬質塩化ビニル外面被覆鋼管</v>
          </cell>
          <cell r="E21" t="str">
            <v>ねじ接合</v>
          </cell>
        </row>
        <row r="22">
          <cell r="B22">
            <v>19</v>
          </cell>
          <cell r="C22" t="str">
            <v>STPG</v>
          </cell>
          <cell r="D22" t="str">
            <v>圧力配管用炭素鋼鋼管（白）</v>
          </cell>
          <cell r="E22" t="str">
            <v>（冷温水）ねじ接合</v>
          </cell>
        </row>
        <row r="23">
          <cell r="B23">
            <v>20</v>
          </cell>
          <cell r="C23" t="str">
            <v>STPG</v>
          </cell>
          <cell r="D23" t="str">
            <v>圧力配管用炭素鋼鋼管（白）</v>
          </cell>
          <cell r="E23" t="str">
            <v>（消火）ねじ接合</v>
          </cell>
        </row>
        <row r="24">
          <cell r="B24">
            <v>21</v>
          </cell>
          <cell r="C24" t="str">
            <v>STPG</v>
          </cell>
          <cell r="D24" t="str">
            <v>圧力配管用炭素鋼鋼管（白）</v>
          </cell>
          <cell r="E24" t="str">
            <v>（冷却水）ねじ接合</v>
          </cell>
        </row>
        <row r="25">
          <cell r="B25">
            <v>22</v>
          </cell>
          <cell r="C25" t="str">
            <v>STPG(黒)</v>
          </cell>
          <cell r="D25" t="str">
            <v>圧力配管用炭素鋼鋼管（黒）</v>
          </cell>
          <cell r="E25" t="str">
            <v>（低圧蒸気用）ねじ接合</v>
          </cell>
        </row>
        <row r="26">
          <cell r="B26">
            <v>23</v>
          </cell>
          <cell r="C26" t="str">
            <v>STPG</v>
          </cell>
          <cell r="D26" t="str">
            <v>圧力配管用炭素鋼鋼管（白）</v>
          </cell>
          <cell r="E26" t="str">
            <v>（消火・冷却水・冷温水）溶接接合</v>
          </cell>
        </row>
        <row r="27">
          <cell r="B27">
            <v>24</v>
          </cell>
          <cell r="C27" t="str">
            <v>STPG(黒)</v>
          </cell>
          <cell r="D27" t="str">
            <v>圧力配管用炭素鋼鋼管（黒）</v>
          </cell>
          <cell r="E27" t="str">
            <v>（蒸気給気管、蒸気還気用）溶接接合</v>
          </cell>
        </row>
        <row r="28">
          <cell r="B28">
            <v>25</v>
          </cell>
          <cell r="C28" t="str">
            <v>SGP(白)</v>
          </cell>
          <cell r="D28" t="str">
            <v>配管用炭素鋼鋼管（白）</v>
          </cell>
          <cell r="E28" t="str">
            <v>（排水）ねじ接合</v>
          </cell>
        </row>
        <row r="29">
          <cell r="B29">
            <v>26</v>
          </cell>
          <cell r="C29" t="str">
            <v>SGP(白)</v>
          </cell>
          <cell r="D29" t="str">
            <v>配管用炭素鋼鋼管（白）</v>
          </cell>
          <cell r="E29" t="str">
            <v>（冷温水）ねじ接合</v>
          </cell>
        </row>
        <row r="30">
          <cell r="B30">
            <v>27</v>
          </cell>
          <cell r="C30" t="str">
            <v>SGP(白)</v>
          </cell>
          <cell r="D30" t="str">
            <v>配管用炭素鋼鋼管（白）</v>
          </cell>
          <cell r="E30" t="str">
            <v>（通気・消火・給湯・プロパン）ねじ接合</v>
          </cell>
        </row>
        <row r="31">
          <cell r="B31">
            <v>28</v>
          </cell>
          <cell r="C31" t="str">
            <v>SGP(白)</v>
          </cell>
          <cell r="D31" t="str">
            <v>配管用炭素鋼鋼管（白）</v>
          </cell>
          <cell r="E31" t="str">
            <v>（冷却水）ねじ接合</v>
          </cell>
        </row>
        <row r="32">
          <cell r="B32">
            <v>29</v>
          </cell>
          <cell r="C32" t="str">
            <v>SGP(白)</v>
          </cell>
          <cell r="D32" t="str">
            <v>配管用炭素鋼鋼管（白）</v>
          </cell>
          <cell r="E32" t="str">
            <v>（通気・消火・給湯・プロパン・冷却水・冷温水）溶接接合</v>
          </cell>
        </row>
        <row r="33">
          <cell r="B33">
            <v>30</v>
          </cell>
          <cell r="C33" t="str">
            <v>SGP(白)</v>
          </cell>
          <cell r="D33" t="str">
            <v>配管用炭素鋼鋼管（白）</v>
          </cell>
          <cell r="E33" t="str">
            <v>（冷却水）ハウジング型管継手</v>
          </cell>
        </row>
        <row r="34">
          <cell r="B34">
            <v>31</v>
          </cell>
          <cell r="C34" t="str">
            <v>SGP(白)</v>
          </cell>
          <cell r="D34" t="str">
            <v>配管用炭素鋼鋼管（白）</v>
          </cell>
          <cell r="E34" t="str">
            <v>（冷温水・消火）ハウジング型管継手</v>
          </cell>
        </row>
        <row r="35">
          <cell r="B35">
            <v>32</v>
          </cell>
          <cell r="C35" t="str">
            <v>SGP(黒)</v>
          </cell>
          <cell r="D35" t="str">
            <v>配管用炭素鋼鋼管（黒）</v>
          </cell>
          <cell r="E35" t="str">
            <v>（蒸気・油）ねじ接合</v>
          </cell>
        </row>
        <row r="36">
          <cell r="B36">
            <v>33</v>
          </cell>
          <cell r="C36" t="str">
            <v>SGP(黒)</v>
          </cell>
          <cell r="D36" t="str">
            <v>配管用炭素鋼鋼管（黒）</v>
          </cell>
          <cell r="E36" t="str">
            <v>（蒸気・油）溶接接合</v>
          </cell>
        </row>
        <row r="37">
          <cell r="B37">
            <v>34</v>
          </cell>
          <cell r="C37" t="str">
            <v>D-VA(WSP042)</v>
          </cell>
          <cell r="D37" t="str">
            <v>排水用硬質塩化ビニルライニング鋼管（黒）</v>
          </cell>
          <cell r="E37" t="str">
            <v>MD継手</v>
          </cell>
        </row>
        <row r="38">
          <cell r="B38">
            <v>35</v>
          </cell>
          <cell r="C38" t="str">
            <v>SGP-TA(WSP032)</v>
          </cell>
          <cell r="D38" t="str">
            <v>排水用ﾀｰﾙｴﾎﾟｷｼ塗装鋼管</v>
          </cell>
          <cell r="E38" t="str">
            <v>ねじ接合</v>
          </cell>
        </row>
        <row r="39">
          <cell r="B39">
            <v>36</v>
          </cell>
          <cell r="C39" t="str">
            <v>SGP-TA(WSP032)</v>
          </cell>
          <cell r="D39" t="str">
            <v>排水用ﾀｰﾙｴﾎﾟｷｼ塗装鋼管</v>
          </cell>
          <cell r="E39" t="str">
            <v>MD継手</v>
          </cell>
        </row>
        <row r="40">
          <cell r="B40">
            <v>37</v>
          </cell>
          <cell r="C40" t="str">
            <v>HP</v>
          </cell>
          <cell r="D40" t="str">
            <v>遠心力鉄筋コンクリート管</v>
          </cell>
          <cell r="E40" t="str">
            <v>（排水）</v>
          </cell>
        </row>
        <row r="41">
          <cell r="B41">
            <v>38</v>
          </cell>
          <cell r="C41" t="str">
            <v>ARFA管</v>
          </cell>
          <cell r="D41" t="str">
            <v>排水用塩化ビニルコーティング鋼管</v>
          </cell>
          <cell r="E41" t="str">
            <v>ねじ接合</v>
          </cell>
        </row>
        <row r="42">
          <cell r="B42">
            <v>39</v>
          </cell>
          <cell r="C42" t="str">
            <v>ARFA管</v>
          </cell>
          <cell r="D42" t="str">
            <v>排水用塩化ビニルコーティング鋼管</v>
          </cell>
          <cell r="E42" t="str">
            <v>MD継手</v>
          </cell>
        </row>
        <row r="43">
          <cell r="B43">
            <v>40</v>
          </cell>
          <cell r="C43" t="str">
            <v>CUP</v>
          </cell>
          <cell r="D43" t="str">
            <v>銅管（Ｍ）</v>
          </cell>
          <cell r="E43" t="str">
            <v>（給湯・給水）</v>
          </cell>
        </row>
        <row r="44">
          <cell r="B44">
            <v>41</v>
          </cell>
          <cell r="C44" t="str">
            <v>SU</v>
          </cell>
          <cell r="D44" t="str">
            <v>ステンレス鋼鋼管</v>
          </cell>
          <cell r="E44" t="str">
            <v>（給水・給湯）圧縮・プレス</v>
          </cell>
        </row>
        <row r="45">
          <cell r="B45">
            <v>42</v>
          </cell>
          <cell r="C45" t="str">
            <v>SU</v>
          </cell>
          <cell r="D45" t="str">
            <v>ステンレス鋼鋼管</v>
          </cell>
          <cell r="E45" t="str">
            <v>（給水・給湯）拡管式</v>
          </cell>
        </row>
        <row r="46">
          <cell r="B46">
            <v>43</v>
          </cell>
          <cell r="C46" t="str">
            <v>SU</v>
          </cell>
          <cell r="D46" t="str">
            <v>ステンレス鋼鋼管</v>
          </cell>
          <cell r="E46" t="str">
            <v>（給水・給湯・蒸気還管・冷温水）溶接接合</v>
          </cell>
        </row>
        <row r="47">
          <cell r="B47">
            <v>44</v>
          </cell>
          <cell r="C47" t="str">
            <v>SU</v>
          </cell>
          <cell r="D47" t="str">
            <v>一般配管用ステンレス鋼鋼管</v>
          </cell>
          <cell r="E47" t="str">
            <v>（給水・給湯・冷温水）ハウジング型管継手</v>
          </cell>
        </row>
        <row r="48">
          <cell r="B48">
            <v>45</v>
          </cell>
          <cell r="C48" t="str">
            <v>CIP</v>
          </cell>
          <cell r="D48" t="str">
            <v>鋳鉄管</v>
          </cell>
          <cell r="E48" t="str">
            <v>(排水)メカニカル型継手</v>
          </cell>
        </row>
        <row r="49">
          <cell r="B49">
            <v>46</v>
          </cell>
          <cell r="C49" t="str">
            <v>CIP</v>
          </cell>
          <cell r="D49" t="str">
            <v>鋳鉄管</v>
          </cell>
          <cell r="E49" t="str">
            <v>(排水)メカニカル型継手(HASS 210 2種管)</v>
          </cell>
        </row>
        <row r="50">
          <cell r="B50">
            <v>47</v>
          </cell>
          <cell r="C50" t="str">
            <v>LP</v>
          </cell>
          <cell r="D50" t="str">
            <v>鉛管</v>
          </cell>
          <cell r="E50" t="str">
            <v>（排水）</v>
          </cell>
        </row>
        <row r="51">
          <cell r="B51">
            <v>48</v>
          </cell>
          <cell r="C51" t="str">
            <v>VP</v>
          </cell>
          <cell r="D51" t="str">
            <v>水道用硬質塩化ビニル管</v>
          </cell>
          <cell r="E51" t="str">
            <v>（給水）</v>
          </cell>
        </row>
        <row r="52">
          <cell r="B52">
            <v>49</v>
          </cell>
          <cell r="C52" t="str">
            <v>VP</v>
          </cell>
          <cell r="D52" t="str">
            <v>硬質塩化ビニル管</v>
          </cell>
          <cell r="E52" t="str">
            <v>（排水･通気）</v>
          </cell>
        </row>
        <row r="53">
          <cell r="B53">
            <v>50</v>
          </cell>
          <cell r="C53" t="str">
            <v>CUP</v>
          </cell>
          <cell r="D53" t="str">
            <v>冷媒用銅管</v>
          </cell>
          <cell r="E53" t="str">
            <v>（冷媒）</v>
          </cell>
        </row>
        <row r="54">
          <cell r="B54">
            <v>51</v>
          </cell>
          <cell r="C54" t="str">
            <v>CUP</v>
          </cell>
          <cell r="D54" t="str">
            <v>冷媒用被覆銅管</v>
          </cell>
          <cell r="E54" t="str">
            <v>（冷媒・被覆）</v>
          </cell>
        </row>
      </sheetData>
      <sheetData sheetId="1">
        <row r="3">
          <cell r="B3" t="str">
            <v>CODE</v>
          </cell>
          <cell r="C3" t="str">
            <v>仕様</v>
          </cell>
          <cell r="D3" t="str">
            <v>流体・接続方法</v>
          </cell>
          <cell r="E3" t="str">
            <v>細目</v>
          </cell>
          <cell r="F3" t="str">
            <v>名称</v>
          </cell>
          <cell r="G3">
            <v>15</v>
          </cell>
          <cell r="H3">
            <v>20</v>
          </cell>
          <cell r="I3">
            <v>25</v>
          </cell>
          <cell r="J3">
            <v>32</v>
          </cell>
          <cell r="K3">
            <v>40</v>
          </cell>
          <cell r="L3">
            <v>50</v>
          </cell>
          <cell r="M3">
            <v>65</v>
          </cell>
          <cell r="N3">
            <v>80</v>
          </cell>
          <cell r="O3">
            <v>100</v>
          </cell>
          <cell r="P3">
            <v>125</v>
          </cell>
          <cell r="Q3">
            <v>150</v>
          </cell>
          <cell r="R3">
            <v>200</v>
          </cell>
          <cell r="S3">
            <v>250</v>
          </cell>
          <cell r="T3">
            <v>300</v>
          </cell>
        </row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</row>
        <row r="6">
          <cell r="B6">
            <v>1</v>
          </cell>
          <cell r="C6" t="str">
            <v>SGP-PA</v>
          </cell>
          <cell r="D6" t="str">
            <v>（給水・冷却水）ねじ接合（管端防食継手）</v>
          </cell>
          <cell r="E6" t="str">
            <v>屋内一般配管</v>
          </cell>
          <cell r="F6" t="str">
            <v>管</v>
          </cell>
          <cell r="G6">
            <v>1.1000000000000001</v>
          </cell>
          <cell r="H6">
            <v>1.1000000000000001</v>
          </cell>
          <cell r="I6">
            <v>1.1000000000000001</v>
          </cell>
          <cell r="J6">
            <v>1.1000000000000001</v>
          </cell>
          <cell r="K6">
            <v>1.1000000000000001</v>
          </cell>
          <cell r="L6">
            <v>1.1000000000000001</v>
          </cell>
          <cell r="M6">
            <v>1.1000000000000001</v>
          </cell>
          <cell r="N6">
            <v>1.1000000000000001</v>
          </cell>
          <cell r="O6">
            <v>1.05</v>
          </cell>
          <cell r="P6">
            <v>1.05</v>
          </cell>
          <cell r="Q6">
            <v>1.05</v>
          </cell>
          <cell r="R6">
            <v>1.05</v>
          </cell>
          <cell r="S6">
            <v>1.05</v>
          </cell>
          <cell r="T6">
            <v>1.05</v>
          </cell>
        </row>
        <row r="7">
          <cell r="B7">
            <v>2</v>
          </cell>
          <cell r="C7" t="str">
            <v>SGP-PB</v>
          </cell>
          <cell r="D7" t="str">
            <v>（給水・冷却水）ねじ接合（管端防食継手）</v>
          </cell>
          <cell r="E7" t="str">
            <v>屋内一般配管</v>
          </cell>
          <cell r="F7" t="str">
            <v>管</v>
          </cell>
          <cell r="G7">
            <v>1.1000000000000001</v>
          </cell>
          <cell r="H7">
            <v>1.1000000000000001</v>
          </cell>
          <cell r="I7">
            <v>1.1000000000000001</v>
          </cell>
          <cell r="J7">
            <v>1.1000000000000001</v>
          </cell>
          <cell r="K7">
            <v>1.1000000000000001</v>
          </cell>
          <cell r="L7">
            <v>1.1000000000000001</v>
          </cell>
          <cell r="M7">
            <v>1.1000000000000001</v>
          </cell>
          <cell r="N7">
            <v>1.1000000000000001</v>
          </cell>
          <cell r="O7">
            <v>1.05</v>
          </cell>
          <cell r="P7">
            <v>1.05</v>
          </cell>
          <cell r="Q7">
            <v>1.05</v>
          </cell>
          <cell r="R7">
            <v>1.05</v>
          </cell>
          <cell r="S7">
            <v>1.05</v>
          </cell>
          <cell r="T7">
            <v>1.05</v>
          </cell>
        </row>
        <row r="8">
          <cell r="B8">
            <v>4</v>
          </cell>
          <cell r="C8" t="str">
            <v>SGP-FPA</v>
          </cell>
          <cell r="D8" t="str">
            <v>（給水・冷却水）フランジ接合</v>
          </cell>
          <cell r="E8" t="str">
            <v>屋内一般配管</v>
          </cell>
          <cell r="F8" t="str">
            <v>管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>
            <v>1</v>
          </cell>
          <cell r="T8">
            <v>1</v>
          </cell>
        </row>
        <row r="9">
          <cell r="B9">
            <v>5</v>
          </cell>
          <cell r="C9" t="str">
            <v>SGP-FPB</v>
          </cell>
          <cell r="D9" t="str">
            <v>（給水・冷却水）フランジ接合</v>
          </cell>
          <cell r="E9" t="str">
            <v>屋内一般配管</v>
          </cell>
          <cell r="F9" t="str">
            <v>管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>
            <v>1</v>
          </cell>
          <cell r="T9">
            <v>1</v>
          </cell>
        </row>
        <row r="10">
          <cell r="B10">
            <v>7</v>
          </cell>
          <cell r="C10" t="str">
            <v>SGP-VA</v>
          </cell>
          <cell r="D10" t="str">
            <v>（給水・冷却水）ねじ接合（管端防食継手）</v>
          </cell>
          <cell r="E10" t="str">
            <v>屋内一般配管</v>
          </cell>
          <cell r="F10" t="str">
            <v>管</v>
          </cell>
          <cell r="G10">
            <v>1.1000000000000001</v>
          </cell>
          <cell r="H10">
            <v>1.1000000000000001</v>
          </cell>
          <cell r="I10">
            <v>1.1000000000000001</v>
          </cell>
          <cell r="J10">
            <v>1.1000000000000001</v>
          </cell>
          <cell r="K10">
            <v>1.1000000000000001</v>
          </cell>
          <cell r="L10">
            <v>1.1000000000000001</v>
          </cell>
          <cell r="M10">
            <v>1.1000000000000001</v>
          </cell>
          <cell r="N10">
            <v>1.1000000000000001</v>
          </cell>
          <cell r="O10">
            <v>1.05</v>
          </cell>
          <cell r="P10">
            <v>1.05</v>
          </cell>
          <cell r="Q10">
            <v>1.05</v>
          </cell>
          <cell r="R10">
            <v>1.05</v>
          </cell>
          <cell r="S10">
            <v>1.05</v>
          </cell>
          <cell r="T10">
            <v>1.05</v>
          </cell>
        </row>
        <row r="11">
          <cell r="B11">
            <v>8</v>
          </cell>
          <cell r="C11" t="str">
            <v>SGP-VB</v>
          </cell>
          <cell r="D11" t="str">
            <v>（給水・冷却水）ねじ接合（管端防食継手）</v>
          </cell>
          <cell r="E11" t="str">
            <v>屋内一般配管</v>
          </cell>
          <cell r="F11" t="str">
            <v>管</v>
          </cell>
          <cell r="G11">
            <v>1.1000000000000001</v>
          </cell>
          <cell r="H11">
            <v>1.1000000000000001</v>
          </cell>
          <cell r="I11">
            <v>1.1000000000000001</v>
          </cell>
          <cell r="J11">
            <v>1.1000000000000001</v>
          </cell>
          <cell r="K11">
            <v>1.1000000000000001</v>
          </cell>
          <cell r="L11">
            <v>1.1000000000000001</v>
          </cell>
          <cell r="M11">
            <v>1.1000000000000001</v>
          </cell>
          <cell r="N11">
            <v>1.1000000000000001</v>
          </cell>
          <cell r="O11">
            <v>1.05</v>
          </cell>
          <cell r="P11">
            <v>1.05</v>
          </cell>
          <cell r="Q11">
            <v>1.05</v>
          </cell>
          <cell r="R11">
            <v>1.05</v>
          </cell>
          <cell r="S11">
            <v>1.05</v>
          </cell>
          <cell r="T11">
            <v>1.05</v>
          </cell>
        </row>
        <row r="12">
          <cell r="B12">
            <v>10</v>
          </cell>
          <cell r="C12" t="str">
            <v>SGP-FVA</v>
          </cell>
          <cell r="D12" t="str">
            <v>（給水・冷却水）フランジ接合</v>
          </cell>
          <cell r="E12" t="str">
            <v>屋内一般配管</v>
          </cell>
          <cell r="F12" t="str">
            <v>管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  <cell r="S12">
            <v>1</v>
          </cell>
          <cell r="T12">
            <v>1</v>
          </cell>
        </row>
        <row r="13">
          <cell r="B13">
            <v>11</v>
          </cell>
          <cell r="C13" t="str">
            <v>SGP-FVB</v>
          </cell>
          <cell r="D13" t="str">
            <v>（給水・冷却水）フランジ接合</v>
          </cell>
          <cell r="E13" t="str">
            <v>屋内一般配管</v>
          </cell>
          <cell r="F13" t="str">
            <v>管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  <cell r="T13">
            <v>1</v>
          </cell>
        </row>
        <row r="14">
          <cell r="B14">
            <v>13</v>
          </cell>
          <cell r="C14" t="str">
            <v>SGP-HVA</v>
          </cell>
          <cell r="D14" t="str">
            <v>（給湯・冷温水）ねじ接合（管端防食継手）</v>
          </cell>
          <cell r="E14" t="str">
            <v>屋内一般配管</v>
          </cell>
          <cell r="F14" t="str">
            <v>管</v>
          </cell>
          <cell r="G14">
            <v>1.1000000000000001</v>
          </cell>
          <cell r="H14">
            <v>1.1000000000000001</v>
          </cell>
          <cell r="I14">
            <v>1.1000000000000001</v>
          </cell>
          <cell r="J14">
            <v>1.1000000000000001</v>
          </cell>
          <cell r="K14">
            <v>1.1000000000000001</v>
          </cell>
          <cell r="L14">
            <v>1.1000000000000001</v>
          </cell>
          <cell r="M14">
            <v>1.1000000000000001</v>
          </cell>
          <cell r="N14">
            <v>1.1000000000000001</v>
          </cell>
          <cell r="O14">
            <v>1.05</v>
          </cell>
          <cell r="P14">
            <v>1.05</v>
          </cell>
          <cell r="Q14">
            <v>1.05</v>
          </cell>
          <cell r="R14">
            <v>1.05</v>
          </cell>
          <cell r="S14">
            <v>1.05</v>
          </cell>
          <cell r="T14">
            <v>1.05</v>
          </cell>
        </row>
        <row r="15">
          <cell r="B15">
            <v>14</v>
          </cell>
          <cell r="C15" t="str">
            <v>SGP-VA</v>
          </cell>
          <cell r="D15" t="str">
            <v>（冷却水）ハウジング型継手</v>
          </cell>
          <cell r="E15" t="str">
            <v>屋内一般配管</v>
          </cell>
          <cell r="F15" t="str">
            <v>管</v>
          </cell>
          <cell r="G15">
            <v>1.1000000000000001</v>
          </cell>
          <cell r="H15">
            <v>1.1000000000000001</v>
          </cell>
          <cell r="I15">
            <v>1.1000000000000001</v>
          </cell>
          <cell r="J15">
            <v>1.1000000000000001</v>
          </cell>
          <cell r="K15">
            <v>1.1000000000000001</v>
          </cell>
          <cell r="L15">
            <v>1.1000000000000001</v>
          </cell>
          <cell r="M15">
            <v>1.1000000000000001</v>
          </cell>
          <cell r="N15">
            <v>1.1000000000000001</v>
          </cell>
          <cell r="O15">
            <v>1.05</v>
          </cell>
          <cell r="P15">
            <v>1.05</v>
          </cell>
          <cell r="Q15">
            <v>1.05</v>
          </cell>
          <cell r="R15">
            <v>1.05</v>
          </cell>
          <cell r="S15">
            <v>1.05</v>
          </cell>
          <cell r="T15">
            <v>1.05</v>
          </cell>
        </row>
        <row r="16">
          <cell r="B16">
            <v>19</v>
          </cell>
          <cell r="C16" t="str">
            <v>STPG</v>
          </cell>
          <cell r="D16" t="str">
            <v>（冷温水）ねじ接合</v>
          </cell>
          <cell r="E16" t="str">
            <v>屋内一般配管</v>
          </cell>
          <cell r="F16" t="str">
            <v>管</v>
          </cell>
          <cell r="G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1.1000000000000001</v>
          </cell>
          <cell r="O16">
            <v>1.05</v>
          </cell>
          <cell r="P16">
            <v>1.05</v>
          </cell>
          <cell r="Q16">
            <v>1.05</v>
          </cell>
          <cell r="R16">
            <v>1.05</v>
          </cell>
          <cell r="S16">
            <v>1.05</v>
          </cell>
          <cell r="T16">
            <v>1.05</v>
          </cell>
        </row>
        <row r="17">
          <cell r="B17">
            <v>20</v>
          </cell>
          <cell r="C17" t="str">
            <v>STPG</v>
          </cell>
          <cell r="D17" t="str">
            <v>（消火）ねじ接合</v>
          </cell>
          <cell r="E17" t="str">
            <v>屋内一般配管</v>
          </cell>
          <cell r="F17" t="str">
            <v>管</v>
          </cell>
          <cell r="G17">
            <v>1.1000000000000001</v>
          </cell>
          <cell r="H17">
            <v>1.1000000000000001</v>
          </cell>
          <cell r="I17">
            <v>1.1000000000000001</v>
          </cell>
          <cell r="J17">
            <v>1.1000000000000001</v>
          </cell>
          <cell r="K17">
            <v>1.1000000000000001</v>
          </cell>
          <cell r="L17">
            <v>1.1000000000000001</v>
          </cell>
          <cell r="M17">
            <v>1.1000000000000001</v>
          </cell>
          <cell r="N17">
            <v>1.1000000000000001</v>
          </cell>
          <cell r="O17">
            <v>1.05</v>
          </cell>
          <cell r="P17">
            <v>1.05</v>
          </cell>
          <cell r="Q17">
            <v>1.05</v>
          </cell>
          <cell r="R17">
            <v>1.05</v>
          </cell>
          <cell r="S17">
            <v>1.05</v>
          </cell>
          <cell r="T17">
            <v>1.05</v>
          </cell>
        </row>
        <row r="18">
          <cell r="B18">
            <v>21</v>
          </cell>
          <cell r="C18" t="str">
            <v>STPG</v>
          </cell>
          <cell r="D18" t="str">
            <v>（冷却水）ねじ接合</v>
          </cell>
          <cell r="E18" t="str">
            <v>屋内一般配管</v>
          </cell>
          <cell r="F18" t="str">
            <v>管</v>
          </cell>
          <cell r="G18">
            <v>1.1000000000000001</v>
          </cell>
          <cell r="H18">
            <v>1.1000000000000001</v>
          </cell>
          <cell r="I18">
            <v>1.1000000000000001</v>
          </cell>
          <cell r="J18">
            <v>1.1000000000000001</v>
          </cell>
          <cell r="K18">
            <v>1.1000000000000001</v>
          </cell>
          <cell r="L18">
            <v>1.1000000000000001</v>
          </cell>
          <cell r="M18">
            <v>1.1000000000000001</v>
          </cell>
          <cell r="N18">
            <v>1.1000000000000001</v>
          </cell>
          <cell r="O18">
            <v>1.05</v>
          </cell>
          <cell r="P18">
            <v>1.05</v>
          </cell>
          <cell r="Q18">
            <v>1.05</v>
          </cell>
          <cell r="R18">
            <v>1.05</v>
          </cell>
          <cell r="S18">
            <v>1.05</v>
          </cell>
          <cell r="T18">
            <v>1.05</v>
          </cell>
        </row>
        <row r="19">
          <cell r="B19">
            <v>22</v>
          </cell>
          <cell r="C19" t="str">
            <v>STPG(黒)</v>
          </cell>
          <cell r="D19" t="str">
            <v>（低圧蒸気用）ねじ接合</v>
          </cell>
          <cell r="E19" t="str">
            <v>屋内一般配管</v>
          </cell>
          <cell r="F19" t="str">
            <v>管</v>
          </cell>
          <cell r="G19">
            <v>1.1000000000000001</v>
          </cell>
          <cell r="H19">
            <v>1.1000000000000001</v>
          </cell>
          <cell r="I19">
            <v>1.1000000000000001</v>
          </cell>
          <cell r="J19">
            <v>1.1000000000000001</v>
          </cell>
          <cell r="K19">
            <v>1.1000000000000001</v>
          </cell>
          <cell r="L19">
            <v>1.1000000000000001</v>
          </cell>
          <cell r="M19">
            <v>1.1000000000000001</v>
          </cell>
          <cell r="N19">
            <v>1.1000000000000001</v>
          </cell>
          <cell r="O19">
            <v>1.1000000000000001</v>
          </cell>
          <cell r="P19">
            <v>1.1000000000000001</v>
          </cell>
          <cell r="Q19">
            <v>1.1000000000000001</v>
          </cell>
          <cell r="R19">
            <v>1.1000000000000001</v>
          </cell>
          <cell r="S19">
            <v>1.1000000000000001</v>
          </cell>
          <cell r="T19">
            <v>1.1000000000000001</v>
          </cell>
        </row>
        <row r="20">
          <cell r="B20">
            <v>23</v>
          </cell>
          <cell r="C20" t="str">
            <v>STPG</v>
          </cell>
          <cell r="D20" t="str">
            <v>（消火・冷却水・冷温水）溶接接合</v>
          </cell>
          <cell r="E20" t="str">
            <v>屋内一般配管</v>
          </cell>
          <cell r="F20" t="str">
            <v>管</v>
          </cell>
          <cell r="G20">
            <v>1.1000000000000001</v>
          </cell>
          <cell r="H20">
            <v>1.1000000000000001</v>
          </cell>
          <cell r="I20">
            <v>1.1000000000000001</v>
          </cell>
          <cell r="J20">
            <v>1.1000000000000001</v>
          </cell>
          <cell r="K20">
            <v>1.1000000000000001</v>
          </cell>
          <cell r="L20">
            <v>1.1000000000000001</v>
          </cell>
          <cell r="M20">
            <v>1.1000000000000001</v>
          </cell>
          <cell r="N20">
            <v>1.1000000000000001</v>
          </cell>
          <cell r="O20">
            <v>1.05</v>
          </cell>
          <cell r="P20">
            <v>1.05</v>
          </cell>
          <cell r="Q20">
            <v>1.05</v>
          </cell>
          <cell r="R20">
            <v>1.05</v>
          </cell>
          <cell r="S20">
            <v>1.05</v>
          </cell>
          <cell r="T20">
            <v>1.05</v>
          </cell>
        </row>
        <row r="21">
          <cell r="B21">
            <v>24</v>
          </cell>
          <cell r="C21" t="str">
            <v>STPG(黒)</v>
          </cell>
          <cell r="D21" t="str">
            <v>（蒸気給気管、蒸気還気用）溶接接合</v>
          </cell>
          <cell r="E21" t="str">
            <v>屋内一般配管</v>
          </cell>
          <cell r="F21" t="str">
            <v>管</v>
          </cell>
          <cell r="G21">
            <v>1.1000000000000001</v>
          </cell>
          <cell r="H21">
            <v>1.1000000000000001</v>
          </cell>
          <cell r="I21">
            <v>1.1000000000000001</v>
          </cell>
          <cell r="J21">
            <v>1.1000000000000001</v>
          </cell>
          <cell r="K21">
            <v>1.1000000000000001</v>
          </cell>
          <cell r="L21">
            <v>1.1000000000000001</v>
          </cell>
          <cell r="M21">
            <v>1.1000000000000001</v>
          </cell>
          <cell r="N21">
            <v>1.1000000000000001</v>
          </cell>
          <cell r="O21">
            <v>1.05</v>
          </cell>
          <cell r="P21">
            <v>1.05</v>
          </cell>
          <cell r="Q21">
            <v>1.05</v>
          </cell>
          <cell r="R21">
            <v>1.05</v>
          </cell>
          <cell r="S21">
            <v>1.05</v>
          </cell>
          <cell r="T21">
            <v>1.05</v>
          </cell>
        </row>
        <row r="22">
          <cell r="B22">
            <v>25</v>
          </cell>
          <cell r="C22" t="str">
            <v>SGP(白)</v>
          </cell>
          <cell r="D22" t="str">
            <v>（排水）ねじ接合</v>
          </cell>
          <cell r="E22" t="str">
            <v>屋内一般配管</v>
          </cell>
          <cell r="F22" t="str">
            <v>管</v>
          </cell>
          <cell r="G22">
            <v>1.1000000000000001</v>
          </cell>
          <cell r="H22">
            <v>1.1000000000000001</v>
          </cell>
          <cell r="I22">
            <v>1.1000000000000001</v>
          </cell>
          <cell r="J22">
            <v>1.1000000000000001</v>
          </cell>
          <cell r="K22">
            <v>1.1000000000000001</v>
          </cell>
          <cell r="L22">
            <v>1.1000000000000001</v>
          </cell>
          <cell r="M22">
            <v>1.1000000000000001</v>
          </cell>
          <cell r="N22">
            <v>1.1000000000000001</v>
          </cell>
          <cell r="O22">
            <v>1.05</v>
          </cell>
          <cell r="P22">
            <v>1.05</v>
          </cell>
          <cell r="Q22">
            <v>1.05</v>
          </cell>
          <cell r="R22">
            <v>1.05</v>
          </cell>
          <cell r="S22">
            <v>1.05</v>
          </cell>
          <cell r="T22">
            <v>1.05</v>
          </cell>
        </row>
        <row r="23">
          <cell r="B23">
            <v>26</v>
          </cell>
          <cell r="C23" t="str">
            <v>SGP(白)</v>
          </cell>
          <cell r="D23" t="str">
            <v>（冷温水）ねじ接合</v>
          </cell>
          <cell r="E23" t="str">
            <v>屋内一般配管</v>
          </cell>
          <cell r="F23" t="str">
            <v>管</v>
          </cell>
          <cell r="G23">
            <v>1.1000000000000001</v>
          </cell>
          <cell r="H23">
            <v>1.1000000000000001</v>
          </cell>
          <cell r="I23">
            <v>1.1000000000000001</v>
          </cell>
          <cell r="J23">
            <v>1.1000000000000001</v>
          </cell>
          <cell r="K23">
            <v>1.1000000000000001</v>
          </cell>
          <cell r="L23">
            <v>1.1000000000000001</v>
          </cell>
          <cell r="M23">
            <v>1.1000000000000001</v>
          </cell>
          <cell r="N23">
            <v>1.1000000000000001</v>
          </cell>
          <cell r="O23">
            <v>1.05</v>
          </cell>
          <cell r="P23">
            <v>1.05</v>
          </cell>
          <cell r="Q23">
            <v>1.05</v>
          </cell>
          <cell r="R23">
            <v>1.05</v>
          </cell>
          <cell r="S23">
            <v>1.05</v>
          </cell>
          <cell r="T23">
            <v>1.05</v>
          </cell>
        </row>
        <row r="24">
          <cell r="B24">
            <v>27</v>
          </cell>
          <cell r="C24" t="str">
            <v>SGP(白)</v>
          </cell>
          <cell r="D24" t="str">
            <v>（通気・消火・給湯・プロパン）ねじ接合</v>
          </cell>
          <cell r="E24" t="str">
            <v>屋内一般配管</v>
          </cell>
          <cell r="F24" t="str">
            <v>管</v>
          </cell>
          <cell r="G24">
            <v>1.1000000000000001</v>
          </cell>
          <cell r="H24">
            <v>1.1000000000000001</v>
          </cell>
          <cell r="I24">
            <v>1.1000000000000001</v>
          </cell>
          <cell r="J24">
            <v>1.1000000000000001</v>
          </cell>
          <cell r="K24">
            <v>1.1000000000000001</v>
          </cell>
          <cell r="L24">
            <v>1.1000000000000001</v>
          </cell>
          <cell r="M24">
            <v>1.1000000000000001</v>
          </cell>
          <cell r="N24">
            <v>1.1000000000000001</v>
          </cell>
          <cell r="O24">
            <v>1.05</v>
          </cell>
          <cell r="P24">
            <v>1.05</v>
          </cell>
          <cell r="Q24">
            <v>1.05</v>
          </cell>
          <cell r="R24">
            <v>1.05</v>
          </cell>
          <cell r="S24">
            <v>1.05</v>
          </cell>
          <cell r="T24">
            <v>1.05</v>
          </cell>
        </row>
        <row r="25">
          <cell r="B25">
            <v>28</v>
          </cell>
          <cell r="C25" t="str">
            <v>SGP(白)</v>
          </cell>
          <cell r="D25" t="str">
            <v>（冷却水）ねじ接合</v>
          </cell>
          <cell r="E25" t="str">
            <v>屋内一般配管</v>
          </cell>
          <cell r="F25" t="str">
            <v>管</v>
          </cell>
          <cell r="G25">
            <v>1.1000000000000001</v>
          </cell>
          <cell r="H25">
            <v>1.1000000000000001</v>
          </cell>
          <cell r="I25">
            <v>1.1000000000000001</v>
          </cell>
          <cell r="J25">
            <v>1.1000000000000001</v>
          </cell>
          <cell r="K25">
            <v>1.1000000000000001</v>
          </cell>
          <cell r="L25">
            <v>1.1000000000000001</v>
          </cell>
          <cell r="M25">
            <v>1.1000000000000001</v>
          </cell>
          <cell r="N25">
            <v>1.1000000000000001</v>
          </cell>
          <cell r="O25">
            <v>1.05</v>
          </cell>
          <cell r="P25">
            <v>1.05</v>
          </cell>
          <cell r="Q25">
            <v>1.05</v>
          </cell>
          <cell r="R25">
            <v>1.05</v>
          </cell>
          <cell r="S25">
            <v>1.05</v>
          </cell>
          <cell r="T25">
            <v>1.05</v>
          </cell>
        </row>
        <row r="26">
          <cell r="B26">
            <v>29</v>
          </cell>
          <cell r="C26" t="str">
            <v>SGP(白)</v>
          </cell>
          <cell r="D26" t="str">
            <v>（通気・消火・給湯・プロパン・冷却水・冷温水）溶接接合</v>
          </cell>
          <cell r="E26" t="str">
            <v>屋内一般配管</v>
          </cell>
          <cell r="F26" t="str">
            <v>管</v>
          </cell>
          <cell r="G26">
            <v>1.1000000000000001</v>
          </cell>
          <cell r="H26">
            <v>1.1000000000000001</v>
          </cell>
          <cell r="I26">
            <v>1.1000000000000001</v>
          </cell>
          <cell r="J26">
            <v>1.1000000000000001</v>
          </cell>
          <cell r="K26">
            <v>1.1000000000000001</v>
          </cell>
          <cell r="L26">
            <v>1.1000000000000001</v>
          </cell>
          <cell r="M26">
            <v>1.1000000000000001</v>
          </cell>
          <cell r="N26">
            <v>1.1000000000000001</v>
          </cell>
          <cell r="O26">
            <v>1.05</v>
          </cell>
          <cell r="P26">
            <v>1.05</v>
          </cell>
          <cell r="Q26">
            <v>1.05</v>
          </cell>
          <cell r="R26">
            <v>1.05</v>
          </cell>
          <cell r="S26">
            <v>1.05</v>
          </cell>
          <cell r="T26">
            <v>1.05</v>
          </cell>
        </row>
        <row r="27">
          <cell r="B27">
            <v>30</v>
          </cell>
          <cell r="C27" t="str">
            <v>SGP(白)</v>
          </cell>
          <cell r="D27" t="str">
            <v>（冷却水）ハウジング型管継手</v>
          </cell>
          <cell r="E27" t="str">
            <v>屋内一般配管</v>
          </cell>
          <cell r="F27" t="str">
            <v>管</v>
          </cell>
          <cell r="G27">
            <v>1.1000000000000001</v>
          </cell>
          <cell r="H27">
            <v>1.1000000000000001</v>
          </cell>
          <cell r="I27">
            <v>1.1000000000000001</v>
          </cell>
          <cell r="J27">
            <v>1.1000000000000001</v>
          </cell>
          <cell r="K27">
            <v>1.1000000000000001</v>
          </cell>
          <cell r="L27">
            <v>1.1000000000000001</v>
          </cell>
          <cell r="M27">
            <v>1.1000000000000001</v>
          </cell>
          <cell r="N27">
            <v>1.1000000000000001</v>
          </cell>
          <cell r="O27">
            <v>1.05</v>
          </cell>
          <cell r="P27">
            <v>1.05</v>
          </cell>
          <cell r="Q27">
            <v>1.05</v>
          </cell>
          <cell r="R27">
            <v>1.05</v>
          </cell>
          <cell r="S27">
            <v>1.05</v>
          </cell>
          <cell r="T27">
            <v>1.05</v>
          </cell>
        </row>
        <row r="28">
          <cell r="B28">
            <v>31</v>
          </cell>
          <cell r="C28" t="str">
            <v>SGP(白)</v>
          </cell>
          <cell r="D28" t="str">
            <v>（冷温水・消火）ハウジング型管継手</v>
          </cell>
          <cell r="E28" t="str">
            <v>屋内一般配管</v>
          </cell>
          <cell r="F28" t="str">
            <v>管</v>
          </cell>
          <cell r="G28">
            <v>1.1000000000000001</v>
          </cell>
          <cell r="H28">
            <v>1.1000000000000001</v>
          </cell>
          <cell r="I28">
            <v>1.1000000000000001</v>
          </cell>
          <cell r="J28">
            <v>1.1000000000000001</v>
          </cell>
          <cell r="K28">
            <v>1.1000000000000001</v>
          </cell>
          <cell r="L28">
            <v>1.1000000000000001</v>
          </cell>
          <cell r="M28">
            <v>1.1000000000000001</v>
          </cell>
          <cell r="N28">
            <v>1.1000000000000001</v>
          </cell>
          <cell r="O28">
            <v>1.05</v>
          </cell>
          <cell r="P28">
            <v>1.05</v>
          </cell>
          <cell r="Q28">
            <v>1.05</v>
          </cell>
          <cell r="R28">
            <v>1.05</v>
          </cell>
          <cell r="S28">
            <v>1.05</v>
          </cell>
          <cell r="T28">
            <v>1.05</v>
          </cell>
        </row>
        <row r="29">
          <cell r="B29">
            <v>32</v>
          </cell>
          <cell r="C29" t="str">
            <v>SGP(黒)</v>
          </cell>
          <cell r="D29" t="str">
            <v>（蒸気・油）ねじ接合</v>
          </cell>
          <cell r="E29" t="str">
            <v>屋内一般配管</v>
          </cell>
          <cell r="F29" t="str">
            <v>管</v>
          </cell>
          <cell r="G29">
            <v>1.1000000000000001</v>
          </cell>
          <cell r="H29">
            <v>1.1000000000000001</v>
          </cell>
          <cell r="I29">
            <v>1.1000000000000001</v>
          </cell>
          <cell r="J29">
            <v>1.1000000000000001</v>
          </cell>
          <cell r="K29">
            <v>1.1000000000000001</v>
          </cell>
          <cell r="L29">
            <v>1.1000000000000001</v>
          </cell>
          <cell r="M29">
            <v>1.1000000000000001</v>
          </cell>
          <cell r="N29">
            <v>1.1000000000000001</v>
          </cell>
          <cell r="O29">
            <v>1.05</v>
          </cell>
          <cell r="P29">
            <v>1.05</v>
          </cell>
          <cell r="Q29">
            <v>1.05</v>
          </cell>
          <cell r="R29">
            <v>1.05</v>
          </cell>
          <cell r="S29">
            <v>1.05</v>
          </cell>
          <cell r="T29">
            <v>1.05</v>
          </cell>
        </row>
        <row r="30">
          <cell r="B30">
            <v>33</v>
          </cell>
          <cell r="C30" t="str">
            <v>SGP(黒)</v>
          </cell>
          <cell r="D30" t="str">
            <v>（蒸気・油）溶接接合</v>
          </cell>
          <cell r="E30" t="str">
            <v>屋内一般配管</v>
          </cell>
          <cell r="F30" t="str">
            <v>管</v>
          </cell>
          <cell r="G30">
            <v>1.1000000000000001</v>
          </cell>
          <cell r="H30">
            <v>1.1000000000000001</v>
          </cell>
          <cell r="I30">
            <v>1.1000000000000001</v>
          </cell>
          <cell r="J30">
            <v>1.1000000000000001</v>
          </cell>
          <cell r="K30">
            <v>1.1000000000000001</v>
          </cell>
          <cell r="L30">
            <v>1.1000000000000001</v>
          </cell>
          <cell r="M30">
            <v>1.1000000000000001</v>
          </cell>
          <cell r="N30">
            <v>1.1000000000000001</v>
          </cell>
          <cell r="O30">
            <v>1.05</v>
          </cell>
          <cell r="P30">
            <v>1.05</v>
          </cell>
          <cell r="Q30">
            <v>1.05</v>
          </cell>
          <cell r="R30">
            <v>1.05</v>
          </cell>
          <cell r="S30">
            <v>1.05</v>
          </cell>
          <cell r="T30">
            <v>1.05</v>
          </cell>
        </row>
        <row r="31">
          <cell r="B31">
            <v>34</v>
          </cell>
          <cell r="C31" t="str">
            <v>D-VA(WSP042)</v>
          </cell>
          <cell r="D31" t="str">
            <v>MD継手</v>
          </cell>
          <cell r="E31" t="str">
            <v>屋内一般配管</v>
          </cell>
          <cell r="F31" t="str">
            <v>管</v>
          </cell>
          <cell r="G31">
            <v>1.1000000000000001</v>
          </cell>
          <cell r="H31">
            <v>1.1000000000000001</v>
          </cell>
          <cell r="I31">
            <v>1.1000000000000001</v>
          </cell>
          <cell r="J31">
            <v>1.1000000000000001</v>
          </cell>
          <cell r="K31">
            <v>1.1000000000000001</v>
          </cell>
          <cell r="L31">
            <v>1.1000000000000001</v>
          </cell>
          <cell r="M31">
            <v>1.1000000000000001</v>
          </cell>
          <cell r="N31">
            <v>1.1000000000000001</v>
          </cell>
          <cell r="O31">
            <v>1.1000000000000001</v>
          </cell>
          <cell r="P31">
            <v>1.1000000000000001</v>
          </cell>
          <cell r="Q31">
            <v>1.1000000000000001</v>
          </cell>
          <cell r="R31">
            <v>1.1000000000000001</v>
          </cell>
          <cell r="S31">
            <v>1.1000000000000001</v>
          </cell>
          <cell r="T31">
            <v>1.1000000000000001</v>
          </cell>
        </row>
        <row r="32">
          <cell r="B32">
            <v>35</v>
          </cell>
          <cell r="C32" t="str">
            <v>SGP-TA(WSP032)</v>
          </cell>
          <cell r="D32" t="str">
            <v>ねじ接合</v>
          </cell>
          <cell r="E32" t="str">
            <v>屋内一般配管</v>
          </cell>
          <cell r="F32" t="str">
            <v>管</v>
          </cell>
          <cell r="G32">
            <v>1.1000000000000001</v>
          </cell>
          <cell r="H32">
            <v>1.1000000000000001</v>
          </cell>
          <cell r="I32">
            <v>1.1000000000000001</v>
          </cell>
          <cell r="J32">
            <v>1.1000000000000001</v>
          </cell>
          <cell r="K32">
            <v>1.1000000000000001</v>
          </cell>
          <cell r="L32">
            <v>1.1000000000000001</v>
          </cell>
          <cell r="M32">
            <v>1.1000000000000001</v>
          </cell>
          <cell r="N32">
            <v>1.1000000000000001</v>
          </cell>
          <cell r="O32">
            <v>1.1000000000000001</v>
          </cell>
          <cell r="P32">
            <v>1.1000000000000001</v>
          </cell>
          <cell r="Q32">
            <v>1.1000000000000001</v>
          </cell>
          <cell r="R32">
            <v>1.1000000000000001</v>
          </cell>
          <cell r="S32">
            <v>1.1000000000000001</v>
          </cell>
          <cell r="T32">
            <v>1.1000000000000001</v>
          </cell>
        </row>
        <row r="33">
          <cell r="B33">
            <v>36</v>
          </cell>
          <cell r="C33" t="str">
            <v>SGP-TA(WSP032)</v>
          </cell>
          <cell r="D33" t="str">
            <v>MD継手</v>
          </cell>
          <cell r="E33" t="str">
            <v>屋内一般配管</v>
          </cell>
          <cell r="F33" t="str">
            <v>管</v>
          </cell>
          <cell r="G33">
            <v>1.1000000000000001</v>
          </cell>
          <cell r="H33">
            <v>1.1000000000000001</v>
          </cell>
          <cell r="I33">
            <v>1.1000000000000001</v>
          </cell>
          <cell r="J33">
            <v>1.1000000000000001</v>
          </cell>
          <cell r="K33">
            <v>1.1000000000000001</v>
          </cell>
          <cell r="L33">
            <v>1.1000000000000001</v>
          </cell>
          <cell r="M33">
            <v>1.1000000000000001</v>
          </cell>
          <cell r="N33">
            <v>1.1000000000000001</v>
          </cell>
          <cell r="O33">
            <v>1.1000000000000001</v>
          </cell>
          <cell r="P33">
            <v>1.1000000000000001</v>
          </cell>
          <cell r="Q33">
            <v>1.1000000000000001</v>
          </cell>
          <cell r="R33">
            <v>1.1000000000000001</v>
          </cell>
          <cell r="S33">
            <v>1.1000000000000001</v>
          </cell>
          <cell r="T33">
            <v>1.1000000000000001</v>
          </cell>
        </row>
        <row r="34">
          <cell r="B34">
            <v>38</v>
          </cell>
          <cell r="C34" t="str">
            <v>ARFA管</v>
          </cell>
          <cell r="D34" t="str">
            <v>ねじ接合</v>
          </cell>
          <cell r="E34" t="str">
            <v>屋内一般配管</v>
          </cell>
          <cell r="F34" t="str">
            <v>管</v>
          </cell>
          <cell r="G34">
            <v>1.1000000000000001</v>
          </cell>
          <cell r="H34">
            <v>1.1000000000000001</v>
          </cell>
          <cell r="I34">
            <v>1.1000000000000001</v>
          </cell>
          <cell r="J34">
            <v>1.1000000000000001</v>
          </cell>
          <cell r="K34">
            <v>1.1000000000000001</v>
          </cell>
          <cell r="L34">
            <v>1.1000000000000001</v>
          </cell>
          <cell r="M34">
            <v>1.1000000000000001</v>
          </cell>
          <cell r="N34">
            <v>1.1000000000000001</v>
          </cell>
          <cell r="O34">
            <v>1.1000000000000001</v>
          </cell>
          <cell r="P34">
            <v>1.1000000000000001</v>
          </cell>
          <cell r="Q34">
            <v>1.1000000000000001</v>
          </cell>
          <cell r="R34">
            <v>1.1000000000000001</v>
          </cell>
          <cell r="S34">
            <v>1.1000000000000001</v>
          </cell>
          <cell r="T34">
            <v>1.1000000000000001</v>
          </cell>
        </row>
        <row r="35">
          <cell r="B35">
            <v>39</v>
          </cell>
          <cell r="C35" t="str">
            <v>ARFA管</v>
          </cell>
          <cell r="D35" t="str">
            <v>MD継手</v>
          </cell>
          <cell r="E35" t="str">
            <v>屋内一般配管</v>
          </cell>
          <cell r="F35" t="str">
            <v>管</v>
          </cell>
          <cell r="G35">
            <v>1.1000000000000001</v>
          </cell>
          <cell r="H35">
            <v>1.1000000000000001</v>
          </cell>
          <cell r="I35">
            <v>1.1000000000000001</v>
          </cell>
          <cell r="J35">
            <v>1.1000000000000001</v>
          </cell>
          <cell r="K35">
            <v>1.1000000000000001</v>
          </cell>
          <cell r="L35">
            <v>1.1000000000000001</v>
          </cell>
          <cell r="M35">
            <v>1.1000000000000001</v>
          </cell>
          <cell r="N35">
            <v>1.1000000000000001</v>
          </cell>
          <cell r="O35">
            <v>1.1000000000000001</v>
          </cell>
          <cell r="P35">
            <v>1.1000000000000001</v>
          </cell>
          <cell r="Q35">
            <v>1.1000000000000001</v>
          </cell>
          <cell r="R35">
            <v>1.1000000000000001</v>
          </cell>
          <cell r="S35">
            <v>1.1000000000000001</v>
          </cell>
          <cell r="T35">
            <v>1.1000000000000001</v>
          </cell>
        </row>
        <row r="36">
          <cell r="B36">
            <v>40</v>
          </cell>
          <cell r="C36" t="str">
            <v>CUP</v>
          </cell>
          <cell r="D36" t="str">
            <v>（給湯・給水）</v>
          </cell>
          <cell r="E36" t="str">
            <v>屋内一般配管</v>
          </cell>
          <cell r="F36" t="str">
            <v>管</v>
          </cell>
          <cell r="G36">
            <v>1.05</v>
          </cell>
          <cell r="H36">
            <v>1.05</v>
          </cell>
          <cell r="I36">
            <v>1.05</v>
          </cell>
          <cell r="J36">
            <v>1.05</v>
          </cell>
          <cell r="K36">
            <v>1.05</v>
          </cell>
          <cell r="L36">
            <v>1.05</v>
          </cell>
          <cell r="M36">
            <v>1.05</v>
          </cell>
          <cell r="N36">
            <v>1.05</v>
          </cell>
          <cell r="O36">
            <v>1.05</v>
          </cell>
          <cell r="P36">
            <v>1.05</v>
          </cell>
          <cell r="Q36">
            <v>1.05</v>
          </cell>
          <cell r="R36">
            <v>1.05</v>
          </cell>
          <cell r="S36">
            <v>1.05</v>
          </cell>
          <cell r="T36">
            <v>1.05</v>
          </cell>
        </row>
        <row r="40">
          <cell r="B40">
            <v>1</v>
          </cell>
          <cell r="C40" t="str">
            <v>SGP-PA</v>
          </cell>
          <cell r="D40" t="str">
            <v>（給水・冷却水）ねじ接合（管端防食継手）</v>
          </cell>
          <cell r="E40" t="str">
            <v>機械室・便所配管</v>
          </cell>
          <cell r="F40" t="str">
            <v>管</v>
          </cell>
          <cell r="G40">
            <v>1.1000000000000001</v>
          </cell>
          <cell r="H40">
            <v>1.1000000000000001</v>
          </cell>
          <cell r="I40">
            <v>1.1000000000000001</v>
          </cell>
          <cell r="J40">
            <v>1.1000000000000001</v>
          </cell>
          <cell r="K40">
            <v>1.1000000000000001</v>
          </cell>
          <cell r="L40">
            <v>1.1000000000000001</v>
          </cell>
          <cell r="M40">
            <v>1.1000000000000001</v>
          </cell>
          <cell r="N40">
            <v>1.1000000000000001</v>
          </cell>
          <cell r="O40">
            <v>1.05</v>
          </cell>
          <cell r="P40">
            <v>1.05</v>
          </cell>
          <cell r="Q40">
            <v>1.05</v>
          </cell>
          <cell r="R40">
            <v>1.05</v>
          </cell>
          <cell r="S40">
            <v>1.05</v>
          </cell>
          <cell r="T40">
            <v>1.05</v>
          </cell>
        </row>
        <row r="41">
          <cell r="B41">
            <v>2</v>
          </cell>
          <cell r="C41" t="str">
            <v>SGP-PB</v>
          </cell>
          <cell r="D41" t="str">
            <v>（給水・冷却水）ねじ接合（管端防食継手）</v>
          </cell>
          <cell r="E41" t="str">
            <v>機械室・便所配管</v>
          </cell>
          <cell r="F41" t="str">
            <v>管</v>
          </cell>
          <cell r="G41">
            <v>1.1000000000000001</v>
          </cell>
          <cell r="H41">
            <v>1.1000000000000001</v>
          </cell>
          <cell r="I41">
            <v>1.1000000000000001</v>
          </cell>
          <cell r="J41">
            <v>1.1000000000000001</v>
          </cell>
          <cell r="K41">
            <v>1.1000000000000001</v>
          </cell>
          <cell r="L41">
            <v>1.1000000000000001</v>
          </cell>
          <cell r="M41">
            <v>1.1000000000000001</v>
          </cell>
          <cell r="N41">
            <v>1.1000000000000001</v>
          </cell>
          <cell r="O41">
            <v>1.05</v>
          </cell>
          <cell r="P41">
            <v>1.05</v>
          </cell>
          <cell r="Q41">
            <v>1.05</v>
          </cell>
          <cell r="R41">
            <v>1.05</v>
          </cell>
          <cell r="S41">
            <v>1.05</v>
          </cell>
          <cell r="T41">
            <v>1.05</v>
          </cell>
        </row>
        <row r="42">
          <cell r="B42">
            <v>4</v>
          </cell>
          <cell r="C42" t="str">
            <v>SGP-FPA</v>
          </cell>
          <cell r="D42" t="str">
            <v>（給水・冷却水）フランジ接合</v>
          </cell>
          <cell r="E42" t="str">
            <v>機械室・便所配管</v>
          </cell>
          <cell r="F42" t="str">
            <v>管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</row>
        <row r="43">
          <cell r="B43">
            <v>5</v>
          </cell>
          <cell r="C43" t="str">
            <v>SGP-FPB</v>
          </cell>
          <cell r="D43" t="str">
            <v>（給水・冷却水）フランジ接合</v>
          </cell>
          <cell r="E43" t="str">
            <v>機械室・便所配管</v>
          </cell>
          <cell r="F43" t="str">
            <v>管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  <cell r="S43">
            <v>1</v>
          </cell>
          <cell r="T43">
            <v>1</v>
          </cell>
        </row>
        <row r="44">
          <cell r="B44">
            <v>7</v>
          </cell>
          <cell r="C44" t="str">
            <v>SGP-VA</v>
          </cell>
          <cell r="D44" t="str">
            <v>（給水・冷却水）ねじ接合（管端防食継手）</v>
          </cell>
          <cell r="E44" t="str">
            <v>機械室・便所配管</v>
          </cell>
          <cell r="F44" t="str">
            <v>管</v>
          </cell>
          <cell r="G44">
            <v>1.1000000000000001</v>
          </cell>
          <cell r="H44">
            <v>1.1000000000000001</v>
          </cell>
          <cell r="I44">
            <v>1.1000000000000001</v>
          </cell>
          <cell r="J44">
            <v>1.1000000000000001</v>
          </cell>
          <cell r="K44">
            <v>1.1000000000000001</v>
          </cell>
          <cell r="L44">
            <v>1.1000000000000001</v>
          </cell>
          <cell r="M44">
            <v>1.1000000000000001</v>
          </cell>
          <cell r="N44">
            <v>1.1000000000000001</v>
          </cell>
          <cell r="O44">
            <v>1.05</v>
          </cell>
          <cell r="P44">
            <v>1.05</v>
          </cell>
          <cell r="Q44">
            <v>1.05</v>
          </cell>
          <cell r="R44">
            <v>1.05</v>
          </cell>
          <cell r="S44">
            <v>1.05</v>
          </cell>
          <cell r="T44">
            <v>1.05</v>
          </cell>
        </row>
        <row r="45">
          <cell r="B45">
            <v>8</v>
          </cell>
          <cell r="C45" t="str">
            <v>SGP-VB</v>
          </cell>
          <cell r="D45" t="str">
            <v>（給水・冷却水）ねじ接合（管端防食継手）</v>
          </cell>
          <cell r="E45" t="str">
            <v>機械室・便所配管</v>
          </cell>
          <cell r="F45" t="str">
            <v>管</v>
          </cell>
          <cell r="G45">
            <v>1.1000000000000001</v>
          </cell>
          <cell r="H45">
            <v>1.1000000000000001</v>
          </cell>
          <cell r="I45">
            <v>1.1000000000000001</v>
          </cell>
          <cell r="J45">
            <v>1.1000000000000001</v>
          </cell>
          <cell r="K45">
            <v>1.1000000000000001</v>
          </cell>
          <cell r="L45">
            <v>1.1000000000000001</v>
          </cell>
          <cell r="M45">
            <v>1.1000000000000001</v>
          </cell>
          <cell r="N45">
            <v>1.1000000000000001</v>
          </cell>
          <cell r="O45">
            <v>1.05</v>
          </cell>
          <cell r="P45">
            <v>1.05</v>
          </cell>
          <cell r="Q45">
            <v>1.05</v>
          </cell>
          <cell r="R45">
            <v>1.05</v>
          </cell>
          <cell r="S45">
            <v>1.05</v>
          </cell>
          <cell r="T45">
            <v>1.05</v>
          </cell>
        </row>
        <row r="46">
          <cell r="B46">
            <v>10</v>
          </cell>
          <cell r="C46" t="str">
            <v>SGP-FVA</v>
          </cell>
          <cell r="D46" t="str">
            <v>（給水・冷却水）フランジ接合</v>
          </cell>
          <cell r="E46" t="str">
            <v>機械室・便所配管</v>
          </cell>
          <cell r="F46" t="str">
            <v>管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  <cell r="R46">
            <v>1</v>
          </cell>
          <cell r="S46">
            <v>1</v>
          </cell>
          <cell r="T46">
            <v>1</v>
          </cell>
        </row>
        <row r="47">
          <cell r="B47">
            <v>11</v>
          </cell>
          <cell r="C47" t="str">
            <v>SGP-FVB</v>
          </cell>
          <cell r="D47" t="str">
            <v>（給水・冷却水）フランジ接合</v>
          </cell>
          <cell r="E47" t="str">
            <v>機械室・便所配管</v>
          </cell>
          <cell r="F47" t="str">
            <v>管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  <cell r="S47">
            <v>1</v>
          </cell>
          <cell r="T47">
            <v>1</v>
          </cell>
        </row>
        <row r="48">
          <cell r="B48">
            <v>13</v>
          </cell>
          <cell r="C48" t="str">
            <v>SGP-HVA</v>
          </cell>
          <cell r="D48" t="str">
            <v>（給湯・冷温水）ねじ接合（管端防食継手）</v>
          </cell>
          <cell r="E48" t="str">
            <v>機械室・便所配管</v>
          </cell>
          <cell r="F48" t="str">
            <v>管</v>
          </cell>
          <cell r="G48">
            <v>1.1000000000000001</v>
          </cell>
          <cell r="H48">
            <v>1.1000000000000001</v>
          </cell>
          <cell r="I48">
            <v>1.1000000000000001</v>
          </cell>
          <cell r="J48">
            <v>1.1000000000000001</v>
          </cell>
          <cell r="K48">
            <v>1.1000000000000001</v>
          </cell>
          <cell r="L48">
            <v>1.1000000000000001</v>
          </cell>
          <cell r="M48">
            <v>1.1000000000000001</v>
          </cell>
          <cell r="N48">
            <v>1.1000000000000001</v>
          </cell>
          <cell r="O48">
            <v>1.05</v>
          </cell>
          <cell r="P48">
            <v>1.05</v>
          </cell>
          <cell r="Q48">
            <v>1.05</v>
          </cell>
          <cell r="R48">
            <v>1.05</v>
          </cell>
          <cell r="S48">
            <v>1.05</v>
          </cell>
          <cell r="T48">
            <v>1.05</v>
          </cell>
        </row>
        <row r="49">
          <cell r="B49">
            <v>14</v>
          </cell>
          <cell r="C49" t="str">
            <v>SGP-VA</v>
          </cell>
          <cell r="D49" t="str">
            <v>（冷却水）ハウジング型継手</v>
          </cell>
          <cell r="E49" t="str">
            <v>機械室・便所配管</v>
          </cell>
          <cell r="F49" t="str">
            <v>管</v>
          </cell>
          <cell r="G49">
            <v>1.1000000000000001</v>
          </cell>
          <cell r="H49">
            <v>1.1000000000000001</v>
          </cell>
          <cell r="I49">
            <v>1.1000000000000001</v>
          </cell>
          <cell r="J49">
            <v>1.1000000000000001</v>
          </cell>
          <cell r="K49">
            <v>1.1000000000000001</v>
          </cell>
          <cell r="L49">
            <v>1.1000000000000001</v>
          </cell>
          <cell r="M49">
            <v>1.1000000000000001</v>
          </cell>
          <cell r="N49">
            <v>1.1000000000000001</v>
          </cell>
          <cell r="O49">
            <v>1.05</v>
          </cell>
          <cell r="P49">
            <v>1.05</v>
          </cell>
          <cell r="Q49">
            <v>1.05</v>
          </cell>
          <cell r="R49">
            <v>1.05</v>
          </cell>
          <cell r="S49">
            <v>1.05</v>
          </cell>
          <cell r="T49">
            <v>1.05</v>
          </cell>
        </row>
        <row r="50">
          <cell r="B50">
            <v>19</v>
          </cell>
          <cell r="C50" t="str">
            <v>STPG</v>
          </cell>
          <cell r="D50" t="str">
            <v>（冷温水）ねじ接合</v>
          </cell>
          <cell r="E50" t="str">
            <v>機械室・便所配管</v>
          </cell>
          <cell r="F50" t="str">
            <v>管</v>
          </cell>
          <cell r="G50">
            <v>1.1000000000000001</v>
          </cell>
          <cell r="H50">
            <v>1.1000000000000001</v>
          </cell>
          <cell r="I50">
            <v>1.1000000000000001</v>
          </cell>
          <cell r="J50">
            <v>1.1000000000000001</v>
          </cell>
          <cell r="K50">
            <v>1.1000000000000001</v>
          </cell>
          <cell r="L50">
            <v>1.1000000000000001</v>
          </cell>
          <cell r="M50">
            <v>1.1000000000000001</v>
          </cell>
          <cell r="N50">
            <v>1.1000000000000001</v>
          </cell>
          <cell r="O50">
            <v>1.05</v>
          </cell>
          <cell r="P50">
            <v>1.05</v>
          </cell>
          <cell r="Q50">
            <v>1.05</v>
          </cell>
          <cell r="R50">
            <v>1.05</v>
          </cell>
          <cell r="S50">
            <v>1.05</v>
          </cell>
          <cell r="T50">
            <v>1.05</v>
          </cell>
        </row>
        <row r="51">
          <cell r="B51">
            <v>20</v>
          </cell>
          <cell r="C51" t="str">
            <v>STPG</v>
          </cell>
          <cell r="D51" t="str">
            <v>（消火）ねじ接合</v>
          </cell>
          <cell r="E51" t="str">
            <v>機械室・便所配管</v>
          </cell>
          <cell r="F51" t="str">
            <v>管</v>
          </cell>
          <cell r="G51">
            <v>1.1000000000000001</v>
          </cell>
          <cell r="H51">
            <v>1.1000000000000001</v>
          </cell>
          <cell r="I51">
            <v>1.1000000000000001</v>
          </cell>
          <cell r="J51">
            <v>1.1000000000000001</v>
          </cell>
          <cell r="K51">
            <v>1.1000000000000001</v>
          </cell>
          <cell r="L51">
            <v>1.1000000000000001</v>
          </cell>
          <cell r="M51">
            <v>1.1000000000000001</v>
          </cell>
          <cell r="N51">
            <v>1.1000000000000001</v>
          </cell>
          <cell r="O51">
            <v>1.1000000000000001</v>
          </cell>
          <cell r="P51">
            <v>1.1000000000000001</v>
          </cell>
          <cell r="Q51">
            <v>1.1000000000000001</v>
          </cell>
          <cell r="R51">
            <v>1.1000000000000001</v>
          </cell>
          <cell r="S51">
            <v>1.1000000000000001</v>
          </cell>
          <cell r="T51">
            <v>1.1000000000000001</v>
          </cell>
        </row>
        <row r="52">
          <cell r="B52">
            <v>21</v>
          </cell>
          <cell r="C52" t="str">
            <v>STPG</v>
          </cell>
          <cell r="D52" t="str">
            <v>（冷却水）ねじ接合</v>
          </cell>
          <cell r="E52" t="str">
            <v>機械室・便所配管</v>
          </cell>
          <cell r="F52" t="str">
            <v>管</v>
          </cell>
          <cell r="G52">
            <v>1.1000000000000001</v>
          </cell>
          <cell r="H52">
            <v>1.1000000000000001</v>
          </cell>
          <cell r="I52">
            <v>1.1000000000000001</v>
          </cell>
          <cell r="J52">
            <v>1.1000000000000001</v>
          </cell>
          <cell r="K52">
            <v>1.1000000000000001</v>
          </cell>
          <cell r="L52">
            <v>1.1000000000000001</v>
          </cell>
          <cell r="M52">
            <v>1.1000000000000001</v>
          </cell>
          <cell r="N52">
            <v>1.1000000000000001</v>
          </cell>
          <cell r="O52">
            <v>1.05</v>
          </cell>
          <cell r="P52">
            <v>1.05</v>
          </cell>
          <cell r="Q52">
            <v>1.05</v>
          </cell>
          <cell r="R52">
            <v>1.05</v>
          </cell>
          <cell r="S52">
            <v>1.05</v>
          </cell>
          <cell r="T52">
            <v>1.05</v>
          </cell>
        </row>
        <row r="53">
          <cell r="B53">
            <v>22</v>
          </cell>
          <cell r="C53" t="str">
            <v>STPG(黒)</v>
          </cell>
          <cell r="D53" t="str">
            <v>（低圧蒸気用）ねじ接合</v>
          </cell>
          <cell r="E53" t="str">
            <v>機械室・便所配管</v>
          </cell>
          <cell r="F53" t="str">
            <v>管</v>
          </cell>
          <cell r="G53">
            <v>1.1000000000000001</v>
          </cell>
          <cell r="H53">
            <v>1.1000000000000001</v>
          </cell>
          <cell r="I53">
            <v>1.1000000000000001</v>
          </cell>
          <cell r="J53">
            <v>1.1000000000000001</v>
          </cell>
          <cell r="K53">
            <v>1.1000000000000001</v>
          </cell>
          <cell r="L53">
            <v>1.1000000000000001</v>
          </cell>
          <cell r="M53">
            <v>1.1000000000000001</v>
          </cell>
          <cell r="N53">
            <v>1.1000000000000001</v>
          </cell>
          <cell r="O53">
            <v>1.1000000000000001</v>
          </cell>
          <cell r="P53">
            <v>1.1000000000000001</v>
          </cell>
          <cell r="Q53">
            <v>1.1000000000000001</v>
          </cell>
          <cell r="R53">
            <v>1.1000000000000001</v>
          </cell>
          <cell r="S53">
            <v>1.1000000000000001</v>
          </cell>
          <cell r="T53">
            <v>1.1000000000000001</v>
          </cell>
        </row>
        <row r="54">
          <cell r="B54">
            <v>23</v>
          </cell>
          <cell r="C54" t="str">
            <v>STPG</v>
          </cell>
          <cell r="D54" t="str">
            <v>（消火・冷却水・冷温水）溶接接合</v>
          </cell>
          <cell r="E54" t="str">
            <v>機械室・便所配管</v>
          </cell>
          <cell r="F54" t="str">
            <v>管</v>
          </cell>
          <cell r="G54">
            <v>1.1000000000000001</v>
          </cell>
          <cell r="H54">
            <v>1.1000000000000001</v>
          </cell>
          <cell r="I54">
            <v>1.1000000000000001</v>
          </cell>
          <cell r="J54">
            <v>1.1000000000000001</v>
          </cell>
          <cell r="K54">
            <v>1.1000000000000001</v>
          </cell>
          <cell r="L54">
            <v>1.1000000000000001</v>
          </cell>
          <cell r="M54">
            <v>1.1000000000000001</v>
          </cell>
          <cell r="N54">
            <v>1.1000000000000001</v>
          </cell>
          <cell r="O54">
            <v>1.05</v>
          </cell>
          <cell r="P54">
            <v>1.05</v>
          </cell>
          <cell r="Q54">
            <v>1.05</v>
          </cell>
          <cell r="R54">
            <v>1.05</v>
          </cell>
          <cell r="S54">
            <v>1.05</v>
          </cell>
          <cell r="T54">
            <v>1.05</v>
          </cell>
        </row>
        <row r="55">
          <cell r="B55">
            <v>24</v>
          </cell>
          <cell r="C55" t="str">
            <v>STPG(黒)</v>
          </cell>
          <cell r="D55" t="str">
            <v>（蒸気給気管、蒸気還気用）溶接接合</v>
          </cell>
          <cell r="E55" t="str">
            <v>機械室・便所配管</v>
          </cell>
          <cell r="F55" t="str">
            <v>管</v>
          </cell>
          <cell r="G55">
            <v>1.1000000000000001</v>
          </cell>
          <cell r="H55">
            <v>1.1000000000000001</v>
          </cell>
          <cell r="I55">
            <v>1.1000000000000001</v>
          </cell>
          <cell r="J55">
            <v>1.1000000000000001</v>
          </cell>
          <cell r="K55">
            <v>1.1000000000000001</v>
          </cell>
          <cell r="L55">
            <v>1.1000000000000001</v>
          </cell>
          <cell r="M55">
            <v>1.1000000000000001</v>
          </cell>
          <cell r="N55">
            <v>1.1000000000000001</v>
          </cell>
          <cell r="O55">
            <v>1.05</v>
          </cell>
          <cell r="P55">
            <v>1.05</v>
          </cell>
          <cell r="Q55">
            <v>1.05</v>
          </cell>
          <cell r="R55">
            <v>1.05</v>
          </cell>
          <cell r="S55">
            <v>1.05</v>
          </cell>
          <cell r="T55">
            <v>1.05</v>
          </cell>
        </row>
        <row r="56">
          <cell r="B56">
            <v>25</v>
          </cell>
          <cell r="C56" t="str">
            <v>SGP(白)</v>
          </cell>
          <cell r="D56" t="str">
            <v>（排水）ねじ接合</v>
          </cell>
          <cell r="E56" t="str">
            <v>機械室・便所配管</v>
          </cell>
          <cell r="F56" t="str">
            <v>管</v>
          </cell>
          <cell r="G56">
            <v>1.1000000000000001</v>
          </cell>
          <cell r="H56">
            <v>1.1000000000000001</v>
          </cell>
          <cell r="I56">
            <v>1.1000000000000001</v>
          </cell>
          <cell r="J56">
            <v>1.1000000000000001</v>
          </cell>
          <cell r="K56">
            <v>1.1000000000000001</v>
          </cell>
          <cell r="L56">
            <v>1.1000000000000001</v>
          </cell>
          <cell r="M56">
            <v>1.1000000000000001</v>
          </cell>
          <cell r="N56">
            <v>1.1000000000000001</v>
          </cell>
          <cell r="O56">
            <v>1.05</v>
          </cell>
          <cell r="P56">
            <v>1.05</v>
          </cell>
          <cell r="Q56">
            <v>1.05</v>
          </cell>
          <cell r="R56">
            <v>1.05</v>
          </cell>
          <cell r="S56">
            <v>1.05</v>
          </cell>
          <cell r="T56">
            <v>1.05</v>
          </cell>
        </row>
        <row r="57">
          <cell r="B57">
            <v>26</v>
          </cell>
          <cell r="C57" t="str">
            <v>SGP(白)</v>
          </cell>
          <cell r="D57" t="str">
            <v>（冷温水）ねじ接合</v>
          </cell>
          <cell r="E57" t="str">
            <v>機械室・便所配管</v>
          </cell>
          <cell r="F57" t="str">
            <v>管</v>
          </cell>
          <cell r="G57">
            <v>1.1000000000000001</v>
          </cell>
          <cell r="H57">
            <v>1.1000000000000001</v>
          </cell>
          <cell r="I57">
            <v>1.1000000000000001</v>
          </cell>
          <cell r="J57">
            <v>1.1000000000000001</v>
          </cell>
          <cell r="K57">
            <v>1.1000000000000001</v>
          </cell>
          <cell r="L57">
            <v>1.1000000000000001</v>
          </cell>
          <cell r="M57">
            <v>1.1000000000000001</v>
          </cell>
          <cell r="N57">
            <v>1.1000000000000001</v>
          </cell>
          <cell r="O57">
            <v>1.05</v>
          </cell>
          <cell r="P57">
            <v>1.05</v>
          </cell>
          <cell r="Q57">
            <v>1.05</v>
          </cell>
          <cell r="R57">
            <v>1.05</v>
          </cell>
          <cell r="S57">
            <v>1.05</v>
          </cell>
          <cell r="T57">
            <v>1.05</v>
          </cell>
        </row>
        <row r="58">
          <cell r="B58">
            <v>27</v>
          </cell>
          <cell r="C58" t="str">
            <v>SGP(白)</v>
          </cell>
          <cell r="D58" t="str">
            <v>（通気・消火・給湯・プロパン）ねじ接合</v>
          </cell>
          <cell r="E58" t="str">
            <v>機械室・便所配管</v>
          </cell>
          <cell r="F58" t="str">
            <v>管</v>
          </cell>
          <cell r="G58">
            <v>1.1000000000000001</v>
          </cell>
          <cell r="H58">
            <v>1.1000000000000001</v>
          </cell>
          <cell r="I58">
            <v>1.1000000000000001</v>
          </cell>
          <cell r="J58">
            <v>1.1000000000000001</v>
          </cell>
          <cell r="K58">
            <v>1.1000000000000001</v>
          </cell>
          <cell r="L58">
            <v>1.1000000000000001</v>
          </cell>
          <cell r="M58">
            <v>1.1000000000000001</v>
          </cell>
          <cell r="N58">
            <v>1.1000000000000001</v>
          </cell>
          <cell r="O58">
            <v>1.05</v>
          </cell>
          <cell r="P58">
            <v>1.05</v>
          </cell>
          <cell r="Q58">
            <v>1.05</v>
          </cell>
          <cell r="R58">
            <v>1.05</v>
          </cell>
          <cell r="S58">
            <v>1.05</v>
          </cell>
          <cell r="T58">
            <v>1.05</v>
          </cell>
        </row>
        <row r="59">
          <cell r="B59">
            <v>28</v>
          </cell>
          <cell r="C59" t="str">
            <v>SGP(白)</v>
          </cell>
          <cell r="D59" t="str">
            <v>（冷却水）ねじ接合</v>
          </cell>
          <cell r="E59" t="str">
            <v>機械室・便所配管</v>
          </cell>
          <cell r="F59" t="str">
            <v>管</v>
          </cell>
          <cell r="G59">
            <v>1.1000000000000001</v>
          </cell>
          <cell r="H59">
            <v>1.1000000000000001</v>
          </cell>
          <cell r="I59">
            <v>1.1000000000000001</v>
          </cell>
          <cell r="J59">
            <v>1.1000000000000001</v>
          </cell>
          <cell r="K59">
            <v>1.1000000000000001</v>
          </cell>
          <cell r="L59">
            <v>1.1000000000000001</v>
          </cell>
          <cell r="M59">
            <v>1.1000000000000001</v>
          </cell>
          <cell r="N59">
            <v>1.1000000000000001</v>
          </cell>
          <cell r="O59">
            <v>1.05</v>
          </cell>
          <cell r="P59">
            <v>1.05</v>
          </cell>
          <cell r="Q59">
            <v>1.05</v>
          </cell>
          <cell r="R59">
            <v>1.05</v>
          </cell>
          <cell r="S59">
            <v>1.05</v>
          </cell>
          <cell r="T59">
            <v>1.05</v>
          </cell>
        </row>
        <row r="60">
          <cell r="B60">
            <v>29</v>
          </cell>
          <cell r="C60" t="str">
            <v>SGP(白)</v>
          </cell>
          <cell r="D60" t="str">
            <v>（通気・消火・給湯・プロパン・冷却水・冷温水）溶接接合</v>
          </cell>
          <cell r="E60" t="str">
            <v>機械室・便所配管</v>
          </cell>
          <cell r="F60" t="str">
            <v>管</v>
          </cell>
          <cell r="G60">
            <v>1.1000000000000001</v>
          </cell>
          <cell r="H60">
            <v>1.1000000000000001</v>
          </cell>
          <cell r="I60">
            <v>1.1000000000000001</v>
          </cell>
          <cell r="J60">
            <v>1.1000000000000001</v>
          </cell>
          <cell r="K60">
            <v>1.1000000000000001</v>
          </cell>
          <cell r="L60">
            <v>1.1000000000000001</v>
          </cell>
          <cell r="M60">
            <v>1.1000000000000001</v>
          </cell>
          <cell r="N60">
            <v>1.1000000000000001</v>
          </cell>
          <cell r="O60">
            <v>1.05</v>
          </cell>
          <cell r="P60">
            <v>1.05</v>
          </cell>
          <cell r="Q60">
            <v>1.05</v>
          </cell>
          <cell r="R60">
            <v>1.05</v>
          </cell>
          <cell r="S60">
            <v>1.05</v>
          </cell>
          <cell r="T60">
            <v>1.05</v>
          </cell>
        </row>
        <row r="61">
          <cell r="B61">
            <v>30</v>
          </cell>
          <cell r="C61" t="str">
            <v>SGP(白)</v>
          </cell>
          <cell r="D61" t="str">
            <v>（冷却水）ハウジング型管継手</v>
          </cell>
          <cell r="E61" t="str">
            <v>機械室・便所配管</v>
          </cell>
          <cell r="F61" t="str">
            <v>管</v>
          </cell>
          <cell r="G61">
            <v>1.1000000000000001</v>
          </cell>
          <cell r="H61">
            <v>1.1000000000000001</v>
          </cell>
          <cell r="I61">
            <v>1.1000000000000001</v>
          </cell>
          <cell r="J61">
            <v>1.1000000000000001</v>
          </cell>
          <cell r="K61">
            <v>1.1000000000000001</v>
          </cell>
          <cell r="L61">
            <v>1.1000000000000001</v>
          </cell>
          <cell r="M61">
            <v>1.1000000000000001</v>
          </cell>
          <cell r="N61">
            <v>1.1000000000000001</v>
          </cell>
          <cell r="O61">
            <v>1.05</v>
          </cell>
          <cell r="P61">
            <v>1.05</v>
          </cell>
          <cell r="Q61">
            <v>1.05</v>
          </cell>
          <cell r="R61">
            <v>1.05</v>
          </cell>
          <cell r="S61">
            <v>1.05</v>
          </cell>
          <cell r="T61">
            <v>1.05</v>
          </cell>
        </row>
        <row r="62">
          <cell r="B62">
            <v>31</v>
          </cell>
          <cell r="C62" t="str">
            <v>SGP(白)</v>
          </cell>
          <cell r="D62" t="str">
            <v>（冷温水・消火）ハウジング型管継手</v>
          </cell>
          <cell r="E62" t="str">
            <v>機械室・便所配管</v>
          </cell>
          <cell r="F62" t="str">
            <v>管</v>
          </cell>
          <cell r="G62">
            <v>1.1000000000000001</v>
          </cell>
          <cell r="H62">
            <v>1.1000000000000001</v>
          </cell>
          <cell r="I62">
            <v>1.1000000000000001</v>
          </cell>
          <cell r="J62">
            <v>1.1000000000000001</v>
          </cell>
          <cell r="K62">
            <v>1.1000000000000001</v>
          </cell>
          <cell r="L62">
            <v>1.1000000000000001</v>
          </cell>
          <cell r="M62">
            <v>1.1000000000000001</v>
          </cell>
          <cell r="N62">
            <v>1.1000000000000001</v>
          </cell>
          <cell r="O62">
            <v>1.05</v>
          </cell>
          <cell r="P62">
            <v>1.05</v>
          </cell>
          <cell r="Q62">
            <v>1.05</v>
          </cell>
          <cell r="R62">
            <v>1.05</v>
          </cell>
          <cell r="S62">
            <v>1.05</v>
          </cell>
          <cell r="T62">
            <v>1.05</v>
          </cell>
        </row>
        <row r="63">
          <cell r="B63">
            <v>32</v>
          </cell>
          <cell r="C63" t="str">
            <v>SGP(黒)</v>
          </cell>
          <cell r="D63" t="str">
            <v>（蒸気・油）ねじ接合</v>
          </cell>
          <cell r="E63" t="str">
            <v>機械室・便所配管</v>
          </cell>
          <cell r="F63" t="str">
            <v>管</v>
          </cell>
          <cell r="G63">
            <v>1.1000000000000001</v>
          </cell>
          <cell r="H63">
            <v>1.1000000000000001</v>
          </cell>
          <cell r="I63">
            <v>1.1000000000000001</v>
          </cell>
          <cell r="J63">
            <v>1.1000000000000001</v>
          </cell>
          <cell r="K63">
            <v>1.1000000000000001</v>
          </cell>
          <cell r="L63">
            <v>1.1000000000000001</v>
          </cell>
          <cell r="M63">
            <v>1.1000000000000001</v>
          </cell>
          <cell r="N63">
            <v>1.1000000000000001</v>
          </cell>
          <cell r="O63">
            <v>1.05</v>
          </cell>
          <cell r="P63">
            <v>1.05</v>
          </cell>
          <cell r="Q63">
            <v>1.05</v>
          </cell>
          <cell r="R63">
            <v>1.05</v>
          </cell>
          <cell r="S63">
            <v>1.05</v>
          </cell>
          <cell r="T63">
            <v>1.05</v>
          </cell>
        </row>
        <row r="64">
          <cell r="B64">
            <v>33</v>
          </cell>
          <cell r="C64" t="str">
            <v>SGP(黒)</v>
          </cell>
          <cell r="D64" t="str">
            <v>（蒸気・油）溶接接合</v>
          </cell>
          <cell r="E64" t="str">
            <v>機械室・便所配管</v>
          </cell>
          <cell r="F64" t="str">
            <v>管</v>
          </cell>
          <cell r="G64">
            <v>1.1000000000000001</v>
          </cell>
          <cell r="H64">
            <v>1.1000000000000001</v>
          </cell>
          <cell r="I64">
            <v>1.1000000000000001</v>
          </cell>
          <cell r="J64">
            <v>1.1000000000000001</v>
          </cell>
          <cell r="K64">
            <v>1.1000000000000001</v>
          </cell>
          <cell r="L64">
            <v>1.1000000000000001</v>
          </cell>
          <cell r="M64">
            <v>1.1000000000000001</v>
          </cell>
          <cell r="N64">
            <v>1.1000000000000001</v>
          </cell>
          <cell r="O64">
            <v>1.05</v>
          </cell>
          <cell r="P64">
            <v>1.05</v>
          </cell>
          <cell r="Q64">
            <v>1.05</v>
          </cell>
          <cell r="R64">
            <v>1.05</v>
          </cell>
          <cell r="S64">
            <v>1.05</v>
          </cell>
          <cell r="T64">
            <v>1.05</v>
          </cell>
        </row>
        <row r="65">
          <cell r="B65">
            <v>34</v>
          </cell>
          <cell r="C65" t="str">
            <v>D-VA(WSP042)</v>
          </cell>
          <cell r="D65" t="str">
            <v>MD継手</v>
          </cell>
          <cell r="E65" t="str">
            <v>機械室・便所配管</v>
          </cell>
          <cell r="F65" t="str">
            <v>管</v>
          </cell>
          <cell r="G65">
            <v>1.1000000000000001</v>
          </cell>
          <cell r="H65">
            <v>1.1000000000000001</v>
          </cell>
          <cell r="I65">
            <v>1.1000000000000001</v>
          </cell>
          <cell r="J65">
            <v>1.1000000000000001</v>
          </cell>
          <cell r="K65">
            <v>1.1000000000000001</v>
          </cell>
          <cell r="L65">
            <v>1.1000000000000001</v>
          </cell>
          <cell r="M65">
            <v>1.1000000000000001</v>
          </cell>
          <cell r="N65">
            <v>1.1000000000000001</v>
          </cell>
          <cell r="O65">
            <v>1.1000000000000001</v>
          </cell>
          <cell r="P65">
            <v>1.1000000000000001</v>
          </cell>
          <cell r="Q65">
            <v>1.1000000000000001</v>
          </cell>
          <cell r="R65">
            <v>1.1000000000000001</v>
          </cell>
          <cell r="S65">
            <v>1.1000000000000001</v>
          </cell>
          <cell r="T65">
            <v>1.1000000000000001</v>
          </cell>
        </row>
        <row r="66">
          <cell r="B66">
            <v>35</v>
          </cell>
          <cell r="C66" t="str">
            <v>SGP-TA(WSP032)</v>
          </cell>
          <cell r="D66" t="str">
            <v>ねじ接合</v>
          </cell>
          <cell r="E66" t="str">
            <v>機械室・便所配管</v>
          </cell>
          <cell r="F66" t="str">
            <v>管</v>
          </cell>
          <cell r="G66">
            <v>1.1000000000000001</v>
          </cell>
          <cell r="H66">
            <v>1.1000000000000001</v>
          </cell>
          <cell r="I66">
            <v>1.1000000000000001</v>
          </cell>
          <cell r="J66">
            <v>1.1000000000000001</v>
          </cell>
          <cell r="K66">
            <v>1.1000000000000001</v>
          </cell>
          <cell r="L66">
            <v>1.1000000000000001</v>
          </cell>
          <cell r="M66">
            <v>1.1000000000000001</v>
          </cell>
          <cell r="N66">
            <v>1.1000000000000001</v>
          </cell>
          <cell r="O66">
            <v>1.1000000000000001</v>
          </cell>
          <cell r="P66">
            <v>1.1000000000000001</v>
          </cell>
          <cell r="Q66">
            <v>1.1000000000000001</v>
          </cell>
          <cell r="R66">
            <v>1.1000000000000001</v>
          </cell>
          <cell r="S66">
            <v>1.1000000000000001</v>
          </cell>
          <cell r="T66">
            <v>1.1000000000000001</v>
          </cell>
        </row>
        <row r="67">
          <cell r="B67">
            <v>36</v>
          </cell>
          <cell r="C67" t="str">
            <v>SGP-TA(WSP032)</v>
          </cell>
          <cell r="D67" t="str">
            <v>MD継手</v>
          </cell>
          <cell r="E67" t="str">
            <v>機械室・便所配管</v>
          </cell>
          <cell r="F67" t="str">
            <v>管</v>
          </cell>
          <cell r="G67">
            <v>1.1000000000000001</v>
          </cell>
          <cell r="H67">
            <v>1.1000000000000001</v>
          </cell>
          <cell r="I67">
            <v>1.1000000000000001</v>
          </cell>
          <cell r="J67">
            <v>1.1000000000000001</v>
          </cell>
          <cell r="K67">
            <v>1.1000000000000001</v>
          </cell>
          <cell r="L67">
            <v>1.1000000000000001</v>
          </cell>
          <cell r="M67">
            <v>1.1000000000000001</v>
          </cell>
          <cell r="N67">
            <v>1.1000000000000001</v>
          </cell>
          <cell r="O67">
            <v>1.1000000000000001</v>
          </cell>
          <cell r="P67">
            <v>1.1000000000000001</v>
          </cell>
          <cell r="Q67">
            <v>1.1000000000000001</v>
          </cell>
          <cell r="R67">
            <v>1.1000000000000001</v>
          </cell>
          <cell r="S67">
            <v>1.1000000000000001</v>
          </cell>
          <cell r="T67">
            <v>1.1000000000000001</v>
          </cell>
        </row>
        <row r="68">
          <cell r="B68">
            <v>38</v>
          </cell>
          <cell r="C68" t="str">
            <v>ARFA管</v>
          </cell>
          <cell r="D68" t="str">
            <v>ねじ接合</v>
          </cell>
          <cell r="E68" t="str">
            <v>機械室・便所配管</v>
          </cell>
          <cell r="F68" t="str">
            <v>管</v>
          </cell>
          <cell r="G68">
            <v>1.1000000000000001</v>
          </cell>
          <cell r="H68">
            <v>1.1000000000000001</v>
          </cell>
          <cell r="I68">
            <v>1.1000000000000001</v>
          </cell>
          <cell r="J68">
            <v>1.1000000000000001</v>
          </cell>
          <cell r="K68">
            <v>1.1000000000000001</v>
          </cell>
          <cell r="L68">
            <v>1.1000000000000001</v>
          </cell>
          <cell r="M68">
            <v>1.1000000000000001</v>
          </cell>
          <cell r="N68">
            <v>1.1000000000000001</v>
          </cell>
          <cell r="O68">
            <v>1.1000000000000001</v>
          </cell>
          <cell r="P68">
            <v>1.1000000000000001</v>
          </cell>
          <cell r="Q68">
            <v>1.1000000000000001</v>
          </cell>
          <cell r="R68">
            <v>1.1000000000000001</v>
          </cell>
          <cell r="S68">
            <v>1.1000000000000001</v>
          </cell>
          <cell r="T68">
            <v>1.1000000000000001</v>
          </cell>
        </row>
        <row r="69">
          <cell r="B69">
            <v>39</v>
          </cell>
          <cell r="C69" t="str">
            <v>ARFA管</v>
          </cell>
          <cell r="D69" t="str">
            <v>MD継手</v>
          </cell>
          <cell r="E69" t="str">
            <v>機械室・便所配管</v>
          </cell>
          <cell r="F69" t="str">
            <v>管</v>
          </cell>
          <cell r="G69">
            <v>1.1000000000000001</v>
          </cell>
          <cell r="H69">
            <v>1.1000000000000001</v>
          </cell>
          <cell r="I69">
            <v>1.1000000000000001</v>
          </cell>
          <cell r="J69">
            <v>1.1000000000000001</v>
          </cell>
          <cell r="K69">
            <v>1.1000000000000001</v>
          </cell>
          <cell r="L69">
            <v>1.1000000000000001</v>
          </cell>
          <cell r="M69">
            <v>1.1000000000000001</v>
          </cell>
          <cell r="N69">
            <v>1.1000000000000001</v>
          </cell>
          <cell r="O69">
            <v>1.1000000000000001</v>
          </cell>
          <cell r="P69">
            <v>1.1000000000000001</v>
          </cell>
          <cell r="Q69">
            <v>1.1000000000000001</v>
          </cell>
          <cell r="R69">
            <v>1.1000000000000001</v>
          </cell>
          <cell r="S69">
            <v>1.1000000000000001</v>
          </cell>
          <cell r="T69">
            <v>1.1000000000000001</v>
          </cell>
        </row>
        <row r="70">
          <cell r="B70">
            <v>40</v>
          </cell>
          <cell r="C70" t="str">
            <v>CUP</v>
          </cell>
          <cell r="D70" t="str">
            <v>（給湯・給水）</v>
          </cell>
          <cell r="E70" t="str">
            <v>機械室・便所配管</v>
          </cell>
          <cell r="F70" t="str">
            <v>管</v>
          </cell>
          <cell r="G70">
            <v>1.05</v>
          </cell>
          <cell r="H70">
            <v>1.05</v>
          </cell>
          <cell r="I70">
            <v>1.05</v>
          </cell>
          <cell r="J70">
            <v>1.05</v>
          </cell>
          <cell r="K70">
            <v>1.05</v>
          </cell>
          <cell r="L70">
            <v>1.05</v>
          </cell>
          <cell r="M70">
            <v>1.05</v>
          </cell>
          <cell r="N70">
            <v>1.05</v>
          </cell>
          <cell r="O70">
            <v>1.05</v>
          </cell>
          <cell r="P70">
            <v>1.05</v>
          </cell>
          <cell r="Q70">
            <v>1.05</v>
          </cell>
          <cell r="R70">
            <v>1.05</v>
          </cell>
          <cell r="S70">
            <v>1.05</v>
          </cell>
          <cell r="T70">
            <v>1.05</v>
          </cell>
        </row>
        <row r="74">
          <cell r="B74">
            <v>1</v>
          </cell>
          <cell r="C74" t="str">
            <v>SGP-PA</v>
          </cell>
          <cell r="D74" t="str">
            <v>（給水・冷却水）ねじ接合（管端防食継手）</v>
          </cell>
          <cell r="E74" t="str">
            <v>屋外配管</v>
          </cell>
          <cell r="F74" t="str">
            <v>管</v>
          </cell>
          <cell r="G74">
            <v>1.05</v>
          </cell>
          <cell r="H74">
            <v>1.05</v>
          </cell>
          <cell r="I74">
            <v>1.05</v>
          </cell>
          <cell r="J74">
            <v>1.05</v>
          </cell>
          <cell r="K74">
            <v>1.05</v>
          </cell>
          <cell r="L74">
            <v>1.05</v>
          </cell>
          <cell r="M74">
            <v>1.05</v>
          </cell>
          <cell r="N74">
            <v>1.05</v>
          </cell>
          <cell r="O74">
            <v>1.05</v>
          </cell>
          <cell r="P74">
            <v>1.05</v>
          </cell>
          <cell r="Q74">
            <v>1.05</v>
          </cell>
          <cell r="R74">
            <v>1.05</v>
          </cell>
          <cell r="S74">
            <v>1.05</v>
          </cell>
          <cell r="T74">
            <v>1.05</v>
          </cell>
        </row>
        <row r="75">
          <cell r="B75">
            <v>2</v>
          </cell>
          <cell r="C75" t="str">
            <v>SGP-PB</v>
          </cell>
          <cell r="D75" t="str">
            <v>（給水・冷却水）ねじ接合（管端防食継手）</v>
          </cell>
          <cell r="E75" t="str">
            <v>屋外配管</v>
          </cell>
          <cell r="F75" t="str">
            <v>管</v>
          </cell>
          <cell r="G75">
            <v>1.05</v>
          </cell>
          <cell r="H75">
            <v>1.05</v>
          </cell>
          <cell r="I75">
            <v>1.05</v>
          </cell>
          <cell r="J75">
            <v>1.05</v>
          </cell>
          <cell r="K75">
            <v>1.05</v>
          </cell>
          <cell r="L75">
            <v>1.05</v>
          </cell>
          <cell r="M75">
            <v>1.05</v>
          </cell>
          <cell r="N75">
            <v>1.05</v>
          </cell>
          <cell r="O75">
            <v>1.05</v>
          </cell>
          <cell r="P75">
            <v>1.05</v>
          </cell>
          <cell r="Q75">
            <v>1.05</v>
          </cell>
          <cell r="R75">
            <v>1.05</v>
          </cell>
          <cell r="S75">
            <v>1.05</v>
          </cell>
          <cell r="T75">
            <v>1.05</v>
          </cell>
        </row>
        <row r="76">
          <cell r="B76">
            <v>4</v>
          </cell>
          <cell r="C76" t="str">
            <v>SGP-FPA</v>
          </cell>
          <cell r="D76" t="str">
            <v>（給水・冷却水）フランジ接合</v>
          </cell>
          <cell r="E76" t="str">
            <v>屋外配管</v>
          </cell>
          <cell r="F76" t="str">
            <v>管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  <cell r="S76">
            <v>1</v>
          </cell>
          <cell r="T76">
            <v>1</v>
          </cell>
        </row>
        <row r="77">
          <cell r="B77">
            <v>5</v>
          </cell>
          <cell r="C77" t="str">
            <v>SGP-FPB</v>
          </cell>
          <cell r="D77" t="str">
            <v>（給水・冷却水）フランジ接合</v>
          </cell>
          <cell r="E77" t="str">
            <v>屋外配管</v>
          </cell>
          <cell r="F77" t="str">
            <v>管</v>
          </cell>
          <cell r="G77">
            <v>1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  <cell r="S77">
            <v>1</v>
          </cell>
          <cell r="T77">
            <v>1</v>
          </cell>
        </row>
        <row r="78">
          <cell r="B78">
            <v>7</v>
          </cell>
          <cell r="C78" t="str">
            <v>SGP-VA</v>
          </cell>
          <cell r="D78" t="str">
            <v>（給水・冷却水）ねじ接合（管端防食継手）</v>
          </cell>
          <cell r="E78" t="str">
            <v>屋外配管</v>
          </cell>
          <cell r="F78" t="str">
            <v>管</v>
          </cell>
          <cell r="G78">
            <v>1.05</v>
          </cell>
          <cell r="H78">
            <v>1.05</v>
          </cell>
          <cell r="I78">
            <v>1.05</v>
          </cell>
          <cell r="J78">
            <v>1.05</v>
          </cell>
          <cell r="K78">
            <v>1.05</v>
          </cell>
          <cell r="L78">
            <v>1.05</v>
          </cell>
          <cell r="M78">
            <v>1.05</v>
          </cell>
          <cell r="N78">
            <v>1.05</v>
          </cell>
          <cell r="O78">
            <v>1.05</v>
          </cell>
          <cell r="P78">
            <v>1.05</v>
          </cell>
          <cell r="Q78">
            <v>1.05</v>
          </cell>
          <cell r="R78">
            <v>1.05</v>
          </cell>
          <cell r="S78">
            <v>1.05</v>
          </cell>
          <cell r="T78">
            <v>1.05</v>
          </cell>
        </row>
        <row r="79">
          <cell r="B79">
            <v>8</v>
          </cell>
          <cell r="C79" t="str">
            <v>SGP-VB</v>
          </cell>
          <cell r="D79" t="str">
            <v>（給水・冷却水）ねじ接合（管端防食継手）</v>
          </cell>
          <cell r="E79" t="str">
            <v>屋外配管</v>
          </cell>
          <cell r="F79" t="str">
            <v>管</v>
          </cell>
          <cell r="G79">
            <v>1.05</v>
          </cell>
          <cell r="H79">
            <v>1.05</v>
          </cell>
          <cell r="I79">
            <v>1.05</v>
          </cell>
          <cell r="J79">
            <v>1.05</v>
          </cell>
          <cell r="K79">
            <v>1.05</v>
          </cell>
          <cell r="L79">
            <v>1.05</v>
          </cell>
          <cell r="M79">
            <v>1.05</v>
          </cell>
          <cell r="N79">
            <v>1.05</v>
          </cell>
          <cell r="O79">
            <v>1.05</v>
          </cell>
          <cell r="P79">
            <v>1.05</v>
          </cell>
          <cell r="Q79">
            <v>1.05</v>
          </cell>
          <cell r="R79">
            <v>1.05</v>
          </cell>
          <cell r="S79">
            <v>1.05</v>
          </cell>
          <cell r="T79">
            <v>1.05</v>
          </cell>
        </row>
        <row r="80">
          <cell r="B80">
            <v>10</v>
          </cell>
          <cell r="C80" t="str">
            <v>SGP-FVA</v>
          </cell>
          <cell r="D80" t="str">
            <v>（給水・冷却水）フランジ接合</v>
          </cell>
          <cell r="E80" t="str">
            <v>屋外配管</v>
          </cell>
          <cell r="F80" t="str">
            <v>管</v>
          </cell>
          <cell r="G80">
            <v>1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  <cell r="S80">
            <v>1</v>
          </cell>
          <cell r="T80">
            <v>1</v>
          </cell>
        </row>
        <row r="81">
          <cell r="B81">
            <v>11</v>
          </cell>
          <cell r="C81" t="str">
            <v>SGP-FVB</v>
          </cell>
          <cell r="D81" t="str">
            <v>（給水・冷却水）フランジ接合</v>
          </cell>
          <cell r="E81" t="str">
            <v>屋外配管</v>
          </cell>
          <cell r="F81" t="str">
            <v>管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1</v>
          </cell>
          <cell r="T81">
            <v>1</v>
          </cell>
        </row>
        <row r="82">
          <cell r="B82">
            <v>13</v>
          </cell>
          <cell r="C82" t="str">
            <v>SGP-HVA</v>
          </cell>
          <cell r="D82" t="str">
            <v>（給湯・冷温水）ねじ接合（管端防食継手）</v>
          </cell>
          <cell r="E82" t="str">
            <v>屋外配管</v>
          </cell>
          <cell r="F82" t="str">
            <v>管</v>
          </cell>
          <cell r="G82">
            <v>1.05</v>
          </cell>
          <cell r="H82">
            <v>1.05</v>
          </cell>
          <cell r="I82">
            <v>1.05</v>
          </cell>
          <cell r="J82">
            <v>1.05</v>
          </cell>
          <cell r="K82">
            <v>1.05</v>
          </cell>
          <cell r="L82">
            <v>1.05</v>
          </cell>
          <cell r="M82">
            <v>1.05</v>
          </cell>
          <cell r="N82">
            <v>1.05</v>
          </cell>
          <cell r="O82">
            <v>1.05</v>
          </cell>
          <cell r="P82">
            <v>1.05</v>
          </cell>
          <cell r="Q82">
            <v>1.05</v>
          </cell>
          <cell r="R82">
            <v>1.05</v>
          </cell>
          <cell r="S82">
            <v>1.05</v>
          </cell>
          <cell r="T82">
            <v>1.05</v>
          </cell>
        </row>
        <row r="83">
          <cell r="B83">
            <v>14</v>
          </cell>
          <cell r="C83" t="str">
            <v>SGP-VA</v>
          </cell>
          <cell r="D83" t="str">
            <v>（冷却水）ハウジング型継手</v>
          </cell>
          <cell r="E83" t="str">
            <v>屋外配管</v>
          </cell>
          <cell r="F83" t="str">
            <v>管</v>
          </cell>
          <cell r="G83">
            <v>1.05</v>
          </cell>
          <cell r="H83">
            <v>1.05</v>
          </cell>
          <cell r="I83">
            <v>1.05</v>
          </cell>
          <cell r="J83">
            <v>1.05</v>
          </cell>
          <cell r="K83">
            <v>1.05</v>
          </cell>
          <cell r="L83">
            <v>1.05</v>
          </cell>
          <cell r="M83">
            <v>1.05</v>
          </cell>
          <cell r="N83">
            <v>1.05</v>
          </cell>
          <cell r="O83">
            <v>1.05</v>
          </cell>
          <cell r="P83">
            <v>1.05</v>
          </cell>
          <cell r="Q83">
            <v>1.05</v>
          </cell>
          <cell r="R83">
            <v>1.05</v>
          </cell>
          <cell r="S83">
            <v>1.05</v>
          </cell>
          <cell r="T83">
            <v>1.05</v>
          </cell>
        </row>
        <row r="84">
          <cell r="B84">
            <v>19</v>
          </cell>
          <cell r="C84" t="str">
            <v>STPG</v>
          </cell>
          <cell r="D84" t="str">
            <v>（冷温水）ねじ接合</v>
          </cell>
          <cell r="E84" t="str">
            <v>屋外配管</v>
          </cell>
          <cell r="F84" t="str">
            <v>管</v>
          </cell>
          <cell r="G84">
            <v>1.05</v>
          </cell>
          <cell r="H84">
            <v>1.05</v>
          </cell>
          <cell r="I84">
            <v>1.05</v>
          </cell>
          <cell r="J84">
            <v>1.05</v>
          </cell>
          <cell r="K84">
            <v>1.05</v>
          </cell>
          <cell r="L84">
            <v>1.05</v>
          </cell>
          <cell r="M84">
            <v>1.05</v>
          </cell>
          <cell r="N84">
            <v>1.05</v>
          </cell>
          <cell r="O84">
            <v>1.05</v>
          </cell>
          <cell r="P84">
            <v>1.05</v>
          </cell>
          <cell r="Q84">
            <v>1.05</v>
          </cell>
          <cell r="R84">
            <v>1.05</v>
          </cell>
          <cell r="S84">
            <v>1.05</v>
          </cell>
          <cell r="T84">
            <v>1.05</v>
          </cell>
        </row>
        <row r="85">
          <cell r="B85">
            <v>20</v>
          </cell>
          <cell r="C85" t="str">
            <v>STPG</v>
          </cell>
          <cell r="D85" t="str">
            <v>（消火）ねじ接合</v>
          </cell>
          <cell r="E85" t="str">
            <v>屋外配管</v>
          </cell>
          <cell r="F85" t="str">
            <v>管</v>
          </cell>
          <cell r="G85">
            <v>1.05</v>
          </cell>
          <cell r="H85">
            <v>1.05</v>
          </cell>
          <cell r="I85">
            <v>1.05</v>
          </cell>
          <cell r="J85">
            <v>1.05</v>
          </cell>
          <cell r="K85">
            <v>1.05</v>
          </cell>
          <cell r="L85">
            <v>1.05</v>
          </cell>
          <cell r="M85">
            <v>1.05</v>
          </cell>
          <cell r="N85">
            <v>1.05</v>
          </cell>
          <cell r="O85">
            <v>1.05</v>
          </cell>
          <cell r="P85">
            <v>1.05</v>
          </cell>
          <cell r="Q85">
            <v>1.05</v>
          </cell>
          <cell r="R85">
            <v>1.05</v>
          </cell>
          <cell r="S85">
            <v>1.05</v>
          </cell>
          <cell r="T85">
            <v>1.05</v>
          </cell>
        </row>
        <row r="86">
          <cell r="B86">
            <v>21</v>
          </cell>
          <cell r="C86" t="str">
            <v>STPG</v>
          </cell>
          <cell r="D86" t="str">
            <v>（冷却水）ねじ接合</v>
          </cell>
          <cell r="E86" t="str">
            <v>屋外配管</v>
          </cell>
          <cell r="F86" t="str">
            <v>管</v>
          </cell>
          <cell r="G86">
            <v>1.05</v>
          </cell>
          <cell r="H86">
            <v>1.05</v>
          </cell>
          <cell r="I86">
            <v>1.05</v>
          </cell>
          <cell r="J86">
            <v>1.05</v>
          </cell>
          <cell r="K86">
            <v>1.05</v>
          </cell>
          <cell r="L86">
            <v>1.05</v>
          </cell>
          <cell r="M86">
            <v>1.05</v>
          </cell>
          <cell r="N86">
            <v>1.05</v>
          </cell>
          <cell r="O86">
            <v>1.05</v>
          </cell>
          <cell r="P86">
            <v>1.05</v>
          </cell>
          <cell r="Q86">
            <v>1.05</v>
          </cell>
          <cell r="R86">
            <v>1.05</v>
          </cell>
          <cell r="S86">
            <v>1.05</v>
          </cell>
          <cell r="T86">
            <v>1.05</v>
          </cell>
        </row>
        <row r="87">
          <cell r="B87">
            <v>22</v>
          </cell>
          <cell r="C87" t="str">
            <v>STPG(黒)</v>
          </cell>
          <cell r="D87" t="str">
            <v>（低圧蒸気用）ねじ接合</v>
          </cell>
          <cell r="E87" t="str">
            <v>屋外配管</v>
          </cell>
          <cell r="F87" t="str">
            <v>管</v>
          </cell>
          <cell r="G87">
            <v>1.05</v>
          </cell>
          <cell r="H87">
            <v>1.05</v>
          </cell>
          <cell r="I87">
            <v>1.05</v>
          </cell>
          <cell r="J87">
            <v>1.05</v>
          </cell>
          <cell r="K87">
            <v>1.05</v>
          </cell>
          <cell r="L87">
            <v>1.05</v>
          </cell>
          <cell r="M87">
            <v>1.05</v>
          </cell>
          <cell r="N87">
            <v>1.05</v>
          </cell>
          <cell r="O87">
            <v>1.05</v>
          </cell>
          <cell r="P87">
            <v>1.05</v>
          </cell>
          <cell r="Q87">
            <v>1.05</v>
          </cell>
          <cell r="R87">
            <v>1.05</v>
          </cell>
          <cell r="S87">
            <v>1.05</v>
          </cell>
          <cell r="T87">
            <v>1.05</v>
          </cell>
        </row>
        <row r="88">
          <cell r="B88">
            <v>23</v>
          </cell>
          <cell r="C88" t="str">
            <v>STPG</v>
          </cell>
          <cell r="D88" t="str">
            <v>（消火・冷却水・冷温水）溶接接合</v>
          </cell>
          <cell r="E88" t="str">
            <v>屋外配管</v>
          </cell>
          <cell r="F88" t="str">
            <v>管</v>
          </cell>
          <cell r="G88">
            <v>1.05</v>
          </cell>
          <cell r="H88">
            <v>1.05</v>
          </cell>
          <cell r="I88">
            <v>1.05</v>
          </cell>
          <cell r="J88">
            <v>1.05</v>
          </cell>
          <cell r="K88">
            <v>1.05</v>
          </cell>
          <cell r="L88">
            <v>1.05</v>
          </cell>
          <cell r="M88">
            <v>1.05</v>
          </cell>
          <cell r="N88">
            <v>1.05</v>
          </cell>
          <cell r="O88">
            <v>1.05</v>
          </cell>
          <cell r="P88">
            <v>1.05</v>
          </cell>
          <cell r="Q88">
            <v>1.05</v>
          </cell>
          <cell r="R88">
            <v>1.05</v>
          </cell>
          <cell r="S88">
            <v>1.05</v>
          </cell>
          <cell r="T88">
            <v>1.05</v>
          </cell>
        </row>
        <row r="89">
          <cell r="B89">
            <v>24</v>
          </cell>
          <cell r="C89" t="str">
            <v>STPG(黒)</v>
          </cell>
          <cell r="D89" t="str">
            <v>（蒸気給気管、蒸気還気用）溶接接合</v>
          </cell>
          <cell r="E89" t="str">
            <v>屋外配管</v>
          </cell>
          <cell r="F89" t="str">
            <v>管</v>
          </cell>
          <cell r="G89">
            <v>1.05</v>
          </cell>
          <cell r="H89">
            <v>1.05</v>
          </cell>
          <cell r="I89">
            <v>1.05</v>
          </cell>
          <cell r="J89">
            <v>1.05</v>
          </cell>
          <cell r="K89">
            <v>1.05</v>
          </cell>
          <cell r="L89">
            <v>1.05</v>
          </cell>
          <cell r="M89">
            <v>1.05</v>
          </cell>
          <cell r="N89">
            <v>1.05</v>
          </cell>
          <cell r="O89">
            <v>1.05</v>
          </cell>
          <cell r="P89">
            <v>1.05</v>
          </cell>
          <cell r="Q89">
            <v>1.05</v>
          </cell>
          <cell r="R89">
            <v>1.05</v>
          </cell>
          <cell r="S89">
            <v>1.05</v>
          </cell>
          <cell r="T89">
            <v>1.05</v>
          </cell>
        </row>
        <row r="90">
          <cell r="B90">
            <v>25</v>
          </cell>
          <cell r="C90" t="str">
            <v>SGP(白)</v>
          </cell>
          <cell r="D90" t="str">
            <v>（排水）ねじ接合</v>
          </cell>
          <cell r="E90" t="str">
            <v>屋外配管</v>
          </cell>
          <cell r="F90" t="str">
            <v>管</v>
          </cell>
          <cell r="G90">
            <v>1.05</v>
          </cell>
          <cell r="H90">
            <v>1.05</v>
          </cell>
          <cell r="I90">
            <v>1.05</v>
          </cell>
          <cell r="J90">
            <v>1.05</v>
          </cell>
          <cell r="K90">
            <v>1.05</v>
          </cell>
          <cell r="L90">
            <v>1.05</v>
          </cell>
          <cell r="M90">
            <v>1.05</v>
          </cell>
          <cell r="N90">
            <v>1.05</v>
          </cell>
          <cell r="O90">
            <v>1.05</v>
          </cell>
          <cell r="P90">
            <v>1.05</v>
          </cell>
          <cell r="Q90">
            <v>1.05</v>
          </cell>
          <cell r="R90">
            <v>1.05</v>
          </cell>
          <cell r="S90">
            <v>1.05</v>
          </cell>
          <cell r="T90">
            <v>1.05</v>
          </cell>
        </row>
        <row r="91">
          <cell r="B91">
            <v>26</v>
          </cell>
          <cell r="C91" t="str">
            <v>SGP(白)</v>
          </cell>
          <cell r="D91" t="str">
            <v>（冷温水）ねじ接合</v>
          </cell>
          <cell r="E91" t="str">
            <v>屋外配管</v>
          </cell>
          <cell r="F91" t="str">
            <v>管</v>
          </cell>
          <cell r="G91">
            <v>1.05</v>
          </cell>
          <cell r="H91">
            <v>1.05</v>
          </cell>
          <cell r="I91">
            <v>1.05</v>
          </cell>
          <cell r="J91">
            <v>1.05</v>
          </cell>
          <cell r="K91">
            <v>1.05</v>
          </cell>
          <cell r="L91">
            <v>1.05</v>
          </cell>
          <cell r="M91">
            <v>1.05</v>
          </cell>
          <cell r="N91">
            <v>1.05</v>
          </cell>
          <cell r="O91">
            <v>1.05</v>
          </cell>
          <cell r="P91">
            <v>1.05</v>
          </cell>
          <cell r="Q91">
            <v>1.05</v>
          </cell>
          <cell r="R91">
            <v>1.05</v>
          </cell>
          <cell r="S91">
            <v>1.05</v>
          </cell>
          <cell r="T91">
            <v>1.05</v>
          </cell>
        </row>
        <row r="92">
          <cell r="B92">
            <v>27</v>
          </cell>
          <cell r="C92" t="str">
            <v>SGP(白)</v>
          </cell>
          <cell r="D92" t="str">
            <v>（通気・消火・給湯・プロパン）ねじ接合</v>
          </cell>
          <cell r="E92" t="str">
            <v>屋外配管</v>
          </cell>
          <cell r="F92" t="str">
            <v>管</v>
          </cell>
          <cell r="G92">
            <v>1.05</v>
          </cell>
          <cell r="H92">
            <v>1.05</v>
          </cell>
          <cell r="I92">
            <v>1.05</v>
          </cell>
          <cell r="J92">
            <v>1.05</v>
          </cell>
          <cell r="K92">
            <v>1.05</v>
          </cell>
          <cell r="L92">
            <v>1.05</v>
          </cell>
          <cell r="M92">
            <v>1.05</v>
          </cell>
          <cell r="N92">
            <v>1.05</v>
          </cell>
          <cell r="O92">
            <v>1.05</v>
          </cell>
          <cell r="P92">
            <v>1.05</v>
          </cell>
          <cell r="Q92">
            <v>1.05</v>
          </cell>
          <cell r="R92">
            <v>1.05</v>
          </cell>
          <cell r="S92">
            <v>1.05</v>
          </cell>
          <cell r="T92">
            <v>1.05</v>
          </cell>
        </row>
        <row r="93">
          <cell r="B93">
            <v>28</v>
          </cell>
          <cell r="C93" t="str">
            <v>SGP(白)</v>
          </cell>
          <cell r="D93" t="str">
            <v>（冷却水）ねじ接合</v>
          </cell>
          <cell r="E93" t="str">
            <v>屋外配管</v>
          </cell>
          <cell r="F93" t="str">
            <v>管</v>
          </cell>
          <cell r="G93">
            <v>1.05</v>
          </cell>
          <cell r="H93">
            <v>1.05</v>
          </cell>
          <cell r="I93">
            <v>1.05</v>
          </cell>
          <cell r="J93">
            <v>1.05</v>
          </cell>
          <cell r="K93">
            <v>1.05</v>
          </cell>
          <cell r="L93">
            <v>1.05</v>
          </cell>
          <cell r="M93">
            <v>1.05</v>
          </cell>
          <cell r="N93">
            <v>1.05</v>
          </cell>
          <cell r="O93">
            <v>1.05</v>
          </cell>
          <cell r="P93">
            <v>1.05</v>
          </cell>
          <cell r="Q93">
            <v>1.05</v>
          </cell>
          <cell r="R93">
            <v>1.05</v>
          </cell>
          <cell r="S93">
            <v>1.05</v>
          </cell>
          <cell r="T93">
            <v>1.05</v>
          </cell>
        </row>
        <row r="94">
          <cell r="B94">
            <v>29</v>
          </cell>
          <cell r="C94" t="str">
            <v>SGP(白)</v>
          </cell>
          <cell r="D94" t="str">
            <v>（通気・消火・給湯・プロパン・冷却水・冷温水）溶接接合</v>
          </cell>
          <cell r="E94" t="str">
            <v>屋外配管</v>
          </cell>
          <cell r="F94" t="str">
            <v>管</v>
          </cell>
          <cell r="G94">
            <v>1.05</v>
          </cell>
          <cell r="H94">
            <v>1.05</v>
          </cell>
          <cell r="I94">
            <v>1.05</v>
          </cell>
          <cell r="J94">
            <v>1.05</v>
          </cell>
          <cell r="K94">
            <v>1.05</v>
          </cell>
          <cell r="L94">
            <v>1.05</v>
          </cell>
          <cell r="M94">
            <v>1.05</v>
          </cell>
          <cell r="N94">
            <v>1.05</v>
          </cell>
          <cell r="O94">
            <v>1.05</v>
          </cell>
          <cell r="P94">
            <v>1.05</v>
          </cell>
          <cell r="Q94">
            <v>1.05</v>
          </cell>
          <cell r="R94">
            <v>1.05</v>
          </cell>
          <cell r="S94">
            <v>1.05</v>
          </cell>
          <cell r="T94">
            <v>1.05</v>
          </cell>
        </row>
        <row r="95">
          <cell r="B95">
            <v>30</v>
          </cell>
          <cell r="C95" t="str">
            <v>SGP(白)</v>
          </cell>
          <cell r="D95" t="str">
            <v>（冷却水）ハウジング型管継手</v>
          </cell>
          <cell r="E95" t="str">
            <v>屋外配管</v>
          </cell>
          <cell r="F95" t="str">
            <v>管</v>
          </cell>
          <cell r="G95">
            <v>1.1000000000000001</v>
          </cell>
          <cell r="H95">
            <v>1.1000000000000001</v>
          </cell>
          <cell r="I95">
            <v>1.1000000000000001</v>
          </cell>
          <cell r="J95">
            <v>1.1000000000000001</v>
          </cell>
          <cell r="K95">
            <v>1.1000000000000001</v>
          </cell>
          <cell r="L95">
            <v>1.1000000000000001</v>
          </cell>
          <cell r="M95">
            <v>1.1000000000000001</v>
          </cell>
          <cell r="N95">
            <v>1.1000000000000001</v>
          </cell>
          <cell r="O95">
            <v>1.05</v>
          </cell>
          <cell r="P95">
            <v>1.05</v>
          </cell>
          <cell r="Q95">
            <v>1.05</v>
          </cell>
          <cell r="R95">
            <v>1.05</v>
          </cell>
          <cell r="S95">
            <v>1.05</v>
          </cell>
          <cell r="T95">
            <v>1.05</v>
          </cell>
        </row>
        <row r="96">
          <cell r="B96">
            <v>31</v>
          </cell>
          <cell r="C96" t="str">
            <v>SGP(白)</v>
          </cell>
          <cell r="D96" t="str">
            <v>（冷温水・消火）ハウジング型管継手</v>
          </cell>
          <cell r="E96" t="str">
            <v>屋外配管</v>
          </cell>
          <cell r="F96" t="str">
            <v>管</v>
          </cell>
          <cell r="G96">
            <v>1.1000000000000001</v>
          </cell>
          <cell r="H96">
            <v>1.1000000000000001</v>
          </cell>
          <cell r="I96">
            <v>1.1000000000000001</v>
          </cell>
          <cell r="J96">
            <v>1.1000000000000001</v>
          </cell>
          <cell r="K96">
            <v>1.1000000000000001</v>
          </cell>
          <cell r="L96">
            <v>1.1000000000000001</v>
          </cell>
          <cell r="M96">
            <v>1.1000000000000001</v>
          </cell>
          <cell r="N96">
            <v>1.1000000000000001</v>
          </cell>
          <cell r="O96">
            <v>1.05</v>
          </cell>
          <cell r="P96">
            <v>1.05</v>
          </cell>
          <cell r="Q96">
            <v>1.05</v>
          </cell>
          <cell r="R96">
            <v>1.05</v>
          </cell>
          <cell r="S96">
            <v>1.05</v>
          </cell>
          <cell r="T96">
            <v>1.05</v>
          </cell>
        </row>
        <row r="97">
          <cell r="B97">
            <v>32</v>
          </cell>
          <cell r="C97" t="str">
            <v>SGP(黒)</v>
          </cell>
          <cell r="D97" t="str">
            <v>（蒸気・油）ねじ接合</v>
          </cell>
          <cell r="E97" t="str">
            <v>屋外配管</v>
          </cell>
          <cell r="F97" t="str">
            <v>管</v>
          </cell>
          <cell r="G97">
            <v>1.05</v>
          </cell>
          <cell r="H97">
            <v>1.05</v>
          </cell>
          <cell r="I97">
            <v>1.05</v>
          </cell>
          <cell r="J97">
            <v>1.05</v>
          </cell>
          <cell r="K97">
            <v>1.05</v>
          </cell>
          <cell r="L97">
            <v>1.05</v>
          </cell>
          <cell r="M97">
            <v>1.05</v>
          </cell>
          <cell r="N97">
            <v>1.05</v>
          </cell>
          <cell r="O97">
            <v>1.05</v>
          </cell>
          <cell r="P97">
            <v>1.05</v>
          </cell>
          <cell r="Q97">
            <v>1.05</v>
          </cell>
          <cell r="R97">
            <v>1.05</v>
          </cell>
          <cell r="S97">
            <v>1.05</v>
          </cell>
          <cell r="T97">
            <v>1.05</v>
          </cell>
        </row>
        <row r="98">
          <cell r="B98">
            <v>33</v>
          </cell>
          <cell r="C98" t="str">
            <v>SGP(黒)</v>
          </cell>
          <cell r="D98" t="str">
            <v>（蒸気・油）溶接接合</v>
          </cell>
          <cell r="E98" t="str">
            <v>屋外配管</v>
          </cell>
          <cell r="F98" t="str">
            <v>管</v>
          </cell>
          <cell r="G98">
            <v>1.05</v>
          </cell>
          <cell r="H98">
            <v>1.05</v>
          </cell>
          <cell r="I98">
            <v>1.05</v>
          </cell>
          <cell r="J98">
            <v>1.05</v>
          </cell>
          <cell r="K98">
            <v>1.05</v>
          </cell>
          <cell r="L98">
            <v>1.05</v>
          </cell>
          <cell r="M98">
            <v>1.05</v>
          </cell>
          <cell r="N98">
            <v>1.05</v>
          </cell>
          <cell r="O98">
            <v>1.05</v>
          </cell>
          <cell r="P98">
            <v>1.05</v>
          </cell>
          <cell r="Q98">
            <v>1.05</v>
          </cell>
          <cell r="R98">
            <v>1.05</v>
          </cell>
          <cell r="S98">
            <v>1.05</v>
          </cell>
          <cell r="T98">
            <v>1.05</v>
          </cell>
        </row>
        <row r="99">
          <cell r="B99">
            <v>35</v>
          </cell>
          <cell r="C99" t="str">
            <v>SGP-TA(WSP032)</v>
          </cell>
          <cell r="D99" t="str">
            <v>ねじ接合</v>
          </cell>
          <cell r="E99" t="str">
            <v>屋外配管</v>
          </cell>
          <cell r="F99" t="str">
            <v>管</v>
          </cell>
          <cell r="G99">
            <v>1.05</v>
          </cell>
          <cell r="H99">
            <v>1.05</v>
          </cell>
          <cell r="I99">
            <v>1.05</v>
          </cell>
          <cell r="J99">
            <v>1.05</v>
          </cell>
          <cell r="K99">
            <v>1.05</v>
          </cell>
          <cell r="L99">
            <v>1.05</v>
          </cell>
          <cell r="M99">
            <v>1.05</v>
          </cell>
          <cell r="N99">
            <v>1.05</v>
          </cell>
          <cell r="O99">
            <v>1.05</v>
          </cell>
          <cell r="P99">
            <v>1.05</v>
          </cell>
          <cell r="Q99">
            <v>1.05</v>
          </cell>
          <cell r="R99">
            <v>1.05</v>
          </cell>
          <cell r="S99">
            <v>1.05</v>
          </cell>
          <cell r="T99">
            <v>1.05</v>
          </cell>
        </row>
        <row r="100">
          <cell r="B100">
            <v>38</v>
          </cell>
          <cell r="C100" t="str">
            <v>ARFA管</v>
          </cell>
          <cell r="D100" t="str">
            <v>ねじ接合</v>
          </cell>
          <cell r="E100" t="str">
            <v>屋外配管</v>
          </cell>
          <cell r="F100" t="str">
            <v>管</v>
          </cell>
          <cell r="G100">
            <v>1.05</v>
          </cell>
          <cell r="H100">
            <v>1.05</v>
          </cell>
          <cell r="I100">
            <v>1.05</v>
          </cell>
          <cell r="J100">
            <v>1.05</v>
          </cell>
          <cell r="K100">
            <v>1.05</v>
          </cell>
          <cell r="L100">
            <v>1.05</v>
          </cell>
          <cell r="M100">
            <v>1.05</v>
          </cell>
          <cell r="N100">
            <v>1.05</v>
          </cell>
          <cell r="O100">
            <v>1.05</v>
          </cell>
          <cell r="P100">
            <v>1.05</v>
          </cell>
          <cell r="Q100">
            <v>1.05</v>
          </cell>
          <cell r="R100">
            <v>1.05</v>
          </cell>
          <cell r="S100">
            <v>1.05</v>
          </cell>
          <cell r="T100">
            <v>1.05</v>
          </cell>
        </row>
        <row r="101">
          <cell r="B101">
            <v>40</v>
          </cell>
          <cell r="C101" t="str">
            <v>CUP</v>
          </cell>
          <cell r="D101" t="str">
            <v>（給湯・給水）</v>
          </cell>
          <cell r="E101" t="str">
            <v>屋外配管</v>
          </cell>
          <cell r="F101" t="str">
            <v>管</v>
          </cell>
          <cell r="G101">
            <v>1.05</v>
          </cell>
          <cell r="H101">
            <v>1.05</v>
          </cell>
          <cell r="I101">
            <v>1.05</v>
          </cell>
          <cell r="J101">
            <v>1.05</v>
          </cell>
          <cell r="K101">
            <v>1.05</v>
          </cell>
          <cell r="L101">
            <v>1.05</v>
          </cell>
          <cell r="M101">
            <v>1.05</v>
          </cell>
          <cell r="N101">
            <v>1.05</v>
          </cell>
          <cell r="O101">
            <v>1.05</v>
          </cell>
          <cell r="P101">
            <v>1.05</v>
          </cell>
          <cell r="Q101">
            <v>1.05</v>
          </cell>
          <cell r="R101">
            <v>1.05</v>
          </cell>
          <cell r="S101">
            <v>1.05</v>
          </cell>
          <cell r="T101">
            <v>1.05</v>
          </cell>
        </row>
        <row r="105">
          <cell r="B105">
            <v>1</v>
          </cell>
          <cell r="C105" t="str">
            <v>SGP-PA</v>
          </cell>
          <cell r="D105" t="str">
            <v>（給水・冷却水）ねじ接合（管端防食継手）</v>
          </cell>
          <cell r="E105" t="str">
            <v>地中配管</v>
          </cell>
          <cell r="F105" t="str">
            <v>管</v>
          </cell>
          <cell r="G105">
            <v>1.05</v>
          </cell>
          <cell r="H105">
            <v>1.05</v>
          </cell>
          <cell r="I105">
            <v>1.05</v>
          </cell>
          <cell r="J105">
            <v>1.05</v>
          </cell>
          <cell r="K105">
            <v>1.05</v>
          </cell>
          <cell r="L105">
            <v>1.05</v>
          </cell>
          <cell r="M105">
            <v>1.05</v>
          </cell>
          <cell r="N105">
            <v>1.05</v>
          </cell>
          <cell r="O105">
            <v>1.05</v>
          </cell>
          <cell r="P105">
            <v>1.05</v>
          </cell>
          <cell r="Q105">
            <v>1.05</v>
          </cell>
          <cell r="R105">
            <v>1.05</v>
          </cell>
          <cell r="S105">
            <v>1.05</v>
          </cell>
          <cell r="T105">
            <v>1.05</v>
          </cell>
        </row>
        <row r="106">
          <cell r="B106">
            <v>2</v>
          </cell>
          <cell r="C106" t="str">
            <v>SGP-PB</v>
          </cell>
          <cell r="D106" t="str">
            <v>（給水・冷却水）ねじ接合（管端防食継手）</v>
          </cell>
          <cell r="E106" t="str">
            <v>地中配管</v>
          </cell>
          <cell r="F106" t="str">
            <v>管</v>
          </cell>
          <cell r="G106">
            <v>1.05</v>
          </cell>
          <cell r="H106">
            <v>1.05</v>
          </cell>
          <cell r="I106">
            <v>1.05</v>
          </cell>
          <cell r="J106">
            <v>1.05</v>
          </cell>
          <cell r="K106">
            <v>1.05</v>
          </cell>
          <cell r="L106">
            <v>1.05</v>
          </cell>
          <cell r="M106">
            <v>1.05</v>
          </cell>
          <cell r="N106">
            <v>1.05</v>
          </cell>
          <cell r="O106">
            <v>1.05</v>
          </cell>
          <cell r="P106">
            <v>1.05</v>
          </cell>
          <cell r="Q106">
            <v>1.05</v>
          </cell>
          <cell r="R106">
            <v>1.05</v>
          </cell>
          <cell r="S106">
            <v>1.05</v>
          </cell>
          <cell r="T106">
            <v>1.05</v>
          </cell>
        </row>
        <row r="107">
          <cell r="B107">
            <v>3</v>
          </cell>
          <cell r="C107" t="str">
            <v>SGP-PD</v>
          </cell>
          <cell r="D107" t="str">
            <v>（給水・冷却水）ねじ接合（管端防食継手）</v>
          </cell>
          <cell r="E107" t="str">
            <v>地中配管</v>
          </cell>
          <cell r="F107" t="str">
            <v>管</v>
          </cell>
          <cell r="G107">
            <v>1.05</v>
          </cell>
          <cell r="H107">
            <v>1.05</v>
          </cell>
          <cell r="I107">
            <v>1.05</v>
          </cell>
          <cell r="J107">
            <v>1.05</v>
          </cell>
          <cell r="K107">
            <v>1.05</v>
          </cell>
          <cell r="L107">
            <v>1.05</v>
          </cell>
          <cell r="M107">
            <v>1.05</v>
          </cell>
          <cell r="N107">
            <v>1.05</v>
          </cell>
          <cell r="O107">
            <v>1.05</v>
          </cell>
          <cell r="P107">
            <v>1.05</v>
          </cell>
          <cell r="Q107">
            <v>1.05</v>
          </cell>
          <cell r="R107">
            <v>1.05</v>
          </cell>
          <cell r="S107">
            <v>1.05</v>
          </cell>
          <cell r="T107">
            <v>1.05</v>
          </cell>
        </row>
        <row r="108">
          <cell r="B108">
            <v>4</v>
          </cell>
          <cell r="C108" t="str">
            <v>SGP-FPA</v>
          </cell>
          <cell r="D108" t="str">
            <v>（給水・冷却水）フランジ接合</v>
          </cell>
          <cell r="E108" t="str">
            <v>地中配管</v>
          </cell>
          <cell r="F108" t="str">
            <v>管</v>
          </cell>
          <cell r="G108">
            <v>1</v>
          </cell>
          <cell r="H108">
            <v>1</v>
          </cell>
          <cell r="I108">
            <v>1</v>
          </cell>
          <cell r="J108">
            <v>1</v>
          </cell>
          <cell r="K108">
            <v>1</v>
          </cell>
          <cell r="L108">
            <v>1</v>
          </cell>
          <cell r="M108">
            <v>1</v>
          </cell>
          <cell r="N108">
            <v>1</v>
          </cell>
          <cell r="O108">
            <v>1</v>
          </cell>
          <cell r="P108">
            <v>1</v>
          </cell>
          <cell r="Q108">
            <v>1</v>
          </cell>
          <cell r="R108">
            <v>1</v>
          </cell>
          <cell r="S108">
            <v>1</v>
          </cell>
          <cell r="T108">
            <v>1</v>
          </cell>
        </row>
        <row r="109">
          <cell r="B109">
            <v>5</v>
          </cell>
          <cell r="C109" t="str">
            <v>SGP-FPB</v>
          </cell>
          <cell r="D109" t="str">
            <v>（給水・冷却水）フランジ接合</v>
          </cell>
          <cell r="E109" t="str">
            <v>地中配管</v>
          </cell>
          <cell r="F109" t="str">
            <v>管</v>
          </cell>
          <cell r="G109">
            <v>1</v>
          </cell>
          <cell r="H109">
            <v>1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  <cell r="M109">
            <v>1</v>
          </cell>
          <cell r="N109">
            <v>1</v>
          </cell>
          <cell r="O109">
            <v>1</v>
          </cell>
          <cell r="P109">
            <v>1</v>
          </cell>
          <cell r="Q109">
            <v>1</v>
          </cell>
          <cell r="R109">
            <v>1</v>
          </cell>
          <cell r="S109">
            <v>1</v>
          </cell>
          <cell r="T109">
            <v>1</v>
          </cell>
        </row>
        <row r="110">
          <cell r="B110">
            <v>6</v>
          </cell>
          <cell r="C110" t="str">
            <v>SGP-FPD</v>
          </cell>
          <cell r="D110" t="str">
            <v>（給水・冷却水）フランジ接合</v>
          </cell>
          <cell r="E110" t="str">
            <v>地中配管</v>
          </cell>
          <cell r="F110" t="str">
            <v>管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>
            <v>1</v>
          </cell>
          <cell r="N110">
            <v>1</v>
          </cell>
          <cell r="O110">
            <v>1</v>
          </cell>
          <cell r="P110">
            <v>1</v>
          </cell>
          <cell r="Q110">
            <v>1</v>
          </cell>
          <cell r="R110">
            <v>1</v>
          </cell>
          <cell r="S110">
            <v>1</v>
          </cell>
          <cell r="T110">
            <v>1</v>
          </cell>
        </row>
        <row r="111">
          <cell r="B111">
            <v>7</v>
          </cell>
          <cell r="C111" t="str">
            <v>SGP-VA</v>
          </cell>
          <cell r="D111" t="str">
            <v>（給水・冷却水）ねじ接合（管端防食継手）</v>
          </cell>
          <cell r="E111" t="str">
            <v>地中配管</v>
          </cell>
          <cell r="F111" t="str">
            <v>管</v>
          </cell>
          <cell r="G111">
            <v>1.05</v>
          </cell>
          <cell r="H111">
            <v>1.05</v>
          </cell>
          <cell r="I111">
            <v>1.05</v>
          </cell>
          <cell r="J111">
            <v>1.05</v>
          </cell>
          <cell r="K111">
            <v>1.05</v>
          </cell>
          <cell r="L111">
            <v>1.05</v>
          </cell>
          <cell r="M111">
            <v>1.05</v>
          </cell>
          <cell r="N111">
            <v>1.05</v>
          </cell>
          <cell r="O111">
            <v>1.05</v>
          </cell>
          <cell r="P111">
            <v>1.05</v>
          </cell>
          <cell r="Q111">
            <v>1.05</v>
          </cell>
          <cell r="R111">
            <v>1.05</v>
          </cell>
          <cell r="S111">
            <v>1.05</v>
          </cell>
          <cell r="T111">
            <v>1.05</v>
          </cell>
        </row>
        <row r="112">
          <cell r="B112">
            <v>8</v>
          </cell>
          <cell r="C112" t="str">
            <v>SGP-VB</v>
          </cell>
          <cell r="D112" t="str">
            <v>（給水・冷却水）ねじ接合（管端防食継手）</v>
          </cell>
          <cell r="E112" t="str">
            <v>地中配管</v>
          </cell>
          <cell r="F112" t="str">
            <v>管</v>
          </cell>
          <cell r="G112">
            <v>1.05</v>
          </cell>
          <cell r="H112">
            <v>1.05</v>
          </cell>
          <cell r="I112">
            <v>1.05</v>
          </cell>
          <cell r="J112">
            <v>1.05</v>
          </cell>
          <cell r="K112">
            <v>1.05</v>
          </cell>
          <cell r="L112">
            <v>1.05</v>
          </cell>
          <cell r="M112">
            <v>1.05</v>
          </cell>
          <cell r="N112">
            <v>1.05</v>
          </cell>
          <cell r="O112">
            <v>1.05</v>
          </cell>
          <cell r="P112">
            <v>1.05</v>
          </cell>
          <cell r="Q112">
            <v>1.05</v>
          </cell>
          <cell r="R112">
            <v>1.05</v>
          </cell>
          <cell r="S112">
            <v>1.05</v>
          </cell>
          <cell r="T112">
            <v>1.05</v>
          </cell>
        </row>
        <row r="113">
          <cell r="B113">
            <v>9</v>
          </cell>
          <cell r="C113" t="str">
            <v>SGP-VD</v>
          </cell>
          <cell r="D113" t="str">
            <v>（給水・冷却水）ねじ接合（管端防食継手）</v>
          </cell>
          <cell r="E113" t="str">
            <v>地中配管</v>
          </cell>
          <cell r="F113" t="str">
            <v>管</v>
          </cell>
          <cell r="G113">
            <v>1.05</v>
          </cell>
          <cell r="H113">
            <v>1.05</v>
          </cell>
          <cell r="I113">
            <v>1.05</v>
          </cell>
          <cell r="J113">
            <v>1.05</v>
          </cell>
          <cell r="K113">
            <v>1.05</v>
          </cell>
          <cell r="L113">
            <v>1.05</v>
          </cell>
          <cell r="M113">
            <v>1.05</v>
          </cell>
          <cell r="N113">
            <v>1.05</v>
          </cell>
          <cell r="O113">
            <v>1.05</v>
          </cell>
          <cell r="P113">
            <v>1.05</v>
          </cell>
          <cell r="Q113">
            <v>1.05</v>
          </cell>
          <cell r="R113">
            <v>1.05</v>
          </cell>
          <cell r="S113">
            <v>1.05</v>
          </cell>
          <cell r="T113">
            <v>1.05</v>
          </cell>
        </row>
        <row r="114">
          <cell r="B114">
            <v>10</v>
          </cell>
          <cell r="C114" t="str">
            <v>SGP-FVA</v>
          </cell>
          <cell r="D114" t="str">
            <v>（給水・冷却水）フランジ接合</v>
          </cell>
          <cell r="E114" t="str">
            <v>地中配管</v>
          </cell>
          <cell r="F114" t="str">
            <v>管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1</v>
          </cell>
          <cell r="L114">
            <v>1</v>
          </cell>
          <cell r="M114">
            <v>1</v>
          </cell>
          <cell r="N114">
            <v>1</v>
          </cell>
          <cell r="O114">
            <v>1</v>
          </cell>
          <cell r="P114">
            <v>1</v>
          </cell>
          <cell r="Q114">
            <v>1</v>
          </cell>
          <cell r="R114">
            <v>1</v>
          </cell>
          <cell r="S114">
            <v>1</v>
          </cell>
          <cell r="T114">
            <v>1</v>
          </cell>
        </row>
        <row r="115">
          <cell r="B115">
            <v>11</v>
          </cell>
          <cell r="C115" t="str">
            <v>SGP-FVB</v>
          </cell>
          <cell r="D115" t="str">
            <v>（給水・冷却水）フランジ接合</v>
          </cell>
          <cell r="E115" t="str">
            <v>地中配管</v>
          </cell>
          <cell r="F115" t="str">
            <v>管</v>
          </cell>
          <cell r="G115">
            <v>1</v>
          </cell>
          <cell r="H115">
            <v>1</v>
          </cell>
          <cell r="I115">
            <v>1</v>
          </cell>
          <cell r="J115">
            <v>1</v>
          </cell>
          <cell r="K115">
            <v>1</v>
          </cell>
          <cell r="L115">
            <v>1</v>
          </cell>
          <cell r="M115">
            <v>1</v>
          </cell>
          <cell r="N115">
            <v>1</v>
          </cell>
          <cell r="O115">
            <v>1</v>
          </cell>
          <cell r="P115">
            <v>1</v>
          </cell>
          <cell r="Q115">
            <v>1</v>
          </cell>
          <cell r="R115">
            <v>1</v>
          </cell>
          <cell r="S115">
            <v>1</v>
          </cell>
          <cell r="T115">
            <v>1</v>
          </cell>
        </row>
        <row r="116">
          <cell r="B116">
            <v>12</v>
          </cell>
          <cell r="C116" t="str">
            <v>SGP-FVD</v>
          </cell>
          <cell r="D116" t="str">
            <v>（給水・冷却水）フランジ接合</v>
          </cell>
          <cell r="E116" t="str">
            <v>地中配管</v>
          </cell>
          <cell r="F116" t="str">
            <v>管</v>
          </cell>
          <cell r="G116">
            <v>1</v>
          </cell>
          <cell r="H116">
            <v>1</v>
          </cell>
          <cell r="I116">
            <v>1</v>
          </cell>
          <cell r="J116">
            <v>1</v>
          </cell>
          <cell r="K116">
            <v>1</v>
          </cell>
          <cell r="L116">
            <v>1</v>
          </cell>
          <cell r="M116">
            <v>1</v>
          </cell>
          <cell r="N116">
            <v>1</v>
          </cell>
          <cell r="O116">
            <v>1</v>
          </cell>
          <cell r="P116">
            <v>1</v>
          </cell>
          <cell r="Q116">
            <v>1</v>
          </cell>
          <cell r="R116">
            <v>1</v>
          </cell>
          <cell r="S116">
            <v>1</v>
          </cell>
          <cell r="T116">
            <v>1</v>
          </cell>
        </row>
        <row r="117">
          <cell r="B117">
            <v>15</v>
          </cell>
          <cell r="C117" t="str">
            <v>SGP-PS</v>
          </cell>
          <cell r="D117" t="str">
            <v>ねじ接合</v>
          </cell>
          <cell r="E117" t="str">
            <v>地中配管</v>
          </cell>
          <cell r="F117" t="str">
            <v>管</v>
          </cell>
          <cell r="G117">
            <v>1.05</v>
          </cell>
          <cell r="H117">
            <v>1.05</v>
          </cell>
          <cell r="I117">
            <v>1.05</v>
          </cell>
          <cell r="J117">
            <v>1.05</v>
          </cell>
          <cell r="K117">
            <v>1.05</v>
          </cell>
          <cell r="L117">
            <v>1.05</v>
          </cell>
          <cell r="M117">
            <v>1.05</v>
          </cell>
          <cell r="N117">
            <v>1.05</v>
          </cell>
          <cell r="O117">
            <v>1.05</v>
          </cell>
          <cell r="P117">
            <v>1.05</v>
          </cell>
          <cell r="Q117">
            <v>1.05</v>
          </cell>
          <cell r="R117">
            <v>1.05</v>
          </cell>
          <cell r="S117">
            <v>1.05</v>
          </cell>
          <cell r="T117">
            <v>1.05</v>
          </cell>
        </row>
        <row r="118">
          <cell r="B118">
            <v>16</v>
          </cell>
          <cell r="C118" t="str">
            <v>STPG 370 PS</v>
          </cell>
          <cell r="D118" t="str">
            <v>ねじ接合</v>
          </cell>
          <cell r="E118" t="str">
            <v>地中配管</v>
          </cell>
          <cell r="F118" t="str">
            <v>管</v>
          </cell>
          <cell r="G118">
            <v>1.05</v>
          </cell>
          <cell r="H118">
            <v>1.05</v>
          </cell>
          <cell r="I118">
            <v>1.05</v>
          </cell>
          <cell r="J118">
            <v>1.05</v>
          </cell>
          <cell r="K118">
            <v>1.05</v>
          </cell>
          <cell r="L118">
            <v>1.05</v>
          </cell>
          <cell r="M118">
            <v>1.05</v>
          </cell>
          <cell r="N118">
            <v>1.05</v>
          </cell>
          <cell r="O118">
            <v>1.05</v>
          </cell>
          <cell r="P118">
            <v>1.05</v>
          </cell>
          <cell r="Q118">
            <v>1.05</v>
          </cell>
          <cell r="R118">
            <v>1.05</v>
          </cell>
          <cell r="S118">
            <v>1.05</v>
          </cell>
          <cell r="T118">
            <v>1.05</v>
          </cell>
        </row>
        <row r="119">
          <cell r="B119">
            <v>17</v>
          </cell>
          <cell r="C119" t="str">
            <v>SGP-VS</v>
          </cell>
          <cell r="D119" t="str">
            <v>ねじ接合</v>
          </cell>
          <cell r="E119" t="str">
            <v>地中配管</v>
          </cell>
          <cell r="F119" t="str">
            <v>管</v>
          </cell>
          <cell r="G119">
            <v>1.05</v>
          </cell>
          <cell r="H119">
            <v>1.05</v>
          </cell>
          <cell r="I119">
            <v>1.05</v>
          </cell>
          <cell r="J119">
            <v>1.05</v>
          </cell>
          <cell r="K119">
            <v>1.05</v>
          </cell>
          <cell r="L119">
            <v>1.05</v>
          </cell>
          <cell r="M119">
            <v>1.05</v>
          </cell>
          <cell r="N119">
            <v>1.05</v>
          </cell>
          <cell r="O119">
            <v>1.05</v>
          </cell>
          <cell r="P119">
            <v>1.05</v>
          </cell>
          <cell r="Q119">
            <v>1.05</v>
          </cell>
          <cell r="R119">
            <v>1.05</v>
          </cell>
          <cell r="S119">
            <v>1.05</v>
          </cell>
          <cell r="T119">
            <v>1.05</v>
          </cell>
        </row>
        <row r="120">
          <cell r="B120">
            <v>18</v>
          </cell>
          <cell r="C120" t="str">
            <v>STPG 370 VS</v>
          </cell>
          <cell r="D120" t="str">
            <v>ねじ接合</v>
          </cell>
          <cell r="E120" t="str">
            <v>地中配管</v>
          </cell>
          <cell r="F120" t="str">
            <v>管</v>
          </cell>
          <cell r="G120">
            <v>1.05</v>
          </cell>
          <cell r="H120">
            <v>1.05</v>
          </cell>
          <cell r="I120">
            <v>1.05</v>
          </cell>
          <cell r="J120">
            <v>1.05</v>
          </cell>
          <cell r="K120">
            <v>1.05</v>
          </cell>
          <cell r="L120">
            <v>1.05</v>
          </cell>
          <cell r="M120">
            <v>1.05</v>
          </cell>
          <cell r="N120">
            <v>1.05</v>
          </cell>
          <cell r="O120">
            <v>1.05</v>
          </cell>
          <cell r="P120">
            <v>1.05</v>
          </cell>
          <cell r="Q120">
            <v>1.05</v>
          </cell>
          <cell r="R120">
            <v>1.05</v>
          </cell>
          <cell r="S120">
            <v>1.05</v>
          </cell>
          <cell r="T120">
            <v>1.05</v>
          </cell>
        </row>
        <row r="121">
          <cell r="B121">
            <v>20</v>
          </cell>
          <cell r="C121" t="str">
            <v>STPG</v>
          </cell>
          <cell r="D121" t="str">
            <v>（消火）ねじ接合</v>
          </cell>
          <cell r="E121" t="str">
            <v>地中配管</v>
          </cell>
          <cell r="F121" t="str">
            <v>管</v>
          </cell>
          <cell r="G121">
            <v>1.05</v>
          </cell>
          <cell r="H121">
            <v>1.05</v>
          </cell>
          <cell r="I121">
            <v>1.05</v>
          </cell>
          <cell r="J121">
            <v>1.05</v>
          </cell>
          <cell r="K121">
            <v>1.05</v>
          </cell>
          <cell r="L121">
            <v>1.05</v>
          </cell>
          <cell r="M121">
            <v>1.05</v>
          </cell>
          <cell r="N121">
            <v>1.05</v>
          </cell>
          <cell r="O121">
            <v>1.05</v>
          </cell>
          <cell r="P121">
            <v>1.05</v>
          </cell>
          <cell r="Q121">
            <v>1.05</v>
          </cell>
          <cell r="R121">
            <v>1.05</v>
          </cell>
          <cell r="S121">
            <v>1.05</v>
          </cell>
          <cell r="T121">
            <v>1.05</v>
          </cell>
        </row>
        <row r="122">
          <cell r="B122">
            <v>21</v>
          </cell>
          <cell r="C122" t="str">
            <v>STPG</v>
          </cell>
          <cell r="D122" t="str">
            <v>（冷却水）ねじ接合</v>
          </cell>
          <cell r="E122" t="str">
            <v>地中配管</v>
          </cell>
          <cell r="F122" t="str">
            <v>管</v>
          </cell>
          <cell r="G122">
            <v>1.05</v>
          </cell>
          <cell r="H122">
            <v>1.05</v>
          </cell>
          <cell r="I122">
            <v>1.05</v>
          </cell>
          <cell r="J122">
            <v>1.05</v>
          </cell>
          <cell r="K122">
            <v>1.05</v>
          </cell>
          <cell r="L122">
            <v>1.05</v>
          </cell>
          <cell r="M122">
            <v>1.05</v>
          </cell>
          <cell r="N122">
            <v>1.05</v>
          </cell>
          <cell r="O122">
            <v>1.05</v>
          </cell>
          <cell r="P122">
            <v>1.05</v>
          </cell>
          <cell r="Q122">
            <v>1.05</v>
          </cell>
          <cell r="R122">
            <v>1.05</v>
          </cell>
          <cell r="S122">
            <v>1.05</v>
          </cell>
          <cell r="T122">
            <v>1.05</v>
          </cell>
        </row>
        <row r="123">
          <cell r="B123">
            <v>23</v>
          </cell>
          <cell r="C123" t="str">
            <v>STPG</v>
          </cell>
          <cell r="D123" t="str">
            <v>（消火・冷却水・冷温水）溶接接合</v>
          </cell>
          <cell r="E123" t="str">
            <v>地中配管</v>
          </cell>
          <cell r="F123" t="str">
            <v>管</v>
          </cell>
          <cell r="G123">
            <v>1.05</v>
          </cell>
          <cell r="H123">
            <v>1.05</v>
          </cell>
          <cell r="I123">
            <v>1.05</v>
          </cell>
          <cell r="J123">
            <v>1.05</v>
          </cell>
          <cell r="K123">
            <v>1.05</v>
          </cell>
          <cell r="L123">
            <v>1.05</v>
          </cell>
          <cell r="M123">
            <v>1.05</v>
          </cell>
          <cell r="N123">
            <v>1.05</v>
          </cell>
          <cell r="O123">
            <v>1.05</v>
          </cell>
          <cell r="P123">
            <v>1.05</v>
          </cell>
          <cell r="Q123">
            <v>1.05</v>
          </cell>
          <cell r="R123">
            <v>1.05</v>
          </cell>
          <cell r="S123">
            <v>1.05</v>
          </cell>
          <cell r="T123">
            <v>1.05</v>
          </cell>
        </row>
        <row r="124">
          <cell r="B124">
            <v>24</v>
          </cell>
          <cell r="C124" t="str">
            <v>STPG(黒)</v>
          </cell>
          <cell r="D124" t="str">
            <v>（蒸気給気管、蒸気還気用）溶接接合</v>
          </cell>
          <cell r="E124" t="str">
            <v>地中配管</v>
          </cell>
          <cell r="F124" t="str">
            <v>管</v>
          </cell>
          <cell r="G124">
            <v>1.05</v>
          </cell>
          <cell r="H124">
            <v>1.05</v>
          </cell>
          <cell r="I124">
            <v>1.05</v>
          </cell>
          <cell r="J124">
            <v>1.05</v>
          </cell>
          <cell r="K124">
            <v>1.05</v>
          </cell>
          <cell r="L124">
            <v>1.05</v>
          </cell>
          <cell r="M124">
            <v>1.05</v>
          </cell>
          <cell r="N124">
            <v>1.05</v>
          </cell>
          <cell r="O124">
            <v>1.05</v>
          </cell>
          <cell r="P124">
            <v>1.05</v>
          </cell>
          <cell r="Q124">
            <v>1.05</v>
          </cell>
          <cell r="R124">
            <v>1.05</v>
          </cell>
          <cell r="S124">
            <v>1.05</v>
          </cell>
          <cell r="T124">
            <v>1.05</v>
          </cell>
        </row>
        <row r="125">
          <cell r="B125">
            <v>25</v>
          </cell>
          <cell r="C125" t="str">
            <v>SGP(白)</v>
          </cell>
          <cell r="D125" t="str">
            <v>（排水）ねじ接合</v>
          </cell>
          <cell r="E125" t="str">
            <v>地中配管</v>
          </cell>
          <cell r="F125" t="str">
            <v>管</v>
          </cell>
          <cell r="G125">
            <v>1.05</v>
          </cell>
          <cell r="H125">
            <v>1.05</v>
          </cell>
          <cell r="I125">
            <v>1.05</v>
          </cell>
          <cell r="J125">
            <v>1.05</v>
          </cell>
          <cell r="K125">
            <v>1.05</v>
          </cell>
          <cell r="L125">
            <v>1.05</v>
          </cell>
          <cell r="M125">
            <v>1.05</v>
          </cell>
          <cell r="N125">
            <v>1.05</v>
          </cell>
          <cell r="O125">
            <v>1.05</v>
          </cell>
          <cell r="P125">
            <v>1.05</v>
          </cell>
          <cell r="Q125">
            <v>1.05</v>
          </cell>
          <cell r="R125">
            <v>1.05</v>
          </cell>
          <cell r="S125">
            <v>1.05</v>
          </cell>
          <cell r="T125">
            <v>1.05</v>
          </cell>
        </row>
        <row r="126">
          <cell r="B126">
            <v>27</v>
          </cell>
          <cell r="C126" t="str">
            <v>SGP(白)</v>
          </cell>
          <cell r="D126" t="str">
            <v>（通気・消火・給湯・プロパン）ねじ接合</v>
          </cell>
          <cell r="E126" t="str">
            <v>地中配管</v>
          </cell>
          <cell r="F126" t="str">
            <v>管</v>
          </cell>
          <cell r="G126">
            <v>1.05</v>
          </cell>
          <cell r="H126">
            <v>1.05</v>
          </cell>
          <cell r="I126">
            <v>1.05</v>
          </cell>
          <cell r="J126">
            <v>1.05</v>
          </cell>
          <cell r="K126">
            <v>1.05</v>
          </cell>
          <cell r="L126">
            <v>1.05</v>
          </cell>
          <cell r="M126">
            <v>1.05</v>
          </cell>
          <cell r="N126">
            <v>1.05</v>
          </cell>
          <cell r="O126">
            <v>1.05</v>
          </cell>
          <cell r="P126">
            <v>1.05</v>
          </cell>
          <cell r="Q126">
            <v>1.05</v>
          </cell>
          <cell r="R126">
            <v>1.05</v>
          </cell>
          <cell r="S126">
            <v>1.05</v>
          </cell>
          <cell r="T126">
            <v>1.05</v>
          </cell>
        </row>
        <row r="127">
          <cell r="B127">
            <v>28</v>
          </cell>
          <cell r="C127" t="str">
            <v>SGP(白)</v>
          </cell>
          <cell r="D127" t="str">
            <v>（冷却水）ねじ接合</v>
          </cell>
          <cell r="E127" t="str">
            <v>地中配管</v>
          </cell>
          <cell r="F127" t="str">
            <v>管</v>
          </cell>
          <cell r="G127">
            <v>1.05</v>
          </cell>
          <cell r="H127">
            <v>1.05</v>
          </cell>
          <cell r="I127">
            <v>1.05</v>
          </cell>
          <cell r="J127">
            <v>1.05</v>
          </cell>
          <cell r="K127">
            <v>1.05</v>
          </cell>
          <cell r="L127">
            <v>1.05</v>
          </cell>
          <cell r="M127">
            <v>1.05</v>
          </cell>
          <cell r="N127">
            <v>1.05</v>
          </cell>
          <cell r="O127">
            <v>1.05</v>
          </cell>
          <cell r="P127">
            <v>1.05</v>
          </cell>
          <cell r="Q127">
            <v>1.05</v>
          </cell>
          <cell r="R127">
            <v>1.05</v>
          </cell>
          <cell r="S127">
            <v>1.05</v>
          </cell>
          <cell r="T127">
            <v>1.05</v>
          </cell>
        </row>
        <row r="128">
          <cell r="B128">
            <v>29</v>
          </cell>
          <cell r="C128" t="str">
            <v>SGP(白)</v>
          </cell>
          <cell r="D128" t="str">
            <v>（通気・消火・給湯・プロパン・冷却水・冷温水）溶接接合</v>
          </cell>
          <cell r="E128" t="str">
            <v>地中配管</v>
          </cell>
          <cell r="F128" t="str">
            <v>管</v>
          </cell>
          <cell r="G128">
            <v>1.05</v>
          </cell>
          <cell r="H128">
            <v>1.05</v>
          </cell>
          <cell r="I128">
            <v>1.05</v>
          </cell>
          <cell r="J128">
            <v>1.05</v>
          </cell>
          <cell r="K128">
            <v>1.05</v>
          </cell>
          <cell r="L128">
            <v>1.05</v>
          </cell>
          <cell r="M128">
            <v>1.05</v>
          </cell>
          <cell r="N128">
            <v>1.05</v>
          </cell>
          <cell r="O128">
            <v>1.05</v>
          </cell>
          <cell r="P128">
            <v>1.05</v>
          </cell>
          <cell r="Q128">
            <v>1.05</v>
          </cell>
          <cell r="R128">
            <v>1.05</v>
          </cell>
          <cell r="S128">
            <v>1.05</v>
          </cell>
          <cell r="T128">
            <v>1.05</v>
          </cell>
        </row>
        <row r="129">
          <cell r="B129">
            <v>32</v>
          </cell>
          <cell r="C129" t="str">
            <v>SGP(黒)</v>
          </cell>
          <cell r="D129" t="str">
            <v>（蒸気・油）ねじ接合</v>
          </cell>
          <cell r="E129" t="str">
            <v>地中配管</v>
          </cell>
          <cell r="F129" t="str">
            <v>管</v>
          </cell>
          <cell r="G129">
            <v>1.05</v>
          </cell>
          <cell r="H129">
            <v>1.05</v>
          </cell>
          <cell r="I129">
            <v>1.05</v>
          </cell>
          <cell r="J129">
            <v>1.05</v>
          </cell>
          <cell r="K129">
            <v>1.05</v>
          </cell>
          <cell r="L129">
            <v>1.05</v>
          </cell>
          <cell r="M129">
            <v>1.05</v>
          </cell>
          <cell r="N129">
            <v>1.05</v>
          </cell>
          <cell r="O129">
            <v>1.05</v>
          </cell>
          <cell r="P129">
            <v>1.05</v>
          </cell>
          <cell r="Q129">
            <v>1.05</v>
          </cell>
          <cell r="R129">
            <v>1.05</v>
          </cell>
          <cell r="S129">
            <v>1.05</v>
          </cell>
          <cell r="T129">
            <v>1.05</v>
          </cell>
        </row>
        <row r="130">
          <cell r="B130">
            <v>33</v>
          </cell>
          <cell r="C130" t="str">
            <v>SGP(黒)</v>
          </cell>
          <cell r="D130" t="str">
            <v>（蒸気・油）溶接接合</v>
          </cell>
          <cell r="E130" t="str">
            <v>地中配管</v>
          </cell>
          <cell r="F130" t="str">
            <v>管</v>
          </cell>
          <cell r="G130">
            <v>1.05</v>
          </cell>
          <cell r="H130">
            <v>1.05</v>
          </cell>
          <cell r="I130">
            <v>1.05</v>
          </cell>
          <cell r="J130">
            <v>1.05</v>
          </cell>
          <cell r="K130">
            <v>1.05</v>
          </cell>
          <cell r="L130">
            <v>1.05</v>
          </cell>
          <cell r="M130">
            <v>1.05</v>
          </cell>
          <cell r="N130">
            <v>1.05</v>
          </cell>
          <cell r="O130">
            <v>1.05</v>
          </cell>
          <cell r="P130">
            <v>1.05</v>
          </cell>
          <cell r="Q130">
            <v>1.05</v>
          </cell>
          <cell r="R130">
            <v>1.05</v>
          </cell>
          <cell r="S130">
            <v>1.05</v>
          </cell>
          <cell r="T130">
            <v>1.05</v>
          </cell>
        </row>
        <row r="131">
          <cell r="B131">
            <v>35</v>
          </cell>
          <cell r="C131" t="str">
            <v>SGP-TA(WSP032)</v>
          </cell>
          <cell r="D131" t="str">
            <v>ねじ接合</v>
          </cell>
          <cell r="E131" t="str">
            <v>地中配管</v>
          </cell>
          <cell r="F131" t="str">
            <v>管</v>
          </cell>
          <cell r="G131">
            <v>1.05</v>
          </cell>
          <cell r="H131">
            <v>1.05</v>
          </cell>
          <cell r="I131">
            <v>1.05</v>
          </cell>
          <cell r="J131">
            <v>1.05</v>
          </cell>
          <cell r="K131">
            <v>1.05</v>
          </cell>
          <cell r="L131">
            <v>1.05</v>
          </cell>
          <cell r="M131">
            <v>1.05</v>
          </cell>
          <cell r="N131">
            <v>1.05</v>
          </cell>
          <cell r="O131">
            <v>1.05</v>
          </cell>
          <cell r="P131">
            <v>1.05</v>
          </cell>
          <cell r="Q131">
            <v>1.05</v>
          </cell>
          <cell r="R131">
            <v>1.05</v>
          </cell>
          <cell r="S131">
            <v>1.05</v>
          </cell>
          <cell r="T131">
            <v>1.05</v>
          </cell>
        </row>
        <row r="132">
          <cell r="B132">
            <v>37</v>
          </cell>
          <cell r="C132" t="str">
            <v>HP</v>
          </cell>
          <cell r="D132" t="str">
            <v>（排水）</v>
          </cell>
          <cell r="E132" t="str">
            <v>地中配管</v>
          </cell>
          <cell r="F132" t="str">
            <v>管</v>
          </cell>
          <cell r="G132">
            <v>1.05</v>
          </cell>
          <cell r="H132">
            <v>1.05</v>
          </cell>
          <cell r="I132">
            <v>1.05</v>
          </cell>
          <cell r="J132">
            <v>1.05</v>
          </cell>
          <cell r="K132">
            <v>1.05</v>
          </cell>
          <cell r="L132">
            <v>1.05</v>
          </cell>
          <cell r="M132">
            <v>1.05</v>
          </cell>
          <cell r="N132">
            <v>1.05</v>
          </cell>
          <cell r="O132">
            <v>1.05</v>
          </cell>
          <cell r="P132">
            <v>1.05</v>
          </cell>
          <cell r="Q132">
            <v>1.05</v>
          </cell>
          <cell r="R132">
            <v>1.05</v>
          </cell>
          <cell r="S132">
            <v>1.05</v>
          </cell>
          <cell r="T132">
            <v>1.05</v>
          </cell>
        </row>
        <row r="133">
          <cell r="B133">
            <v>38</v>
          </cell>
          <cell r="C133" t="str">
            <v>ARFA管</v>
          </cell>
          <cell r="D133" t="str">
            <v>ねじ接合</v>
          </cell>
          <cell r="E133" t="str">
            <v>地中配管</v>
          </cell>
          <cell r="F133" t="str">
            <v>管</v>
          </cell>
          <cell r="G133">
            <v>1.05</v>
          </cell>
          <cell r="H133">
            <v>1.05</v>
          </cell>
          <cell r="I133">
            <v>1.05</v>
          </cell>
          <cell r="J133">
            <v>1.05</v>
          </cell>
          <cell r="K133">
            <v>1.05</v>
          </cell>
          <cell r="L133">
            <v>1.05</v>
          </cell>
          <cell r="M133">
            <v>1.05</v>
          </cell>
          <cell r="N133">
            <v>1.05</v>
          </cell>
          <cell r="O133">
            <v>1.05</v>
          </cell>
          <cell r="P133">
            <v>1.05</v>
          </cell>
          <cell r="Q133">
            <v>1.05</v>
          </cell>
          <cell r="R133">
            <v>1.05</v>
          </cell>
          <cell r="S133">
            <v>1.05</v>
          </cell>
          <cell r="T133">
            <v>1.05</v>
          </cell>
        </row>
        <row r="136">
          <cell r="B136">
            <v>1</v>
          </cell>
          <cell r="C136" t="str">
            <v>SGP-PA</v>
          </cell>
          <cell r="D136" t="str">
            <v>（給水・冷却水）ねじ接合（管端防食継手）</v>
          </cell>
          <cell r="E136" t="str">
            <v>屋内一般配管</v>
          </cell>
          <cell r="F136" t="str">
            <v>継手</v>
          </cell>
          <cell r="G136">
            <v>0.75</v>
          </cell>
          <cell r="H136">
            <v>0.75</v>
          </cell>
          <cell r="I136">
            <v>0.75</v>
          </cell>
          <cell r="J136">
            <v>0.75</v>
          </cell>
          <cell r="K136">
            <v>0.75</v>
          </cell>
          <cell r="L136">
            <v>0.75</v>
          </cell>
          <cell r="M136">
            <v>0.75</v>
          </cell>
          <cell r="N136">
            <v>0.75</v>
          </cell>
          <cell r="O136">
            <v>0.75</v>
          </cell>
          <cell r="P136">
            <v>0.75</v>
          </cell>
          <cell r="Q136">
            <v>0.75</v>
          </cell>
          <cell r="R136">
            <v>0.75</v>
          </cell>
          <cell r="S136">
            <v>0.75</v>
          </cell>
          <cell r="T136">
            <v>0.75</v>
          </cell>
        </row>
        <row r="137">
          <cell r="B137">
            <v>2</v>
          </cell>
          <cell r="C137" t="str">
            <v>SGP-PB</v>
          </cell>
          <cell r="D137" t="str">
            <v>（給水・冷却水）ねじ接合（管端防食継手）</v>
          </cell>
          <cell r="E137" t="str">
            <v>屋内一般配管</v>
          </cell>
          <cell r="F137" t="str">
            <v>継手</v>
          </cell>
          <cell r="G137">
            <v>0.65</v>
          </cell>
          <cell r="H137">
            <v>0.65</v>
          </cell>
          <cell r="I137">
            <v>0.65</v>
          </cell>
          <cell r="J137">
            <v>0.65</v>
          </cell>
          <cell r="K137">
            <v>0.65</v>
          </cell>
          <cell r="L137">
            <v>0.65</v>
          </cell>
          <cell r="M137">
            <v>0.65</v>
          </cell>
          <cell r="N137">
            <v>0.65</v>
          </cell>
          <cell r="O137">
            <v>0.65</v>
          </cell>
          <cell r="P137">
            <v>0.65</v>
          </cell>
          <cell r="Q137">
            <v>0.65</v>
          </cell>
          <cell r="R137">
            <v>0.65</v>
          </cell>
          <cell r="S137">
            <v>0.65</v>
          </cell>
          <cell r="T137">
            <v>0.65</v>
          </cell>
        </row>
        <row r="138">
          <cell r="B138">
            <v>4</v>
          </cell>
          <cell r="C138" t="str">
            <v>SGP-FPA</v>
          </cell>
          <cell r="D138" t="str">
            <v>（給水・冷却水）フランジ接合</v>
          </cell>
          <cell r="E138" t="str">
            <v>屋内一般配管</v>
          </cell>
          <cell r="F138" t="str">
            <v>継手</v>
          </cell>
          <cell r="G138">
            <v>1.05</v>
          </cell>
          <cell r="H138">
            <v>1.05</v>
          </cell>
          <cell r="I138">
            <v>1.05</v>
          </cell>
          <cell r="J138">
            <v>1.05</v>
          </cell>
          <cell r="K138">
            <v>1.05</v>
          </cell>
          <cell r="L138">
            <v>1.05</v>
          </cell>
          <cell r="M138">
            <v>1.05</v>
          </cell>
          <cell r="N138">
            <v>1.05</v>
          </cell>
          <cell r="O138">
            <v>1.05</v>
          </cell>
          <cell r="P138">
            <v>1.05</v>
          </cell>
          <cell r="Q138">
            <v>1.05</v>
          </cell>
          <cell r="R138">
            <v>1.05</v>
          </cell>
          <cell r="S138">
            <v>1.05</v>
          </cell>
          <cell r="T138">
            <v>1.05</v>
          </cell>
        </row>
        <row r="139">
          <cell r="B139">
            <v>5</v>
          </cell>
          <cell r="C139" t="str">
            <v>SGP-FPB</v>
          </cell>
          <cell r="D139" t="str">
            <v>（給水・冷却水）フランジ接合</v>
          </cell>
          <cell r="E139" t="str">
            <v>屋内一般配管</v>
          </cell>
          <cell r="F139" t="str">
            <v>継手</v>
          </cell>
          <cell r="G139">
            <v>1.05</v>
          </cell>
          <cell r="H139">
            <v>1.05</v>
          </cell>
          <cell r="I139">
            <v>1.05</v>
          </cell>
          <cell r="J139">
            <v>1.05</v>
          </cell>
          <cell r="K139">
            <v>1.05</v>
          </cell>
          <cell r="L139">
            <v>1.05</v>
          </cell>
          <cell r="M139">
            <v>1.05</v>
          </cell>
          <cell r="N139">
            <v>1.05</v>
          </cell>
          <cell r="O139">
            <v>1.05</v>
          </cell>
          <cell r="P139">
            <v>1.05</v>
          </cell>
          <cell r="Q139">
            <v>1.05</v>
          </cell>
          <cell r="R139">
            <v>1.05</v>
          </cell>
          <cell r="S139">
            <v>1.05</v>
          </cell>
          <cell r="T139">
            <v>1.05</v>
          </cell>
        </row>
        <row r="140">
          <cell r="B140">
            <v>7</v>
          </cell>
          <cell r="C140" t="str">
            <v>SGP-VA</v>
          </cell>
          <cell r="D140" t="str">
            <v>（給水・冷却水）ねじ接合（管端防食継手）</v>
          </cell>
          <cell r="E140" t="str">
            <v>屋内一般配管</v>
          </cell>
          <cell r="F140" t="str">
            <v>継手</v>
          </cell>
          <cell r="G140">
            <v>0.6</v>
          </cell>
          <cell r="H140">
            <v>0.6</v>
          </cell>
          <cell r="I140">
            <v>0.6</v>
          </cell>
          <cell r="J140">
            <v>0.6</v>
          </cell>
          <cell r="K140">
            <v>0.6</v>
          </cell>
          <cell r="L140">
            <v>0.6</v>
          </cell>
          <cell r="M140">
            <v>0.6</v>
          </cell>
          <cell r="N140">
            <v>0.6</v>
          </cell>
          <cell r="O140">
            <v>0.6</v>
          </cell>
          <cell r="P140">
            <v>0.6</v>
          </cell>
          <cell r="Q140">
            <v>0.6</v>
          </cell>
          <cell r="R140">
            <v>0.6</v>
          </cell>
          <cell r="S140">
            <v>0.6</v>
          </cell>
          <cell r="T140">
            <v>0.6</v>
          </cell>
        </row>
        <row r="141">
          <cell r="B141">
            <v>8</v>
          </cell>
          <cell r="C141" t="str">
            <v>SGP-VB</v>
          </cell>
          <cell r="D141" t="str">
            <v>（給水・冷却水）ねじ接合（管端防食継手）</v>
          </cell>
          <cell r="E141" t="str">
            <v>屋内一般配管</v>
          </cell>
          <cell r="F141" t="str">
            <v>継手</v>
          </cell>
          <cell r="G141">
            <v>0.5</v>
          </cell>
          <cell r="H141">
            <v>0.5</v>
          </cell>
          <cell r="I141">
            <v>0.5</v>
          </cell>
          <cell r="J141">
            <v>0.5</v>
          </cell>
          <cell r="K141">
            <v>0.5</v>
          </cell>
          <cell r="L141">
            <v>0.5</v>
          </cell>
          <cell r="M141">
            <v>0.5</v>
          </cell>
          <cell r="N141">
            <v>0.5</v>
          </cell>
          <cell r="O141">
            <v>0.5</v>
          </cell>
          <cell r="P141">
            <v>0.5</v>
          </cell>
          <cell r="Q141">
            <v>0.5</v>
          </cell>
          <cell r="R141">
            <v>0.5</v>
          </cell>
          <cell r="S141">
            <v>0.5</v>
          </cell>
          <cell r="T141">
            <v>0.5</v>
          </cell>
        </row>
        <row r="142">
          <cell r="B142">
            <v>10</v>
          </cell>
          <cell r="C142" t="str">
            <v>SGP-FVA</v>
          </cell>
          <cell r="D142" t="str">
            <v>（給水・冷却水）フランジ接合</v>
          </cell>
          <cell r="E142" t="str">
            <v>屋内一般配管</v>
          </cell>
          <cell r="F142" t="str">
            <v>継手</v>
          </cell>
          <cell r="G142">
            <v>1.2</v>
          </cell>
          <cell r="H142">
            <v>1.2</v>
          </cell>
          <cell r="I142">
            <v>1.2</v>
          </cell>
          <cell r="J142">
            <v>1.2</v>
          </cell>
          <cell r="K142">
            <v>1.2</v>
          </cell>
          <cell r="L142">
            <v>1.2</v>
          </cell>
          <cell r="M142">
            <v>1.2</v>
          </cell>
          <cell r="N142">
            <v>1.2</v>
          </cell>
          <cell r="O142">
            <v>1.2</v>
          </cell>
          <cell r="P142">
            <v>1.2</v>
          </cell>
          <cell r="Q142">
            <v>1.2</v>
          </cell>
          <cell r="R142">
            <v>1.2</v>
          </cell>
          <cell r="S142">
            <v>1.2</v>
          </cell>
          <cell r="T142">
            <v>1.2</v>
          </cell>
        </row>
        <row r="143">
          <cell r="B143">
            <v>11</v>
          </cell>
          <cell r="C143" t="str">
            <v>SGP-FVB</v>
          </cell>
          <cell r="D143" t="str">
            <v>（給水・冷却水）フランジ接合</v>
          </cell>
          <cell r="E143" t="str">
            <v>屋内一般配管</v>
          </cell>
          <cell r="F143" t="str">
            <v>継手</v>
          </cell>
          <cell r="G143">
            <v>1.2</v>
          </cell>
          <cell r="H143">
            <v>1.2</v>
          </cell>
          <cell r="I143">
            <v>1.2</v>
          </cell>
          <cell r="J143">
            <v>1.2</v>
          </cell>
          <cell r="K143">
            <v>1.2</v>
          </cell>
          <cell r="L143">
            <v>1.2</v>
          </cell>
          <cell r="M143">
            <v>1.2</v>
          </cell>
          <cell r="N143">
            <v>1.2</v>
          </cell>
          <cell r="O143">
            <v>1.2</v>
          </cell>
          <cell r="P143">
            <v>1.2</v>
          </cell>
          <cell r="Q143">
            <v>1.2</v>
          </cell>
          <cell r="R143">
            <v>1.2</v>
          </cell>
          <cell r="S143">
            <v>1.2</v>
          </cell>
          <cell r="T143">
            <v>1.2</v>
          </cell>
        </row>
        <row r="144">
          <cell r="B144">
            <v>13</v>
          </cell>
          <cell r="C144" t="str">
            <v>SGP-HVA</v>
          </cell>
          <cell r="D144" t="str">
            <v>（給湯・冷温水）ねじ接合（管端防食継手）</v>
          </cell>
          <cell r="E144" t="str">
            <v>屋内一般配管</v>
          </cell>
          <cell r="F144" t="str">
            <v>継手</v>
          </cell>
          <cell r="G144">
            <v>0.55000000000000004</v>
          </cell>
          <cell r="H144">
            <v>0.55000000000000004</v>
          </cell>
          <cell r="I144">
            <v>0.55000000000000004</v>
          </cell>
          <cell r="J144">
            <v>0.55000000000000004</v>
          </cell>
          <cell r="K144">
            <v>0.55000000000000004</v>
          </cell>
          <cell r="L144">
            <v>0.55000000000000004</v>
          </cell>
          <cell r="M144">
            <v>0.55000000000000004</v>
          </cell>
          <cell r="N144">
            <v>0.55000000000000004</v>
          </cell>
          <cell r="O144">
            <v>0.55000000000000004</v>
          </cell>
          <cell r="P144">
            <v>0.55000000000000004</v>
          </cell>
          <cell r="Q144">
            <v>0.55000000000000004</v>
          </cell>
          <cell r="R144">
            <v>0.55000000000000004</v>
          </cell>
          <cell r="S144">
            <v>0.55000000000000004</v>
          </cell>
          <cell r="T144">
            <v>0.55000000000000004</v>
          </cell>
        </row>
        <row r="145">
          <cell r="B145">
            <v>14</v>
          </cell>
          <cell r="C145" t="str">
            <v>SGP-VA</v>
          </cell>
          <cell r="D145" t="str">
            <v>（冷却水）ハウジング型継手</v>
          </cell>
          <cell r="E145" t="str">
            <v>屋内一般配管</v>
          </cell>
          <cell r="F145" t="str">
            <v>継手</v>
          </cell>
          <cell r="G145">
            <v>1.9</v>
          </cell>
          <cell r="H145">
            <v>1.9</v>
          </cell>
          <cell r="I145">
            <v>1.9</v>
          </cell>
          <cell r="J145">
            <v>1.9</v>
          </cell>
          <cell r="K145">
            <v>1.9</v>
          </cell>
          <cell r="L145">
            <v>1.9</v>
          </cell>
          <cell r="M145">
            <v>1.9</v>
          </cell>
          <cell r="N145">
            <v>1.9</v>
          </cell>
          <cell r="O145">
            <v>1.9</v>
          </cell>
          <cell r="P145">
            <v>1.9</v>
          </cell>
          <cell r="Q145">
            <v>1.9</v>
          </cell>
          <cell r="R145">
            <v>1.2</v>
          </cell>
          <cell r="S145">
            <v>1.2</v>
          </cell>
          <cell r="T145">
            <v>1.2</v>
          </cell>
        </row>
        <row r="146">
          <cell r="B146">
            <v>19</v>
          </cell>
          <cell r="C146" t="str">
            <v>STPG</v>
          </cell>
          <cell r="D146" t="str">
            <v>（冷温水）ねじ接合</v>
          </cell>
          <cell r="E146" t="str">
            <v>屋内一般配管</v>
          </cell>
          <cell r="F146" t="str">
            <v>継手</v>
          </cell>
          <cell r="G146">
            <v>1.3</v>
          </cell>
          <cell r="H146">
            <v>1.3</v>
          </cell>
          <cell r="I146">
            <v>1.3</v>
          </cell>
          <cell r="J146">
            <v>1.3</v>
          </cell>
          <cell r="K146">
            <v>1.3</v>
          </cell>
          <cell r="L146">
            <v>1.3</v>
          </cell>
          <cell r="M146">
            <v>1.3</v>
          </cell>
          <cell r="N146">
            <v>1.3</v>
          </cell>
          <cell r="O146">
            <v>1.3</v>
          </cell>
          <cell r="P146">
            <v>1.3</v>
          </cell>
          <cell r="Q146">
            <v>1.3</v>
          </cell>
          <cell r="R146">
            <v>1.3</v>
          </cell>
          <cell r="S146">
            <v>1.3</v>
          </cell>
          <cell r="T146">
            <v>1.3</v>
          </cell>
        </row>
        <row r="147">
          <cell r="B147">
            <v>20</v>
          </cell>
          <cell r="C147" t="str">
            <v>STPG</v>
          </cell>
          <cell r="D147" t="str">
            <v>（消火）ねじ接合</v>
          </cell>
          <cell r="E147" t="str">
            <v>屋内一般配管</v>
          </cell>
          <cell r="F147" t="str">
            <v>継手</v>
          </cell>
          <cell r="G147">
            <v>1.1000000000000001</v>
          </cell>
          <cell r="H147">
            <v>1.1000000000000001</v>
          </cell>
          <cell r="I147">
            <v>1.1000000000000001</v>
          </cell>
          <cell r="J147">
            <v>1.1000000000000001</v>
          </cell>
          <cell r="K147">
            <v>1.1000000000000001</v>
          </cell>
          <cell r="L147">
            <v>1.1000000000000001</v>
          </cell>
          <cell r="M147">
            <v>1.1000000000000001</v>
          </cell>
          <cell r="N147">
            <v>1.1000000000000001</v>
          </cell>
          <cell r="O147">
            <v>1.1000000000000001</v>
          </cell>
          <cell r="P147">
            <v>1.1000000000000001</v>
          </cell>
          <cell r="Q147">
            <v>1.1000000000000001</v>
          </cell>
          <cell r="R147">
            <v>1.1000000000000001</v>
          </cell>
          <cell r="S147">
            <v>1.1000000000000001</v>
          </cell>
          <cell r="T147">
            <v>1.1000000000000001</v>
          </cell>
        </row>
        <row r="148">
          <cell r="B148">
            <v>21</v>
          </cell>
          <cell r="C148" t="str">
            <v>STPG</v>
          </cell>
          <cell r="D148" t="str">
            <v>（冷却水）ねじ接合</v>
          </cell>
          <cell r="E148" t="str">
            <v>屋内一般配管</v>
          </cell>
          <cell r="F148" t="str">
            <v>継手</v>
          </cell>
          <cell r="G148">
            <v>1.1000000000000001</v>
          </cell>
          <cell r="H148">
            <v>1.1000000000000001</v>
          </cell>
          <cell r="I148">
            <v>1.1000000000000001</v>
          </cell>
          <cell r="J148">
            <v>1.1000000000000001</v>
          </cell>
          <cell r="K148">
            <v>1.1000000000000001</v>
          </cell>
          <cell r="L148">
            <v>1.1000000000000001</v>
          </cell>
          <cell r="M148">
            <v>1.1000000000000001</v>
          </cell>
          <cell r="N148">
            <v>1.1000000000000001</v>
          </cell>
          <cell r="O148">
            <v>1.1000000000000001</v>
          </cell>
          <cell r="P148">
            <v>1.1000000000000001</v>
          </cell>
          <cell r="Q148">
            <v>1.1000000000000001</v>
          </cell>
          <cell r="R148">
            <v>1.1000000000000001</v>
          </cell>
          <cell r="S148">
            <v>1.1000000000000001</v>
          </cell>
          <cell r="T148">
            <v>1.1000000000000001</v>
          </cell>
        </row>
        <row r="149">
          <cell r="B149">
            <v>22</v>
          </cell>
          <cell r="C149" t="str">
            <v>STPG(黒)</v>
          </cell>
          <cell r="D149" t="str">
            <v>（低圧蒸気用）ねじ接合</v>
          </cell>
          <cell r="E149" t="str">
            <v>屋内一般配管</v>
          </cell>
          <cell r="F149" t="str">
            <v>継手</v>
          </cell>
          <cell r="G149">
            <v>1.7</v>
          </cell>
          <cell r="H149">
            <v>1.7</v>
          </cell>
          <cell r="I149">
            <v>1.7</v>
          </cell>
          <cell r="J149">
            <v>1.7</v>
          </cell>
          <cell r="K149">
            <v>1.7</v>
          </cell>
          <cell r="L149">
            <v>1.7</v>
          </cell>
          <cell r="M149">
            <v>1.7</v>
          </cell>
          <cell r="N149">
            <v>1.7</v>
          </cell>
          <cell r="O149">
            <v>1.7</v>
          </cell>
          <cell r="P149">
            <v>1.7</v>
          </cell>
          <cell r="Q149">
            <v>1.7</v>
          </cell>
          <cell r="R149">
            <v>1.7</v>
          </cell>
          <cell r="S149">
            <v>1.7</v>
          </cell>
          <cell r="T149">
            <v>1.7</v>
          </cell>
        </row>
        <row r="150">
          <cell r="B150">
            <v>23</v>
          </cell>
          <cell r="C150" t="str">
            <v>STPG</v>
          </cell>
          <cell r="D150" t="str">
            <v>（消火・冷却水・冷温水）溶接接合</v>
          </cell>
          <cell r="E150" t="str">
            <v>屋内一般配管</v>
          </cell>
          <cell r="F150" t="str">
            <v>継手</v>
          </cell>
          <cell r="G150">
            <v>0.65</v>
          </cell>
          <cell r="H150">
            <v>0.65</v>
          </cell>
          <cell r="I150">
            <v>0.65</v>
          </cell>
          <cell r="J150">
            <v>0.35</v>
          </cell>
          <cell r="K150">
            <v>0.35</v>
          </cell>
          <cell r="L150">
            <v>0.35</v>
          </cell>
          <cell r="M150">
            <v>0.35</v>
          </cell>
          <cell r="N150">
            <v>0.35</v>
          </cell>
          <cell r="O150">
            <v>0.35</v>
          </cell>
          <cell r="P150">
            <v>0.35</v>
          </cell>
          <cell r="Q150">
            <v>0.35</v>
          </cell>
          <cell r="R150">
            <v>0.35</v>
          </cell>
          <cell r="S150">
            <v>0.35</v>
          </cell>
          <cell r="T150">
            <v>0.35</v>
          </cell>
        </row>
        <row r="151">
          <cell r="B151">
            <v>24</v>
          </cell>
          <cell r="C151" t="str">
            <v>STPG(黒)</v>
          </cell>
          <cell r="D151" t="str">
            <v>（蒸気給気管、蒸気還気用）溶接接合</v>
          </cell>
          <cell r="E151" t="str">
            <v>屋内一般配管</v>
          </cell>
          <cell r="F151" t="str">
            <v>継手</v>
          </cell>
          <cell r="G151">
            <v>0.85</v>
          </cell>
          <cell r="H151">
            <v>0.85</v>
          </cell>
          <cell r="I151">
            <v>0.85</v>
          </cell>
          <cell r="J151">
            <v>0.45</v>
          </cell>
          <cell r="K151">
            <v>0.45</v>
          </cell>
          <cell r="L151">
            <v>0.45</v>
          </cell>
          <cell r="M151">
            <v>0.45</v>
          </cell>
          <cell r="N151">
            <v>0.45</v>
          </cell>
          <cell r="O151">
            <v>0.45</v>
          </cell>
          <cell r="P151">
            <v>0.45</v>
          </cell>
          <cell r="Q151">
            <v>0.45</v>
          </cell>
          <cell r="R151">
            <v>0.45</v>
          </cell>
          <cell r="S151">
            <v>0.45</v>
          </cell>
          <cell r="T151">
            <v>0.45</v>
          </cell>
        </row>
        <row r="152">
          <cell r="B152">
            <v>25</v>
          </cell>
          <cell r="C152" t="str">
            <v>SGP(白)</v>
          </cell>
          <cell r="D152" t="str">
            <v>（排水）ねじ接合</v>
          </cell>
          <cell r="E152" t="str">
            <v>屋内一般配管</v>
          </cell>
          <cell r="F152" t="str">
            <v>継手</v>
          </cell>
          <cell r="G152">
            <v>0.65</v>
          </cell>
          <cell r="H152">
            <v>0.65</v>
          </cell>
          <cell r="I152">
            <v>0.65</v>
          </cell>
          <cell r="J152">
            <v>0.65</v>
          </cell>
          <cell r="K152">
            <v>0.65</v>
          </cell>
          <cell r="L152">
            <v>0.65</v>
          </cell>
          <cell r="M152">
            <v>0.65</v>
          </cell>
          <cell r="N152">
            <v>0.65</v>
          </cell>
          <cell r="O152">
            <v>0.65</v>
          </cell>
          <cell r="P152">
            <v>0.65</v>
          </cell>
          <cell r="Q152">
            <v>0.65</v>
          </cell>
          <cell r="R152">
            <v>0.65</v>
          </cell>
          <cell r="S152">
            <v>0.65</v>
          </cell>
          <cell r="T152">
            <v>0.65</v>
          </cell>
        </row>
        <row r="153">
          <cell r="B153">
            <v>26</v>
          </cell>
          <cell r="C153" t="str">
            <v>SGP(白)</v>
          </cell>
          <cell r="D153" t="str">
            <v>（冷温水）ねじ接合</v>
          </cell>
          <cell r="E153" t="str">
            <v>屋内一般配管</v>
          </cell>
          <cell r="F153" t="str">
            <v>継手</v>
          </cell>
          <cell r="G153">
            <v>0.65</v>
          </cell>
          <cell r="H153">
            <v>0.65</v>
          </cell>
          <cell r="I153">
            <v>0.65</v>
          </cell>
          <cell r="J153">
            <v>0.65</v>
          </cell>
          <cell r="K153">
            <v>0.65</v>
          </cell>
          <cell r="L153">
            <v>0.65</v>
          </cell>
          <cell r="M153">
            <v>0.65</v>
          </cell>
          <cell r="N153">
            <v>0.65</v>
          </cell>
          <cell r="O153">
            <v>0.65</v>
          </cell>
          <cell r="P153">
            <v>0.65</v>
          </cell>
          <cell r="Q153">
            <v>0.65</v>
          </cell>
          <cell r="R153">
            <v>0.65</v>
          </cell>
          <cell r="S153">
            <v>0.65</v>
          </cell>
          <cell r="T153">
            <v>0.65</v>
          </cell>
        </row>
        <row r="154">
          <cell r="B154">
            <v>27</v>
          </cell>
          <cell r="C154" t="str">
            <v>SGP(白)</v>
          </cell>
          <cell r="D154" t="str">
            <v>（通気・消火・給湯・プロパン）ねじ接合</v>
          </cell>
          <cell r="E154" t="str">
            <v>屋内一般配管</v>
          </cell>
          <cell r="F154" t="str">
            <v>継手</v>
          </cell>
          <cell r="G154">
            <v>0.55000000000000004</v>
          </cell>
          <cell r="H154">
            <v>0.55000000000000004</v>
          </cell>
          <cell r="I154">
            <v>0.55000000000000004</v>
          </cell>
          <cell r="J154">
            <v>0.55000000000000004</v>
          </cell>
          <cell r="K154">
            <v>0.55000000000000004</v>
          </cell>
          <cell r="L154">
            <v>0.55000000000000004</v>
          </cell>
          <cell r="M154">
            <v>0.55000000000000004</v>
          </cell>
          <cell r="N154">
            <v>0.55000000000000004</v>
          </cell>
          <cell r="O154">
            <v>0.55000000000000004</v>
          </cell>
          <cell r="P154">
            <v>0.55000000000000004</v>
          </cell>
          <cell r="Q154">
            <v>0.55000000000000004</v>
          </cell>
          <cell r="R154">
            <v>0.55000000000000004</v>
          </cell>
          <cell r="S154">
            <v>0.55000000000000004</v>
          </cell>
          <cell r="T154">
            <v>0.55000000000000004</v>
          </cell>
        </row>
        <row r="155">
          <cell r="B155">
            <v>28</v>
          </cell>
          <cell r="C155" t="str">
            <v>SGP(白)</v>
          </cell>
          <cell r="D155" t="str">
            <v>（冷却水）ねじ接合</v>
          </cell>
          <cell r="E155" t="str">
            <v>屋内一般配管</v>
          </cell>
          <cell r="F155" t="str">
            <v>継手</v>
          </cell>
          <cell r="G155">
            <v>0.55000000000000004</v>
          </cell>
          <cell r="H155">
            <v>0.55000000000000004</v>
          </cell>
          <cell r="I155">
            <v>0.55000000000000004</v>
          </cell>
          <cell r="J155">
            <v>0.55000000000000004</v>
          </cell>
          <cell r="K155">
            <v>0.55000000000000004</v>
          </cell>
          <cell r="L155">
            <v>0.55000000000000004</v>
          </cell>
          <cell r="M155">
            <v>0.55000000000000004</v>
          </cell>
          <cell r="N155">
            <v>0.55000000000000004</v>
          </cell>
          <cell r="O155">
            <v>0.55000000000000004</v>
          </cell>
          <cell r="P155">
            <v>0.55000000000000004</v>
          </cell>
          <cell r="Q155">
            <v>0.55000000000000004</v>
          </cell>
          <cell r="R155">
            <v>0.55000000000000004</v>
          </cell>
          <cell r="S155">
            <v>0.55000000000000004</v>
          </cell>
          <cell r="T155">
            <v>0.55000000000000004</v>
          </cell>
        </row>
        <row r="156">
          <cell r="B156">
            <v>29</v>
          </cell>
          <cell r="C156" t="str">
            <v>SGP(白)</v>
          </cell>
          <cell r="D156" t="str">
            <v>（通気・消火・給湯・プロパン・冷却水・冷温水）溶接接合</v>
          </cell>
          <cell r="E156" t="str">
            <v>屋内一般配管</v>
          </cell>
          <cell r="F156" t="str">
            <v>継手</v>
          </cell>
          <cell r="G156">
            <v>0.3</v>
          </cell>
          <cell r="H156">
            <v>0.3</v>
          </cell>
          <cell r="I156">
            <v>0.3</v>
          </cell>
          <cell r="J156">
            <v>0.3</v>
          </cell>
          <cell r="K156">
            <v>0.3</v>
          </cell>
          <cell r="L156">
            <v>0.3</v>
          </cell>
          <cell r="M156">
            <v>0.3</v>
          </cell>
          <cell r="N156">
            <v>0.3</v>
          </cell>
          <cell r="O156">
            <v>0.3</v>
          </cell>
          <cell r="P156">
            <v>0.3</v>
          </cell>
          <cell r="Q156">
            <v>0.3</v>
          </cell>
          <cell r="R156">
            <v>0.3</v>
          </cell>
          <cell r="S156">
            <v>0.3</v>
          </cell>
          <cell r="T156">
            <v>0.3</v>
          </cell>
        </row>
        <row r="157">
          <cell r="B157">
            <v>30</v>
          </cell>
          <cell r="C157" t="str">
            <v>SGP(白)</v>
          </cell>
          <cell r="D157" t="str">
            <v>（冷却水）ハウジング型管継手</v>
          </cell>
          <cell r="E157" t="str">
            <v>屋内一般配管</v>
          </cell>
          <cell r="F157" t="str">
            <v>継手</v>
          </cell>
          <cell r="G157">
            <v>2.08</v>
          </cell>
          <cell r="H157">
            <v>2.08</v>
          </cell>
          <cell r="I157">
            <v>2.08</v>
          </cell>
          <cell r="J157">
            <v>2.08</v>
          </cell>
          <cell r="K157">
            <v>2.08</v>
          </cell>
          <cell r="L157">
            <v>2.08</v>
          </cell>
          <cell r="M157">
            <v>2.08</v>
          </cell>
          <cell r="N157">
            <v>2.08</v>
          </cell>
          <cell r="O157">
            <v>1.66</v>
          </cell>
          <cell r="P157">
            <v>1.66</v>
          </cell>
          <cell r="Q157">
            <v>1.66</v>
          </cell>
          <cell r="R157">
            <v>1.25</v>
          </cell>
          <cell r="S157">
            <v>1.25</v>
          </cell>
          <cell r="T157">
            <v>1.25</v>
          </cell>
        </row>
        <row r="158">
          <cell r="B158">
            <v>31</v>
          </cell>
          <cell r="C158" t="str">
            <v>SGP(白)</v>
          </cell>
          <cell r="D158" t="str">
            <v>（冷温水・消火）ハウジング型管継手</v>
          </cell>
          <cell r="E158" t="str">
            <v>屋内一般配管</v>
          </cell>
          <cell r="F158" t="str">
            <v>継手</v>
          </cell>
          <cell r="G158">
            <v>2.44</v>
          </cell>
          <cell r="H158">
            <v>2.44</v>
          </cell>
          <cell r="I158">
            <v>2.44</v>
          </cell>
          <cell r="J158">
            <v>2.44</v>
          </cell>
          <cell r="K158">
            <v>2.44</v>
          </cell>
          <cell r="L158">
            <v>2.44</v>
          </cell>
          <cell r="M158">
            <v>2.44</v>
          </cell>
          <cell r="N158">
            <v>2.44</v>
          </cell>
          <cell r="O158">
            <v>1.95</v>
          </cell>
          <cell r="P158">
            <v>1.95</v>
          </cell>
          <cell r="Q158">
            <v>1.95</v>
          </cell>
          <cell r="R158">
            <v>1.45</v>
          </cell>
          <cell r="S158">
            <v>1.45</v>
          </cell>
          <cell r="T158">
            <v>1.45</v>
          </cell>
        </row>
        <row r="159">
          <cell r="B159">
            <v>32</v>
          </cell>
          <cell r="C159" t="str">
            <v>SGP(黒)</v>
          </cell>
          <cell r="D159" t="str">
            <v>（蒸気・油）ねじ接合</v>
          </cell>
          <cell r="E159" t="str">
            <v>屋内一般配管</v>
          </cell>
          <cell r="F159" t="str">
            <v>継手</v>
          </cell>
          <cell r="G159">
            <v>0.85</v>
          </cell>
          <cell r="H159">
            <v>0.85</v>
          </cell>
          <cell r="I159">
            <v>0.85</v>
          </cell>
          <cell r="J159">
            <v>0.85</v>
          </cell>
          <cell r="K159">
            <v>0.85</v>
          </cell>
          <cell r="L159">
            <v>0.85</v>
          </cell>
          <cell r="M159">
            <v>0.85</v>
          </cell>
          <cell r="N159">
            <v>0.85</v>
          </cell>
          <cell r="O159">
            <v>0.85</v>
          </cell>
          <cell r="P159">
            <v>0.85</v>
          </cell>
          <cell r="Q159">
            <v>0.85</v>
          </cell>
          <cell r="R159">
            <v>0.85</v>
          </cell>
          <cell r="S159">
            <v>0.85</v>
          </cell>
          <cell r="T159">
            <v>0.85</v>
          </cell>
        </row>
        <row r="160">
          <cell r="B160">
            <v>33</v>
          </cell>
          <cell r="C160" t="str">
            <v>SGP(黒)</v>
          </cell>
          <cell r="D160" t="str">
            <v>（蒸気・油）溶接接合</v>
          </cell>
          <cell r="E160" t="str">
            <v>屋内一般配管</v>
          </cell>
          <cell r="F160" t="str">
            <v>継手</v>
          </cell>
          <cell r="G160">
            <v>0.35</v>
          </cell>
          <cell r="H160">
            <v>0.35</v>
          </cell>
          <cell r="I160">
            <v>0.35</v>
          </cell>
          <cell r="J160">
            <v>0.35</v>
          </cell>
          <cell r="K160">
            <v>0.35</v>
          </cell>
          <cell r="L160">
            <v>0.35</v>
          </cell>
          <cell r="M160">
            <v>0.35</v>
          </cell>
          <cell r="N160">
            <v>0.35</v>
          </cell>
          <cell r="O160">
            <v>0.35</v>
          </cell>
          <cell r="P160">
            <v>0.35</v>
          </cell>
          <cell r="Q160">
            <v>0.35</v>
          </cell>
          <cell r="R160">
            <v>0.35</v>
          </cell>
          <cell r="S160">
            <v>0.35</v>
          </cell>
          <cell r="T160">
            <v>0.35</v>
          </cell>
        </row>
        <row r="161">
          <cell r="B161">
            <v>34</v>
          </cell>
          <cell r="C161" t="str">
            <v>D-VA(WSP042)</v>
          </cell>
          <cell r="D161" t="str">
            <v>MD継手</v>
          </cell>
          <cell r="E161" t="str">
            <v>屋内一般配管</v>
          </cell>
          <cell r="F161" t="str">
            <v>継手</v>
          </cell>
          <cell r="G161">
            <v>0.7</v>
          </cell>
          <cell r="H161">
            <v>0.7</v>
          </cell>
          <cell r="I161">
            <v>0.7</v>
          </cell>
          <cell r="J161">
            <v>0.7</v>
          </cell>
          <cell r="K161">
            <v>0.7</v>
          </cell>
          <cell r="L161">
            <v>0.7</v>
          </cell>
          <cell r="M161">
            <v>0.7</v>
          </cell>
          <cell r="N161">
            <v>0.7</v>
          </cell>
          <cell r="O161">
            <v>0.7</v>
          </cell>
          <cell r="P161">
            <v>0.7</v>
          </cell>
          <cell r="Q161">
            <v>0.7</v>
          </cell>
          <cell r="R161">
            <v>0.7</v>
          </cell>
          <cell r="S161">
            <v>0.7</v>
          </cell>
          <cell r="T161">
            <v>0.7</v>
          </cell>
        </row>
        <row r="162">
          <cell r="B162">
            <v>35</v>
          </cell>
          <cell r="C162" t="str">
            <v>SGP-TA(WSP032)</v>
          </cell>
          <cell r="D162" t="str">
            <v>ねじ接合</v>
          </cell>
          <cell r="E162" t="str">
            <v>屋内一般配管</v>
          </cell>
          <cell r="F162" t="str">
            <v>継手</v>
          </cell>
          <cell r="G162">
            <v>0.45</v>
          </cell>
          <cell r="H162">
            <v>0.45</v>
          </cell>
          <cell r="I162">
            <v>0.45</v>
          </cell>
          <cell r="J162">
            <v>0.45</v>
          </cell>
          <cell r="K162">
            <v>0.45</v>
          </cell>
          <cell r="L162">
            <v>0.45</v>
          </cell>
          <cell r="M162">
            <v>0.45</v>
          </cell>
          <cell r="N162">
            <v>0.45</v>
          </cell>
          <cell r="O162">
            <v>0.45</v>
          </cell>
          <cell r="P162">
            <v>0.45</v>
          </cell>
          <cell r="Q162">
            <v>0.45</v>
          </cell>
          <cell r="R162">
            <v>0.45</v>
          </cell>
          <cell r="S162">
            <v>0.45</v>
          </cell>
          <cell r="T162">
            <v>0.45</v>
          </cell>
        </row>
        <row r="163">
          <cell r="B163">
            <v>36</v>
          </cell>
          <cell r="C163" t="str">
            <v>SGP-TA(WSP032)</v>
          </cell>
          <cell r="D163" t="str">
            <v>MD継手</v>
          </cell>
          <cell r="E163" t="str">
            <v>屋内一般配管</v>
          </cell>
          <cell r="F163" t="str">
            <v>継手</v>
          </cell>
          <cell r="G163">
            <v>0.8</v>
          </cell>
          <cell r="H163">
            <v>0.8</v>
          </cell>
          <cell r="I163">
            <v>0.8</v>
          </cell>
          <cell r="J163">
            <v>0.8</v>
          </cell>
          <cell r="K163">
            <v>0.8</v>
          </cell>
          <cell r="L163">
            <v>0.8</v>
          </cell>
          <cell r="M163">
            <v>0.8</v>
          </cell>
          <cell r="N163">
            <v>0.8</v>
          </cell>
          <cell r="O163">
            <v>0.8</v>
          </cell>
          <cell r="P163">
            <v>0.8</v>
          </cell>
          <cell r="Q163">
            <v>0.8</v>
          </cell>
          <cell r="R163">
            <v>0.8</v>
          </cell>
          <cell r="S163">
            <v>0.8</v>
          </cell>
          <cell r="T163">
            <v>0.8</v>
          </cell>
        </row>
        <row r="164">
          <cell r="B164">
            <v>38</v>
          </cell>
          <cell r="C164" t="str">
            <v>ARFA管</v>
          </cell>
          <cell r="D164" t="str">
            <v>ねじ接合</v>
          </cell>
          <cell r="E164" t="str">
            <v>屋内一般配管</v>
          </cell>
          <cell r="F164" t="str">
            <v>継手</v>
          </cell>
          <cell r="G164">
            <v>0.45</v>
          </cell>
          <cell r="H164">
            <v>0.45</v>
          </cell>
          <cell r="I164">
            <v>0.45</v>
          </cell>
          <cell r="J164">
            <v>0.45</v>
          </cell>
          <cell r="K164">
            <v>0.45</v>
          </cell>
          <cell r="L164">
            <v>0.45</v>
          </cell>
          <cell r="M164">
            <v>0.45</v>
          </cell>
          <cell r="N164">
            <v>0.45</v>
          </cell>
          <cell r="O164">
            <v>0.45</v>
          </cell>
          <cell r="P164">
            <v>0.45</v>
          </cell>
          <cell r="Q164">
            <v>0.45</v>
          </cell>
          <cell r="R164">
            <v>0.45</v>
          </cell>
          <cell r="S164">
            <v>0.45</v>
          </cell>
          <cell r="T164">
            <v>0.45</v>
          </cell>
        </row>
        <row r="165">
          <cell r="B165">
            <v>39</v>
          </cell>
          <cell r="C165" t="str">
            <v>ARFA管</v>
          </cell>
          <cell r="D165" t="str">
            <v>MD継手</v>
          </cell>
          <cell r="E165" t="str">
            <v>屋内一般配管</v>
          </cell>
          <cell r="F165" t="str">
            <v>継手</v>
          </cell>
          <cell r="G165">
            <v>0.8</v>
          </cell>
          <cell r="H165">
            <v>0.8</v>
          </cell>
          <cell r="I165">
            <v>0.8</v>
          </cell>
          <cell r="J165">
            <v>0.8</v>
          </cell>
          <cell r="K165">
            <v>0.8</v>
          </cell>
          <cell r="L165">
            <v>0.8</v>
          </cell>
          <cell r="M165">
            <v>0.8</v>
          </cell>
          <cell r="N165">
            <v>0.8</v>
          </cell>
          <cell r="O165">
            <v>0.8</v>
          </cell>
          <cell r="P165">
            <v>0.8</v>
          </cell>
          <cell r="Q165">
            <v>0.8</v>
          </cell>
          <cell r="R165">
            <v>0.8</v>
          </cell>
          <cell r="S165">
            <v>0.8</v>
          </cell>
          <cell r="T165">
            <v>0.8</v>
          </cell>
        </row>
        <row r="166">
          <cell r="B166">
            <v>40</v>
          </cell>
          <cell r="C166" t="str">
            <v>CUP</v>
          </cell>
          <cell r="D166" t="str">
            <v>（給湯・給水）</v>
          </cell>
          <cell r="E166" t="str">
            <v>屋内一般配管</v>
          </cell>
          <cell r="F166" t="str">
            <v>継手</v>
          </cell>
          <cell r="G166">
            <v>0.75</v>
          </cell>
          <cell r="H166">
            <v>0.75</v>
          </cell>
          <cell r="I166">
            <v>0.75</v>
          </cell>
          <cell r="J166">
            <v>0.75</v>
          </cell>
          <cell r="K166">
            <v>0.75</v>
          </cell>
          <cell r="L166">
            <v>0.75</v>
          </cell>
          <cell r="M166">
            <v>0.75</v>
          </cell>
          <cell r="N166">
            <v>0.75</v>
          </cell>
          <cell r="O166">
            <v>0.75</v>
          </cell>
          <cell r="P166">
            <v>0.75</v>
          </cell>
          <cell r="Q166">
            <v>0.75</v>
          </cell>
          <cell r="R166">
            <v>0.75</v>
          </cell>
          <cell r="S166">
            <v>0.75</v>
          </cell>
          <cell r="T166">
            <v>0.75</v>
          </cell>
        </row>
        <row r="169">
          <cell r="B169">
            <v>1</v>
          </cell>
          <cell r="C169" t="str">
            <v>SGP-PA</v>
          </cell>
          <cell r="D169" t="str">
            <v>（給水・冷却水）ねじ接合（管端防食継手）</v>
          </cell>
          <cell r="E169" t="str">
            <v>機械室・便所配管</v>
          </cell>
          <cell r="F169" t="str">
            <v>継手</v>
          </cell>
          <cell r="G169">
            <v>1.1000000000000001</v>
          </cell>
          <cell r="H169">
            <v>1.1000000000000001</v>
          </cell>
          <cell r="I169">
            <v>1.1000000000000001</v>
          </cell>
          <cell r="J169">
            <v>1.1000000000000001</v>
          </cell>
          <cell r="K169">
            <v>1.1000000000000001</v>
          </cell>
          <cell r="L169">
            <v>1.1000000000000001</v>
          </cell>
          <cell r="M169">
            <v>1.1000000000000001</v>
          </cell>
          <cell r="N169">
            <v>1.1000000000000001</v>
          </cell>
          <cell r="O169">
            <v>1.1000000000000001</v>
          </cell>
          <cell r="P169">
            <v>1.1000000000000001</v>
          </cell>
          <cell r="Q169">
            <v>1.1000000000000001</v>
          </cell>
          <cell r="R169">
            <v>1.1000000000000001</v>
          </cell>
          <cell r="S169">
            <v>1.1000000000000001</v>
          </cell>
          <cell r="T169">
            <v>1.1000000000000001</v>
          </cell>
        </row>
        <row r="170">
          <cell r="B170">
            <v>2</v>
          </cell>
          <cell r="C170" t="str">
            <v>SGP-PB</v>
          </cell>
          <cell r="D170" t="str">
            <v>（給水・冷却水）ねじ接合（管端防食継手）</v>
          </cell>
          <cell r="E170" t="str">
            <v>機械室・便所配管</v>
          </cell>
          <cell r="F170" t="str">
            <v>継手</v>
          </cell>
          <cell r="G170">
            <v>0.9</v>
          </cell>
          <cell r="H170">
            <v>0.9</v>
          </cell>
          <cell r="I170">
            <v>0.9</v>
          </cell>
          <cell r="J170">
            <v>0.9</v>
          </cell>
          <cell r="K170">
            <v>0.9</v>
          </cell>
          <cell r="L170">
            <v>0.9</v>
          </cell>
          <cell r="M170">
            <v>0.9</v>
          </cell>
          <cell r="N170">
            <v>0.9</v>
          </cell>
          <cell r="O170">
            <v>0.9</v>
          </cell>
          <cell r="P170">
            <v>0.9</v>
          </cell>
          <cell r="Q170">
            <v>0.9</v>
          </cell>
          <cell r="R170">
            <v>0.9</v>
          </cell>
          <cell r="S170">
            <v>0.9</v>
          </cell>
          <cell r="T170">
            <v>0.9</v>
          </cell>
        </row>
        <row r="171">
          <cell r="B171">
            <v>4</v>
          </cell>
          <cell r="C171" t="str">
            <v>SGP-FPA</v>
          </cell>
          <cell r="D171" t="str">
            <v>（給水・冷却水）フランジ接合</v>
          </cell>
          <cell r="E171" t="str">
            <v>機械室・便所配管</v>
          </cell>
          <cell r="F171" t="str">
            <v>継手</v>
          </cell>
          <cell r="G171">
            <v>1.5</v>
          </cell>
          <cell r="H171">
            <v>1.5</v>
          </cell>
          <cell r="I171">
            <v>1.5</v>
          </cell>
          <cell r="J171">
            <v>1.5</v>
          </cell>
          <cell r="K171">
            <v>1.5</v>
          </cell>
          <cell r="L171">
            <v>1.5</v>
          </cell>
          <cell r="M171">
            <v>1.5</v>
          </cell>
          <cell r="N171">
            <v>1.5</v>
          </cell>
          <cell r="O171">
            <v>1.5</v>
          </cell>
          <cell r="P171">
            <v>1.5</v>
          </cell>
          <cell r="Q171">
            <v>1.5</v>
          </cell>
          <cell r="R171">
            <v>1.5</v>
          </cell>
          <cell r="S171">
            <v>1.5</v>
          </cell>
          <cell r="T171">
            <v>1.5</v>
          </cell>
        </row>
        <row r="172">
          <cell r="B172">
            <v>5</v>
          </cell>
          <cell r="C172" t="str">
            <v>SGP-FPB</v>
          </cell>
          <cell r="D172" t="str">
            <v>（給水・冷却水）フランジ接合</v>
          </cell>
          <cell r="E172" t="str">
            <v>機械室・便所配管</v>
          </cell>
          <cell r="F172" t="str">
            <v>継手</v>
          </cell>
          <cell r="G172">
            <v>1.5</v>
          </cell>
          <cell r="H172">
            <v>1.5</v>
          </cell>
          <cell r="I172">
            <v>1.5</v>
          </cell>
          <cell r="J172">
            <v>1.5</v>
          </cell>
          <cell r="K172">
            <v>1.5</v>
          </cell>
          <cell r="L172">
            <v>1.5</v>
          </cell>
          <cell r="M172">
            <v>1.5</v>
          </cell>
          <cell r="N172">
            <v>1.5</v>
          </cell>
          <cell r="O172">
            <v>1.5</v>
          </cell>
          <cell r="P172">
            <v>1.5</v>
          </cell>
          <cell r="Q172">
            <v>1.5</v>
          </cell>
          <cell r="R172">
            <v>1.5</v>
          </cell>
          <cell r="S172">
            <v>1.5</v>
          </cell>
          <cell r="T172">
            <v>1.5</v>
          </cell>
        </row>
        <row r="173">
          <cell r="B173">
            <v>7</v>
          </cell>
          <cell r="C173" t="str">
            <v>SGP-VA</v>
          </cell>
          <cell r="D173" t="str">
            <v>（給水・冷却水）ねじ接合（管端防食継手）</v>
          </cell>
          <cell r="E173" t="str">
            <v>機械室・便所配管</v>
          </cell>
          <cell r="F173" t="str">
            <v>継手</v>
          </cell>
          <cell r="G173">
            <v>0.9</v>
          </cell>
          <cell r="H173">
            <v>0.9</v>
          </cell>
          <cell r="I173">
            <v>0.9</v>
          </cell>
          <cell r="J173">
            <v>0.9</v>
          </cell>
          <cell r="K173">
            <v>0.9</v>
          </cell>
          <cell r="L173">
            <v>0.9</v>
          </cell>
          <cell r="M173">
            <v>0.9</v>
          </cell>
          <cell r="N173">
            <v>0.9</v>
          </cell>
          <cell r="O173">
            <v>0.9</v>
          </cell>
          <cell r="P173">
            <v>0.9</v>
          </cell>
          <cell r="Q173">
            <v>0.9</v>
          </cell>
          <cell r="R173">
            <v>0.9</v>
          </cell>
          <cell r="S173">
            <v>0.9</v>
          </cell>
          <cell r="T173">
            <v>0.9</v>
          </cell>
        </row>
        <row r="174">
          <cell r="B174">
            <v>8</v>
          </cell>
          <cell r="C174" t="str">
            <v>SGP-VB</v>
          </cell>
          <cell r="D174" t="str">
            <v>（給水・冷却水）ねじ接合（管端防食継手）</v>
          </cell>
          <cell r="E174" t="str">
            <v>機械室・便所配管</v>
          </cell>
          <cell r="F174" t="str">
            <v>継手</v>
          </cell>
          <cell r="G174">
            <v>0.75</v>
          </cell>
          <cell r="H174">
            <v>0.75</v>
          </cell>
          <cell r="I174">
            <v>0.75</v>
          </cell>
          <cell r="J174">
            <v>0.75</v>
          </cell>
          <cell r="K174">
            <v>0.75</v>
          </cell>
          <cell r="L174">
            <v>0.75</v>
          </cell>
          <cell r="M174">
            <v>0.75</v>
          </cell>
          <cell r="N174">
            <v>0.75</v>
          </cell>
          <cell r="O174">
            <v>0.75</v>
          </cell>
          <cell r="P174">
            <v>0.75</v>
          </cell>
          <cell r="Q174">
            <v>0.75</v>
          </cell>
          <cell r="R174">
            <v>0.75</v>
          </cell>
          <cell r="S174">
            <v>0.75</v>
          </cell>
          <cell r="T174">
            <v>0.75</v>
          </cell>
        </row>
        <row r="175">
          <cell r="B175">
            <v>10</v>
          </cell>
          <cell r="C175" t="str">
            <v>SGP-FVA</v>
          </cell>
          <cell r="D175" t="str">
            <v>（給水・冷却水）フランジ接合</v>
          </cell>
          <cell r="E175" t="str">
            <v>機械室・便所配管</v>
          </cell>
          <cell r="F175" t="str">
            <v>継手</v>
          </cell>
          <cell r="G175">
            <v>1.7</v>
          </cell>
          <cell r="H175">
            <v>1.7</v>
          </cell>
          <cell r="I175">
            <v>1.7</v>
          </cell>
          <cell r="J175">
            <v>1.7</v>
          </cell>
          <cell r="K175">
            <v>1.7</v>
          </cell>
          <cell r="L175">
            <v>1.7</v>
          </cell>
          <cell r="M175">
            <v>1.7</v>
          </cell>
          <cell r="N175">
            <v>1.7</v>
          </cell>
          <cell r="O175">
            <v>1.7</v>
          </cell>
          <cell r="P175">
            <v>1.7</v>
          </cell>
          <cell r="Q175">
            <v>1.7</v>
          </cell>
          <cell r="R175">
            <v>1.7</v>
          </cell>
          <cell r="S175">
            <v>1.7</v>
          </cell>
          <cell r="T175">
            <v>1.7</v>
          </cell>
        </row>
        <row r="176">
          <cell r="B176">
            <v>11</v>
          </cell>
          <cell r="C176" t="str">
            <v>SGP-FVB</v>
          </cell>
          <cell r="D176" t="str">
            <v>（給水・冷却水）フランジ接合</v>
          </cell>
          <cell r="E176" t="str">
            <v>機械室・便所配管</v>
          </cell>
          <cell r="F176" t="str">
            <v>継手</v>
          </cell>
          <cell r="G176">
            <v>1.7</v>
          </cell>
          <cell r="H176">
            <v>1.7</v>
          </cell>
          <cell r="I176">
            <v>1.7</v>
          </cell>
          <cell r="J176">
            <v>1.7</v>
          </cell>
          <cell r="K176">
            <v>1.7</v>
          </cell>
          <cell r="L176">
            <v>1.7</v>
          </cell>
          <cell r="M176">
            <v>1.7</v>
          </cell>
          <cell r="N176">
            <v>1.7</v>
          </cell>
          <cell r="O176">
            <v>1.7</v>
          </cell>
          <cell r="P176">
            <v>1.7</v>
          </cell>
          <cell r="Q176">
            <v>1.7</v>
          </cell>
          <cell r="R176">
            <v>1.7</v>
          </cell>
          <cell r="S176">
            <v>1.7</v>
          </cell>
          <cell r="T176">
            <v>1.7</v>
          </cell>
        </row>
        <row r="177">
          <cell r="B177">
            <v>13</v>
          </cell>
          <cell r="C177" t="str">
            <v>SGP-HVA</v>
          </cell>
          <cell r="D177" t="str">
            <v>（給湯・冷温水）ねじ接合（管端防食継手）</v>
          </cell>
          <cell r="E177" t="str">
            <v>機械室・便所配管</v>
          </cell>
          <cell r="F177" t="str">
            <v>継手</v>
          </cell>
          <cell r="G177">
            <v>0.85</v>
          </cell>
          <cell r="H177">
            <v>0.85</v>
          </cell>
          <cell r="I177">
            <v>0.85</v>
          </cell>
          <cell r="J177">
            <v>0.85</v>
          </cell>
          <cell r="K177">
            <v>0.85</v>
          </cell>
          <cell r="L177">
            <v>0.85</v>
          </cell>
          <cell r="M177">
            <v>0.85</v>
          </cell>
          <cell r="N177">
            <v>0.85</v>
          </cell>
          <cell r="O177">
            <v>0.85</v>
          </cell>
          <cell r="P177">
            <v>0.85</v>
          </cell>
          <cell r="Q177">
            <v>0.85</v>
          </cell>
          <cell r="R177">
            <v>0.85</v>
          </cell>
          <cell r="S177">
            <v>0.85</v>
          </cell>
          <cell r="T177">
            <v>0.85</v>
          </cell>
        </row>
        <row r="178">
          <cell r="B178">
            <v>14</v>
          </cell>
          <cell r="C178" t="str">
            <v>SGP-VA</v>
          </cell>
          <cell r="D178" t="str">
            <v>（冷却水）ハウジング型継手</v>
          </cell>
          <cell r="E178" t="str">
            <v>機械室・便所配管</v>
          </cell>
          <cell r="F178" t="str">
            <v>継手</v>
          </cell>
          <cell r="G178">
            <v>3</v>
          </cell>
          <cell r="H178">
            <v>3</v>
          </cell>
          <cell r="I178">
            <v>3</v>
          </cell>
          <cell r="J178">
            <v>3</v>
          </cell>
          <cell r="K178">
            <v>3</v>
          </cell>
          <cell r="L178">
            <v>3</v>
          </cell>
          <cell r="M178">
            <v>3</v>
          </cell>
          <cell r="N178">
            <v>3</v>
          </cell>
          <cell r="O178">
            <v>3</v>
          </cell>
          <cell r="P178">
            <v>3</v>
          </cell>
          <cell r="Q178">
            <v>3</v>
          </cell>
          <cell r="R178">
            <v>1.9</v>
          </cell>
          <cell r="S178">
            <v>1.9</v>
          </cell>
          <cell r="T178">
            <v>1.9</v>
          </cell>
        </row>
        <row r="179">
          <cell r="B179">
            <v>19</v>
          </cell>
          <cell r="C179" t="str">
            <v>STPG</v>
          </cell>
          <cell r="D179" t="str">
            <v>（冷温水）ねじ接合</v>
          </cell>
          <cell r="E179" t="str">
            <v>機械室・便所配管</v>
          </cell>
          <cell r="F179" t="str">
            <v>継手</v>
          </cell>
          <cell r="G179">
            <v>1.5</v>
          </cell>
          <cell r="H179">
            <v>1.5</v>
          </cell>
          <cell r="I179">
            <v>1.5</v>
          </cell>
          <cell r="J179">
            <v>1.5</v>
          </cell>
          <cell r="K179">
            <v>1.5</v>
          </cell>
          <cell r="L179">
            <v>1.5</v>
          </cell>
          <cell r="M179">
            <v>1.5</v>
          </cell>
          <cell r="N179">
            <v>1.5</v>
          </cell>
          <cell r="O179">
            <v>1.5</v>
          </cell>
          <cell r="P179">
            <v>1.5</v>
          </cell>
          <cell r="Q179">
            <v>1.5</v>
          </cell>
          <cell r="R179">
            <v>1.5</v>
          </cell>
          <cell r="S179">
            <v>1.5</v>
          </cell>
          <cell r="T179">
            <v>1.5</v>
          </cell>
        </row>
        <row r="180">
          <cell r="B180">
            <v>20</v>
          </cell>
          <cell r="C180" t="str">
            <v>STPG</v>
          </cell>
          <cell r="D180" t="str">
            <v>（消火）ねじ接合</v>
          </cell>
          <cell r="E180" t="str">
            <v>機械室・便所配管</v>
          </cell>
          <cell r="F180" t="str">
            <v>継手</v>
          </cell>
          <cell r="G180">
            <v>1.5</v>
          </cell>
          <cell r="H180">
            <v>1.5</v>
          </cell>
          <cell r="I180">
            <v>1.5</v>
          </cell>
          <cell r="J180">
            <v>1.5</v>
          </cell>
          <cell r="K180">
            <v>1.5</v>
          </cell>
          <cell r="L180">
            <v>1.5</v>
          </cell>
          <cell r="M180">
            <v>1.5</v>
          </cell>
          <cell r="N180">
            <v>1.5</v>
          </cell>
          <cell r="O180">
            <v>1.5</v>
          </cell>
          <cell r="P180">
            <v>1.5</v>
          </cell>
          <cell r="Q180">
            <v>1.5</v>
          </cell>
          <cell r="R180">
            <v>1.5</v>
          </cell>
          <cell r="S180">
            <v>1.5</v>
          </cell>
          <cell r="T180">
            <v>1.5</v>
          </cell>
        </row>
        <row r="181">
          <cell r="B181">
            <v>21</v>
          </cell>
          <cell r="C181" t="str">
            <v>STPG</v>
          </cell>
          <cell r="D181" t="str">
            <v>（冷却水）ねじ接合</v>
          </cell>
          <cell r="E181" t="str">
            <v>機械室・便所配管</v>
          </cell>
          <cell r="F181" t="str">
            <v>継手</v>
          </cell>
          <cell r="G181">
            <v>1.5</v>
          </cell>
          <cell r="H181">
            <v>1.5</v>
          </cell>
          <cell r="I181">
            <v>1.5</v>
          </cell>
          <cell r="J181">
            <v>1.5</v>
          </cell>
          <cell r="K181">
            <v>1.5</v>
          </cell>
          <cell r="L181">
            <v>1.5</v>
          </cell>
          <cell r="M181">
            <v>1.5</v>
          </cell>
          <cell r="N181">
            <v>1.5</v>
          </cell>
          <cell r="O181">
            <v>1.5</v>
          </cell>
          <cell r="P181">
            <v>1.5</v>
          </cell>
          <cell r="Q181">
            <v>1.5</v>
          </cell>
          <cell r="R181">
            <v>1.5</v>
          </cell>
          <cell r="S181">
            <v>1.5</v>
          </cell>
          <cell r="T181">
            <v>1.5</v>
          </cell>
        </row>
        <row r="182">
          <cell r="B182">
            <v>22</v>
          </cell>
          <cell r="C182" t="str">
            <v>STPG(黒)</v>
          </cell>
          <cell r="D182" t="str">
            <v>（低圧蒸気用）ねじ接合</v>
          </cell>
          <cell r="E182" t="str">
            <v>機械室・便所配管</v>
          </cell>
          <cell r="F182" t="str">
            <v>継手</v>
          </cell>
          <cell r="G182">
            <v>1.9</v>
          </cell>
          <cell r="H182">
            <v>1.9</v>
          </cell>
          <cell r="I182">
            <v>1.9</v>
          </cell>
          <cell r="J182">
            <v>1.9</v>
          </cell>
          <cell r="K182">
            <v>1.9</v>
          </cell>
          <cell r="L182">
            <v>1.9</v>
          </cell>
          <cell r="M182">
            <v>1.9</v>
          </cell>
          <cell r="N182">
            <v>1.9</v>
          </cell>
          <cell r="O182">
            <v>1.9</v>
          </cell>
          <cell r="P182">
            <v>1.9</v>
          </cell>
          <cell r="Q182">
            <v>1.9</v>
          </cell>
          <cell r="R182">
            <v>1.9</v>
          </cell>
          <cell r="S182">
            <v>1.9</v>
          </cell>
          <cell r="T182">
            <v>1.9</v>
          </cell>
        </row>
        <row r="183">
          <cell r="B183">
            <v>23</v>
          </cell>
          <cell r="C183" t="str">
            <v>STPG</v>
          </cell>
          <cell r="D183" t="str">
            <v>（消火・冷却水・冷温水）溶接接合</v>
          </cell>
          <cell r="E183" t="str">
            <v>機械室・便所配管</v>
          </cell>
          <cell r="F183" t="str">
            <v>継手</v>
          </cell>
          <cell r="G183">
            <v>1.2</v>
          </cell>
          <cell r="H183">
            <v>1.2</v>
          </cell>
          <cell r="I183">
            <v>1.2</v>
          </cell>
          <cell r="J183">
            <v>0.6</v>
          </cell>
          <cell r="K183">
            <v>0.6</v>
          </cell>
          <cell r="L183">
            <v>0.6</v>
          </cell>
          <cell r="M183">
            <v>0.6</v>
          </cell>
          <cell r="N183">
            <v>0.6</v>
          </cell>
          <cell r="O183">
            <v>0.6</v>
          </cell>
          <cell r="P183">
            <v>0.6</v>
          </cell>
          <cell r="Q183">
            <v>0.6</v>
          </cell>
          <cell r="R183">
            <v>0.6</v>
          </cell>
          <cell r="S183">
            <v>0.6</v>
          </cell>
          <cell r="T183">
            <v>0.6</v>
          </cell>
        </row>
        <row r="184">
          <cell r="B184">
            <v>24</v>
          </cell>
          <cell r="C184" t="str">
            <v>STPG(黒)</v>
          </cell>
          <cell r="D184" t="str">
            <v>（蒸気給気管、蒸気還気用）溶接接合</v>
          </cell>
          <cell r="E184" t="str">
            <v>機械室・便所配管</v>
          </cell>
          <cell r="F184" t="str">
            <v>継手</v>
          </cell>
          <cell r="G184">
            <v>1.5</v>
          </cell>
          <cell r="H184">
            <v>1.5</v>
          </cell>
          <cell r="I184">
            <v>1.5</v>
          </cell>
          <cell r="J184">
            <v>0.75</v>
          </cell>
          <cell r="K184">
            <v>0.75</v>
          </cell>
          <cell r="L184">
            <v>0.75</v>
          </cell>
          <cell r="M184">
            <v>0.75</v>
          </cell>
          <cell r="N184">
            <v>0.75</v>
          </cell>
          <cell r="O184">
            <v>0.75</v>
          </cell>
          <cell r="P184">
            <v>0.75</v>
          </cell>
          <cell r="Q184">
            <v>0.75</v>
          </cell>
          <cell r="R184">
            <v>0.75</v>
          </cell>
          <cell r="S184">
            <v>0.75</v>
          </cell>
          <cell r="T184">
            <v>0.75</v>
          </cell>
        </row>
        <row r="185">
          <cell r="B185">
            <v>25</v>
          </cell>
          <cell r="C185" t="str">
            <v>SGP(白)</v>
          </cell>
          <cell r="D185" t="str">
            <v>（排水）ねじ接合</v>
          </cell>
          <cell r="E185" t="str">
            <v>機械室・便所配管</v>
          </cell>
          <cell r="F185" t="str">
            <v>継手</v>
          </cell>
          <cell r="G185">
            <v>0.85</v>
          </cell>
          <cell r="H185">
            <v>0.85</v>
          </cell>
          <cell r="I185">
            <v>0.85</v>
          </cell>
          <cell r="J185">
            <v>0.85</v>
          </cell>
          <cell r="K185">
            <v>0.85</v>
          </cell>
          <cell r="L185">
            <v>0.85</v>
          </cell>
          <cell r="M185">
            <v>0.85</v>
          </cell>
          <cell r="N185">
            <v>0.85</v>
          </cell>
          <cell r="O185">
            <v>0.85</v>
          </cell>
          <cell r="P185">
            <v>0.85</v>
          </cell>
          <cell r="Q185">
            <v>0.85</v>
          </cell>
          <cell r="R185">
            <v>0.85</v>
          </cell>
          <cell r="S185">
            <v>0.85</v>
          </cell>
          <cell r="T185">
            <v>0.85</v>
          </cell>
        </row>
        <row r="186">
          <cell r="B186">
            <v>26</v>
          </cell>
          <cell r="C186" t="str">
            <v>SGP(白)</v>
          </cell>
          <cell r="D186" t="str">
            <v>（冷温水）ねじ接合</v>
          </cell>
          <cell r="E186" t="str">
            <v>機械室・便所配管</v>
          </cell>
          <cell r="F186" t="str">
            <v>継手</v>
          </cell>
          <cell r="G186">
            <v>0.75</v>
          </cell>
          <cell r="H186">
            <v>0.75</v>
          </cell>
          <cell r="I186">
            <v>0.75</v>
          </cell>
          <cell r="J186">
            <v>0.75</v>
          </cell>
          <cell r="K186">
            <v>0.75</v>
          </cell>
          <cell r="L186">
            <v>0.75</v>
          </cell>
          <cell r="M186">
            <v>0.75</v>
          </cell>
          <cell r="N186">
            <v>0.75</v>
          </cell>
          <cell r="O186">
            <v>0.75</v>
          </cell>
          <cell r="P186">
            <v>0.75</v>
          </cell>
          <cell r="Q186">
            <v>0.75</v>
          </cell>
          <cell r="R186">
            <v>0.75</v>
          </cell>
          <cell r="S186">
            <v>0.75</v>
          </cell>
          <cell r="T186">
            <v>0.75</v>
          </cell>
        </row>
        <row r="187">
          <cell r="B187">
            <v>27</v>
          </cell>
          <cell r="C187" t="str">
            <v>SGP(白)</v>
          </cell>
          <cell r="D187" t="str">
            <v>（通気・消火・給湯・プロパン）ねじ接合</v>
          </cell>
          <cell r="E187" t="str">
            <v>機械室・便所配管</v>
          </cell>
          <cell r="F187" t="str">
            <v>継手</v>
          </cell>
          <cell r="G187">
            <v>0.75</v>
          </cell>
          <cell r="H187">
            <v>0.75</v>
          </cell>
          <cell r="I187">
            <v>0.75</v>
          </cell>
          <cell r="J187">
            <v>0.75</v>
          </cell>
          <cell r="K187">
            <v>0.75</v>
          </cell>
          <cell r="L187">
            <v>0.75</v>
          </cell>
          <cell r="M187">
            <v>0.75</v>
          </cell>
          <cell r="N187">
            <v>0.75</v>
          </cell>
          <cell r="O187">
            <v>0.75</v>
          </cell>
          <cell r="P187">
            <v>0.75</v>
          </cell>
          <cell r="Q187">
            <v>0.75</v>
          </cell>
          <cell r="R187">
            <v>0.75</v>
          </cell>
          <cell r="S187">
            <v>0.75</v>
          </cell>
          <cell r="T187">
            <v>0.75</v>
          </cell>
        </row>
        <row r="188">
          <cell r="B188">
            <v>28</v>
          </cell>
          <cell r="C188" t="str">
            <v>SGP(白)</v>
          </cell>
          <cell r="D188" t="str">
            <v>（冷却水）ねじ接合</v>
          </cell>
          <cell r="E188" t="str">
            <v>機械室・便所配管</v>
          </cell>
          <cell r="F188" t="str">
            <v>継手</v>
          </cell>
          <cell r="G188">
            <v>0.75</v>
          </cell>
          <cell r="H188">
            <v>0.75</v>
          </cell>
          <cell r="I188">
            <v>0.75</v>
          </cell>
          <cell r="J188">
            <v>0.75</v>
          </cell>
          <cell r="K188">
            <v>0.75</v>
          </cell>
          <cell r="L188">
            <v>0.75</v>
          </cell>
          <cell r="M188">
            <v>0.75</v>
          </cell>
          <cell r="N188">
            <v>0.75</v>
          </cell>
          <cell r="O188">
            <v>0.75</v>
          </cell>
          <cell r="P188">
            <v>0.75</v>
          </cell>
          <cell r="Q188">
            <v>0.75</v>
          </cell>
          <cell r="R188">
            <v>0.75</v>
          </cell>
          <cell r="S188">
            <v>0.75</v>
          </cell>
          <cell r="T188">
            <v>0.75</v>
          </cell>
        </row>
        <row r="189">
          <cell r="B189">
            <v>29</v>
          </cell>
          <cell r="C189" t="str">
            <v>SGP(白)</v>
          </cell>
          <cell r="D189" t="str">
            <v>（通気・消火・給湯・プロパン・冷却水・冷温水）溶接接合</v>
          </cell>
          <cell r="E189" t="str">
            <v>機械室・便所配管</v>
          </cell>
          <cell r="F189" t="str">
            <v>継手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  <cell r="P189">
            <v>0.4</v>
          </cell>
          <cell r="Q189">
            <v>0.4</v>
          </cell>
          <cell r="R189">
            <v>0.4</v>
          </cell>
          <cell r="S189">
            <v>0.4</v>
          </cell>
          <cell r="T189">
            <v>0.4</v>
          </cell>
        </row>
        <row r="190">
          <cell r="B190">
            <v>30</v>
          </cell>
          <cell r="C190" t="str">
            <v>SGP(白)</v>
          </cell>
          <cell r="D190" t="str">
            <v>（冷却水）ハウジング型管継手</v>
          </cell>
          <cell r="E190" t="str">
            <v>機械室・便所配管</v>
          </cell>
          <cell r="F190" t="str">
            <v>継手</v>
          </cell>
          <cell r="G190">
            <v>3.34</v>
          </cell>
          <cell r="H190">
            <v>3.34</v>
          </cell>
          <cell r="I190">
            <v>3.34</v>
          </cell>
          <cell r="J190">
            <v>3.34</v>
          </cell>
          <cell r="K190">
            <v>3.34</v>
          </cell>
          <cell r="L190">
            <v>3.34</v>
          </cell>
          <cell r="M190">
            <v>3.34</v>
          </cell>
          <cell r="N190">
            <v>3.34</v>
          </cell>
          <cell r="O190">
            <v>2.68</v>
          </cell>
          <cell r="P190">
            <v>2.68</v>
          </cell>
          <cell r="Q190">
            <v>2.68</v>
          </cell>
          <cell r="R190">
            <v>2.02</v>
          </cell>
          <cell r="S190">
            <v>2.02</v>
          </cell>
          <cell r="T190">
            <v>2.02</v>
          </cell>
        </row>
        <row r="191">
          <cell r="B191">
            <v>31</v>
          </cell>
          <cell r="C191" t="str">
            <v>SGP(白)</v>
          </cell>
          <cell r="D191" t="str">
            <v>（冷温水・消火）ハウジング型管継手</v>
          </cell>
          <cell r="E191" t="str">
            <v>機械室・便所配管</v>
          </cell>
          <cell r="F191" t="str">
            <v>継手</v>
          </cell>
          <cell r="G191">
            <v>3.34</v>
          </cell>
          <cell r="H191">
            <v>3.34</v>
          </cell>
          <cell r="I191">
            <v>3.34</v>
          </cell>
          <cell r="J191">
            <v>3.34</v>
          </cell>
          <cell r="K191">
            <v>3.34</v>
          </cell>
          <cell r="L191">
            <v>3.34</v>
          </cell>
          <cell r="M191">
            <v>3.34</v>
          </cell>
          <cell r="N191">
            <v>3.34</v>
          </cell>
          <cell r="O191">
            <v>2.68</v>
          </cell>
          <cell r="P191">
            <v>2.68</v>
          </cell>
          <cell r="Q191">
            <v>2.68</v>
          </cell>
          <cell r="R191">
            <v>2.02</v>
          </cell>
          <cell r="S191">
            <v>2.02</v>
          </cell>
          <cell r="T191">
            <v>2.02</v>
          </cell>
        </row>
        <row r="192">
          <cell r="B192">
            <v>32</v>
          </cell>
          <cell r="C192" t="str">
            <v>SGP(黒)</v>
          </cell>
          <cell r="D192" t="str">
            <v>（蒸気・油）ねじ接合</v>
          </cell>
          <cell r="E192" t="str">
            <v>機械室・便所配管</v>
          </cell>
          <cell r="F192" t="str">
            <v>継手</v>
          </cell>
          <cell r="G192">
            <v>0.95</v>
          </cell>
          <cell r="H192">
            <v>0.95</v>
          </cell>
          <cell r="I192">
            <v>0.95</v>
          </cell>
          <cell r="J192">
            <v>0.95</v>
          </cell>
          <cell r="K192">
            <v>0.95</v>
          </cell>
          <cell r="L192">
            <v>0.95</v>
          </cell>
          <cell r="M192">
            <v>0.95</v>
          </cell>
          <cell r="N192">
            <v>0.95</v>
          </cell>
          <cell r="O192">
            <v>0.95</v>
          </cell>
          <cell r="P192">
            <v>0.95</v>
          </cell>
          <cell r="Q192">
            <v>0.95</v>
          </cell>
          <cell r="R192">
            <v>0.95</v>
          </cell>
          <cell r="S192">
            <v>0.95</v>
          </cell>
          <cell r="T192">
            <v>0.95</v>
          </cell>
        </row>
        <row r="193">
          <cell r="B193">
            <v>33</v>
          </cell>
          <cell r="C193" t="str">
            <v>SGP(黒)</v>
          </cell>
          <cell r="D193" t="str">
            <v>（蒸気・油）溶接接合</v>
          </cell>
          <cell r="E193" t="str">
            <v>機械室・便所配管</v>
          </cell>
          <cell r="F193" t="str">
            <v>継手</v>
          </cell>
          <cell r="G193">
            <v>0.5</v>
          </cell>
          <cell r="H193">
            <v>0.5</v>
          </cell>
          <cell r="I193">
            <v>0.5</v>
          </cell>
          <cell r="J193">
            <v>0.5</v>
          </cell>
          <cell r="K193">
            <v>0.5</v>
          </cell>
          <cell r="L193">
            <v>0.5</v>
          </cell>
          <cell r="M193">
            <v>0.5</v>
          </cell>
          <cell r="N193">
            <v>0.5</v>
          </cell>
          <cell r="O193">
            <v>0.5</v>
          </cell>
          <cell r="P193">
            <v>0.5</v>
          </cell>
          <cell r="Q193">
            <v>0.5</v>
          </cell>
          <cell r="R193">
            <v>0.5</v>
          </cell>
          <cell r="S193">
            <v>0.5</v>
          </cell>
          <cell r="T193">
            <v>0.5</v>
          </cell>
        </row>
        <row r="194">
          <cell r="B194">
            <v>34</v>
          </cell>
          <cell r="C194" t="str">
            <v>D-VA(WSP042)</v>
          </cell>
          <cell r="D194" t="str">
            <v>MD継手</v>
          </cell>
          <cell r="E194" t="str">
            <v>機械室・便所配管</v>
          </cell>
          <cell r="F194" t="str">
            <v>継手</v>
          </cell>
          <cell r="G194">
            <v>1</v>
          </cell>
          <cell r="H194">
            <v>1</v>
          </cell>
          <cell r="I194">
            <v>1</v>
          </cell>
          <cell r="J194">
            <v>1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1</v>
          </cell>
          <cell r="Q194">
            <v>1</v>
          </cell>
          <cell r="R194">
            <v>1</v>
          </cell>
          <cell r="S194">
            <v>1</v>
          </cell>
          <cell r="T194">
            <v>1</v>
          </cell>
        </row>
        <row r="195">
          <cell r="B195">
            <v>35</v>
          </cell>
          <cell r="C195" t="str">
            <v>SGP-TA(WSP032)</v>
          </cell>
          <cell r="D195" t="str">
            <v>ねじ接合</v>
          </cell>
          <cell r="E195" t="str">
            <v>機械室・便所配管</v>
          </cell>
          <cell r="F195" t="str">
            <v>継手</v>
          </cell>
          <cell r="G195">
            <v>0.6</v>
          </cell>
          <cell r="H195">
            <v>0.6</v>
          </cell>
          <cell r="I195">
            <v>0.6</v>
          </cell>
          <cell r="J195">
            <v>0.6</v>
          </cell>
          <cell r="K195">
            <v>0.6</v>
          </cell>
          <cell r="L195">
            <v>0.6</v>
          </cell>
          <cell r="M195">
            <v>0.6</v>
          </cell>
          <cell r="N195">
            <v>0.6</v>
          </cell>
          <cell r="O195">
            <v>0.6</v>
          </cell>
          <cell r="P195">
            <v>0.6</v>
          </cell>
          <cell r="Q195">
            <v>0.6</v>
          </cell>
          <cell r="R195">
            <v>0.6</v>
          </cell>
          <cell r="S195">
            <v>0.6</v>
          </cell>
          <cell r="T195">
            <v>0.6</v>
          </cell>
        </row>
        <row r="196">
          <cell r="B196">
            <v>36</v>
          </cell>
          <cell r="C196" t="str">
            <v>SGP-TA(WSP032)</v>
          </cell>
          <cell r="D196" t="str">
            <v>MD継手</v>
          </cell>
          <cell r="E196" t="str">
            <v>機械室・便所配管</v>
          </cell>
          <cell r="F196" t="str">
            <v>継手</v>
          </cell>
          <cell r="G196">
            <v>1.1000000000000001</v>
          </cell>
          <cell r="H196">
            <v>1.1000000000000001</v>
          </cell>
          <cell r="I196">
            <v>1.1000000000000001</v>
          </cell>
          <cell r="J196">
            <v>1.1000000000000001</v>
          </cell>
          <cell r="K196">
            <v>1.1000000000000001</v>
          </cell>
          <cell r="L196">
            <v>1.1000000000000001</v>
          </cell>
          <cell r="M196">
            <v>1.1000000000000001</v>
          </cell>
          <cell r="N196">
            <v>1.1000000000000001</v>
          </cell>
          <cell r="O196">
            <v>1.1000000000000001</v>
          </cell>
          <cell r="P196">
            <v>1.1000000000000001</v>
          </cell>
          <cell r="Q196">
            <v>1.1000000000000001</v>
          </cell>
          <cell r="R196">
            <v>1.1000000000000001</v>
          </cell>
          <cell r="S196">
            <v>1.1000000000000001</v>
          </cell>
          <cell r="T196">
            <v>1.1000000000000001</v>
          </cell>
        </row>
        <row r="197">
          <cell r="B197">
            <v>38</v>
          </cell>
          <cell r="C197" t="str">
            <v>ARFA管</v>
          </cell>
          <cell r="D197" t="str">
            <v>ねじ接合</v>
          </cell>
          <cell r="E197" t="str">
            <v>機械室・便所配管</v>
          </cell>
          <cell r="F197" t="str">
            <v>継手</v>
          </cell>
          <cell r="G197">
            <v>0.6</v>
          </cell>
          <cell r="H197">
            <v>0.6</v>
          </cell>
          <cell r="I197">
            <v>0.6</v>
          </cell>
          <cell r="J197">
            <v>0.6</v>
          </cell>
          <cell r="K197">
            <v>0.6</v>
          </cell>
          <cell r="L197">
            <v>0.6</v>
          </cell>
          <cell r="M197">
            <v>0.6</v>
          </cell>
          <cell r="N197">
            <v>0.6</v>
          </cell>
          <cell r="O197">
            <v>0.6</v>
          </cell>
          <cell r="P197">
            <v>0.6</v>
          </cell>
          <cell r="Q197">
            <v>0.6</v>
          </cell>
          <cell r="R197">
            <v>0.6</v>
          </cell>
          <cell r="S197">
            <v>0.6</v>
          </cell>
          <cell r="T197">
            <v>0.6</v>
          </cell>
        </row>
        <row r="198">
          <cell r="B198">
            <v>39</v>
          </cell>
          <cell r="C198" t="str">
            <v>ARFA管</v>
          </cell>
          <cell r="D198" t="str">
            <v>MD継手</v>
          </cell>
          <cell r="E198" t="str">
            <v>機械室・便所配管</v>
          </cell>
          <cell r="F198" t="str">
            <v>継手</v>
          </cell>
          <cell r="G198">
            <v>1.1000000000000001</v>
          </cell>
          <cell r="H198">
            <v>1.1000000000000001</v>
          </cell>
          <cell r="I198">
            <v>1.1000000000000001</v>
          </cell>
          <cell r="J198">
            <v>1.1000000000000001</v>
          </cell>
          <cell r="K198">
            <v>1.1000000000000001</v>
          </cell>
          <cell r="L198">
            <v>1.1000000000000001</v>
          </cell>
          <cell r="M198">
            <v>1.1000000000000001</v>
          </cell>
          <cell r="N198">
            <v>1.1000000000000001</v>
          </cell>
          <cell r="O198">
            <v>1.1000000000000001</v>
          </cell>
          <cell r="P198">
            <v>1.1000000000000001</v>
          </cell>
          <cell r="Q198">
            <v>1.1000000000000001</v>
          </cell>
          <cell r="R198">
            <v>1.1000000000000001</v>
          </cell>
          <cell r="S198">
            <v>1.1000000000000001</v>
          </cell>
          <cell r="T198">
            <v>1.1000000000000001</v>
          </cell>
        </row>
        <row r="199">
          <cell r="B199">
            <v>40</v>
          </cell>
          <cell r="C199" t="str">
            <v>CUP</v>
          </cell>
          <cell r="D199" t="str">
            <v>（給湯・給水）</v>
          </cell>
          <cell r="E199" t="str">
            <v>機械室・便所配管</v>
          </cell>
          <cell r="F199" t="str">
            <v>継手</v>
          </cell>
          <cell r="G199">
            <v>0.9</v>
          </cell>
          <cell r="H199">
            <v>0.9</v>
          </cell>
          <cell r="I199">
            <v>0.9</v>
          </cell>
          <cell r="J199">
            <v>0.9</v>
          </cell>
          <cell r="K199">
            <v>0.9</v>
          </cell>
          <cell r="L199">
            <v>0.9</v>
          </cell>
          <cell r="M199">
            <v>0.9</v>
          </cell>
          <cell r="N199">
            <v>0.9</v>
          </cell>
          <cell r="O199">
            <v>0.9</v>
          </cell>
          <cell r="P199">
            <v>0.9</v>
          </cell>
          <cell r="Q199">
            <v>0.9</v>
          </cell>
          <cell r="R199">
            <v>0.9</v>
          </cell>
          <cell r="S199">
            <v>0.9</v>
          </cell>
          <cell r="T199">
            <v>0.9</v>
          </cell>
        </row>
        <row r="202">
          <cell r="B202">
            <v>1</v>
          </cell>
          <cell r="C202" t="str">
            <v>SGP-PA</v>
          </cell>
          <cell r="D202" t="str">
            <v>（給水・冷却水）ねじ接合（管端防食継手）</v>
          </cell>
          <cell r="E202" t="str">
            <v>屋外配管</v>
          </cell>
          <cell r="F202" t="str">
            <v>継手</v>
          </cell>
          <cell r="G202">
            <v>0.55000000000000004</v>
          </cell>
          <cell r="H202">
            <v>0.55000000000000004</v>
          </cell>
          <cell r="I202">
            <v>0.55000000000000004</v>
          </cell>
          <cell r="J202">
            <v>0.55000000000000004</v>
          </cell>
          <cell r="K202">
            <v>0.55000000000000004</v>
          </cell>
          <cell r="L202">
            <v>0.55000000000000004</v>
          </cell>
          <cell r="M202">
            <v>0.55000000000000004</v>
          </cell>
          <cell r="N202">
            <v>0.55000000000000004</v>
          </cell>
          <cell r="O202">
            <v>0.55000000000000004</v>
          </cell>
          <cell r="P202">
            <v>0.55000000000000004</v>
          </cell>
          <cell r="Q202">
            <v>0.55000000000000004</v>
          </cell>
          <cell r="R202">
            <v>0.55000000000000004</v>
          </cell>
          <cell r="S202">
            <v>0.55000000000000004</v>
          </cell>
          <cell r="T202">
            <v>0.55000000000000004</v>
          </cell>
        </row>
        <row r="203">
          <cell r="B203">
            <v>2</v>
          </cell>
          <cell r="C203" t="str">
            <v>SGP-PB</v>
          </cell>
          <cell r="D203" t="str">
            <v>（給水・冷却水）ねじ接合（管端防食継手）</v>
          </cell>
          <cell r="E203" t="str">
            <v>屋外配管</v>
          </cell>
          <cell r="F203" t="str">
            <v>継手</v>
          </cell>
          <cell r="G203">
            <v>0.45</v>
          </cell>
          <cell r="H203">
            <v>0.45</v>
          </cell>
          <cell r="I203">
            <v>0.45</v>
          </cell>
          <cell r="J203">
            <v>0.45</v>
          </cell>
          <cell r="K203">
            <v>0.45</v>
          </cell>
          <cell r="L203">
            <v>0.45</v>
          </cell>
          <cell r="M203">
            <v>0.45</v>
          </cell>
          <cell r="N203">
            <v>0.45</v>
          </cell>
          <cell r="O203">
            <v>0.45</v>
          </cell>
          <cell r="P203">
            <v>0.45</v>
          </cell>
          <cell r="Q203">
            <v>0.45</v>
          </cell>
          <cell r="R203">
            <v>0.45</v>
          </cell>
          <cell r="S203">
            <v>0.45</v>
          </cell>
          <cell r="T203">
            <v>0.45</v>
          </cell>
        </row>
        <row r="204">
          <cell r="B204">
            <v>4</v>
          </cell>
          <cell r="C204" t="str">
            <v>SGP-FPA</v>
          </cell>
          <cell r="D204" t="str">
            <v>（給水・冷却水）フランジ接合</v>
          </cell>
          <cell r="E204" t="str">
            <v>屋外配管</v>
          </cell>
          <cell r="F204" t="str">
            <v>継手</v>
          </cell>
          <cell r="G204">
            <v>0.9</v>
          </cell>
          <cell r="H204">
            <v>0.9</v>
          </cell>
          <cell r="I204">
            <v>0.9</v>
          </cell>
          <cell r="J204">
            <v>0.9</v>
          </cell>
          <cell r="K204">
            <v>0.9</v>
          </cell>
          <cell r="L204">
            <v>0.9</v>
          </cell>
          <cell r="M204">
            <v>0.9</v>
          </cell>
          <cell r="N204">
            <v>0.9</v>
          </cell>
          <cell r="O204">
            <v>0.9</v>
          </cell>
          <cell r="P204">
            <v>0.9</v>
          </cell>
          <cell r="Q204">
            <v>0.9</v>
          </cell>
          <cell r="R204">
            <v>0.9</v>
          </cell>
          <cell r="S204">
            <v>0.9</v>
          </cell>
          <cell r="T204">
            <v>0.9</v>
          </cell>
        </row>
        <row r="205">
          <cell r="B205">
            <v>5</v>
          </cell>
          <cell r="C205" t="str">
            <v>SGP-FPB</v>
          </cell>
          <cell r="D205" t="str">
            <v>（給水・冷却水）フランジ接合</v>
          </cell>
          <cell r="E205" t="str">
            <v>屋外配管</v>
          </cell>
          <cell r="F205" t="str">
            <v>継手</v>
          </cell>
          <cell r="G205">
            <v>0.9</v>
          </cell>
          <cell r="H205">
            <v>0.9</v>
          </cell>
          <cell r="I205">
            <v>0.9</v>
          </cell>
          <cell r="J205">
            <v>0.9</v>
          </cell>
          <cell r="K205">
            <v>0.9</v>
          </cell>
          <cell r="L205">
            <v>0.9</v>
          </cell>
          <cell r="M205">
            <v>0.9</v>
          </cell>
          <cell r="N205">
            <v>0.9</v>
          </cell>
          <cell r="O205">
            <v>0.9</v>
          </cell>
          <cell r="P205">
            <v>0.9</v>
          </cell>
          <cell r="Q205">
            <v>0.9</v>
          </cell>
          <cell r="R205">
            <v>0.9</v>
          </cell>
          <cell r="S205">
            <v>0.9</v>
          </cell>
          <cell r="T205">
            <v>0.9</v>
          </cell>
        </row>
        <row r="206">
          <cell r="B206">
            <v>7</v>
          </cell>
          <cell r="C206" t="str">
            <v>SGP-VA</v>
          </cell>
          <cell r="D206" t="str">
            <v>（給水・冷却水）ねじ接合（管端防食継手）</v>
          </cell>
          <cell r="E206" t="str">
            <v>屋外配管</v>
          </cell>
          <cell r="F206" t="str">
            <v>継手</v>
          </cell>
          <cell r="G206">
            <v>0.45</v>
          </cell>
          <cell r="H206">
            <v>0.45</v>
          </cell>
          <cell r="I206">
            <v>0.45</v>
          </cell>
          <cell r="J206">
            <v>0.45</v>
          </cell>
          <cell r="K206">
            <v>0.45</v>
          </cell>
          <cell r="L206">
            <v>0.45</v>
          </cell>
          <cell r="M206">
            <v>0.45</v>
          </cell>
          <cell r="N206">
            <v>0.45</v>
          </cell>
          <cell r="O206">
            <v>0.45</v>
          </cell>
          <cell r="P206">
            <v>0.45</v>
          </cell>
          <cell r="Q206">
            <v>0.45</v>
          </cell>
          <cell r="R206">
            <v>0.45</v>
          </cell>
          <cell r="S206">
            <v>0.45</v>
          </cell>
          <cell r="T206">
            <v>0.45</v>
          </cell>
        </row>
        <row r="207">
          <cell r="B207">
            <v>8</v>
          </cell>
          <cell r="C207" t="str">
            <v>SGP-VB</v>
          </cell>
          <cell r="D207" t="str">
            <v>（給水・冷却水）ねじ接合（管端防食継手）</v>
          </cell>
          <cell r="E207" t="str">
            <v>屋外配管</v>
          </cell>
          <cell r="F207" t="str">
            <v>継手</v>
          </cell>
          <cell r="G207">
            <v>0.4</v>
          </cell>
          <cell r="H207">
            <v>0.4</v>
          </cell>
          <cell r="I207">
            <v>0.4</v>
          </cell>
          <cell r="J207">
            <v>0.4</v>
          </cell>
          <cell r="K207">
            <v>0.4</v>
          </cell>
          <cell r="L207">
            <v>0.4</v>
          </cell>
          <cell r="M207">
            <v>0.4</v>
          </cell>
          <cell r="N207">
            <v>0.4</v>
          </cell>
          <cell r="O207">
            <v>0.4</v>
          </cell>
          <cell r="P207">
            <v>0.4</v>
          </cell>
          <cell r="Q207">
            <v>0.4</v>
          </cell>
          <cell r="R207">
            <v>0.4</v>
          </cell>
          <cell r="S207">
            <v>0.4</v>
          </cell>
          <cell r="T207">
            <v>0.4</v>
          </cell>
        </row>
        <row r="208">
          <cell r="B208">
            <v>10</v>
          </cell>
          <cell r="C208" t="str">
            <v>SGP-FVA</v>
          </cell>
          <cell r="D208" t="str">
            <v>（給水・冷却水）フランジ接合</v>
          </cell>
          <cell r="E208" t="str">
            <v>屋外配管</v>
          </cell>
          <cell r="F208" t="str">
            <v>継手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>
            <v>1</v>
          </cell>
          <cell r="N208">
            <v>1</v>
          </cell>
          <cell r="O208">
            <v>1</v>
          </cell>
          <cell r="P208">
            <v>1</v>
          </cell>
          <cell r="Q208">
            <v>1</v>
          </cell>
          <cell r="R208">
            <v>1</v>
          </cell>
          <cell r="S208">
            <v>1</v>
          </cell>
          <cell r="T208">
            <v>1</v>
          </cell>
        </row>
        <row r="209">
          <cell r="B209">
            <v>11</v>
          </cell>
          <cell r="C209" t="str">
            <v>SGP-FVB</v>
          </cell>
          <cell r="D209" t="str">
            <v>（給水・冷却水）フランジ接合</v>
          </cell>
          <cell r="E209" t="str">
            <v>屋外配管</v>
          </cell>
          <cell r="F209" t="str">
            <v>継手</v>
          </cell>
          <cell r="G209">
            <v>1</v>
          </cell>
          <cell r="H209">
            <v>1</v>
          </cell>
          <cell r="I209">
            <v>1</v>
          </cell>
          <cell r="J209">
            <v>1</v>
          </cell>
          <cell r="K209">
            <v>1</v>
          </cell>
          <cell r="L209">
            <v>1</v>
          </cell>
          <cell r="M209">
            <v>1</v>
          </cell>
          <cell r="N209">
            <v>1</v>
          </cell>
          <cell r="O209">
            <v>1</v>
          </cell>
          <cell r="P209">
            <v>1</v>
          </cell>
          <cell r="Q209">
            <v>1</v>
          </cell>
          <cell r="R209">
            <v>1</v>
          </cell>
          <cell r="S209">
            <v>1</v>
          </cell>
          <cell r="T209">
            <v>1</v>
          </cell>
        </row>
        <row r="210">
          <cell r="B210">
            <v>13</v>
          </cell>
          <cell r="C210" t="str">
            <v>SGP-HVA</v>
          </cell>
          <cell r="D210" t="str">
            <v>（給湯・冷温水）ねじ接合（管端防食継手）</v>
          </cell>
          <cell r="E210" t="str">
            <v>屋外配管</v>
          </cell>
          <cell r="F210" t="str">
            <v>継手</v>
          </cell>
          <cell r="G210">
            <v>0.4</v>
          </cell>
          <cell r="H210">
            <v>0.4</v>
          </cell>
          <cell r="I210">
            <v>0.4</v>
          </cell>
          <cell r="J210">
            <v>0.4</v>
          </cell>
          <cell r="K210">
            <v>0.4</v>
          </cell>
          <cell r="L210">
            <v>0.4</v>
          </cell>
          <cell r="M210">
            <v>0.4</v>
          </cell>
          <cell r="N210">
            <v>0.4</v>
          </cell>
          <cell r="O210">
            <v>0.4</v>
          </cell>
          <cell r="P210">
            <v>0.4</v>
          </cell>
          <cell r="Q210">
            <v>0.4</v>
          </cell>
          <cell r="R210">
            <v>0.4</v>
          </cell>
          <cell r="S210">
            <v>0.4</v>
          </cell>
          <cell r="T210">
            <v>0.4</v>
          </cell>
        </row>
        <row r="211">
          <cell r="B211">
            <v>14</v>
          </cell>
          <cell r="C211" t="str">
            <v>SGP-VA</v>
          </cell>
          <cell r="D211" t="str">
            <v>（冷却水）ハウジング型継手</v>
          </cell>
          <cell r="E211" t="str">
            <v>屋外配管</v>
          </cell>
          <cell r="F211" t="str">
            <v>継手</v>
          </cell>
          <cell r="G211">
            <v>1.6</v>
          </cell>
          <cell r="H211">
            <v>1.6</v>
          </cell>
          <cell r="I211">
            <v>1.6</v>
          </cell>
          <cell r="J211">
            <v>1.6</v>
          </cell>
          <cell r="K211">
            <v>1.6</v>
          </cell>
          <cell r="L211">
            <v>1.6</v>
          </cell>
          <cell r="M211">
            <v>1.6</v>
          </cell>
          <cell r="N211">
            <v>1.6</v>
          </cell>
          <cell r="O211">
            <v>1.6</v>
          </cell>
          <cell r="P211">
            <v>1.6</v>
          </cell>
          <cell r="Q211">
            <v>1.6</v>
          </cell>
          <cell r="R211">
            <v>1</v>
          </cell>
          <cell r="S211">
            <v>1</v>
          </cell>
          <cell r="T211">
            <v>1</v>
          </cell>
        </row>
        <row r="212">
          <cell r="B212">
            <v>19</v>
          </cell>
          <cell r="C212" t="str">
            <v>STPG</v>
          </cell>
          <cell r="D212" t="str">
            <v>（冷温水）ねじ接合</v>
          </cell>
          <cell r="E212" t="str">
            <v>屋外配管</v>
          </cell>
          <cell r="F212" t="str">
            <v>継手</v>
          </cell>
          <cell r="G212">
            <v>0.8</v>
          </cell>
          <cell r="H212">
            <v>0.8</v>
          </cell>
          <cell r="I212">
            <v>0.8</v>
          </cell>
          <cell r="J212">
            <v>0.8</v>
          </cell>
          <cell r="K212">
            <v>0.8</v>
          </cell>
          <cell r="L212">
            <v>0.8</v>
          </cell>
          <cell r="M212">
            <v>0.8</v>
          </cell>
          <cell r="N212">
            <v>0.8</v>
          </cell>
          <cell r="O212">
            <v>0.8</v>
          </cell>
          <cell r="P212">
            <v>0.8</v>
          </cell>
          <cell r="Q212">
            <v>0.8</v>
          </cell>
          <cell r="R212">
            <v>0.8</v>
          </cell>
          <cell r="S212">
            <v>0.8</v>
          </cell>
          <cell r="T212">
            <v>0.8</v>
          </cell>
        </row>
        <row r="213">
          <cell r="B213">
            <v>20</v>
          </cell>
          <cell r="C213" t="str">
            <v>STPG</v>
          </cell>
          <cell r="D213" t="str">
            <v>（消火）ねじ接合</v>
          </cell>
          <cell r="E213" t="str">
            <v>屋外配管</v>
          </cell>
          <cell r="F213" t="str">
            <v>継手</v>
          </cell>
          <cell r="G213">
            <v>0.8</v>
          </cell>
          <cell r="H213">
            <v>0.8</v>
          </cell>
          <cell r="I213">
            <v>0.8</v>
          </cell>
          <cell r="J213">
            <v>0.8</v>
          </cell>
          <cell r="K213">
            <v>0.8</v>
          </cell>
          <cell r="L213">
            <v>0.8</v>
          </cell>
          <cell r="M213">
            <v>0.8</v>
          </cell>
          <cell r="N213">
            <v>0.8</v>
          </cell>
          <cell r="O213">
            <v>0.8</v>
          </cell>
          <cell r="P213">
            <v>0.8</v>
          </cell>
          <cell r="Q213">
            <v>0.8</v>
          </cell>
          <cell r="R213">
            <v>0.8</v>
          </cell>
          <cell r="S213">
            <v>0.8</v>
          </cell>
          <cell r="T213">
            <v>0.8</v>
          </cell>
        </row>
        <row r="214">
          <cell r="B214">
            <v>21</v>
          </cell>
          <cell r="C214" t="str">
            <v>STPG</v>
          </cell>
          <cell r="D214" t="str">
            <v>（冷却水）ねじ接合</v>
          </cell>
          <cell r="E214" t="str">
            <v>屋外配管</v>
          </cell>
          <cell r="F214" t="str">
            <v>継手</v>
          </cell>
          <cell r="G214">
            <v>0.8</v>
          </cell>
          <cell r="H214">
            <v>0.8</v>
          </cell>
          <cell r="I214">
            <v>0.8</v>
          </cell>
          <cell r="J214">
            <v>0.8</v>
          </cell>
          <cell r="K214">
            <v>0.8</v>
          </cell>
          <cell r="L214">
            <v>0.8</v>
          </cell>
          <cell r="M214">
            <v>0.8</v>
          </cell>
          <cell r="N214">
            <v>0.8</v>
          </cell>
          <cell r="O214">
            <v>0.8</v>
          </cell>
          <cell r="P214">
            <v>0.8</v>
          </cell>
          <cell r="Q214">
            <v>0.8</v>
          </cell>
          <cell r="R214">
            <v>0.8</v>
          </cell>
          <cell r="S214">
            <v>0.8</v>
          </cell>
          <cell r="T214">
            <v>0.8</v>
          </cell>
        </row>
        <row r="215">
          <cell r="B215">
            <v>22</v>
          </cell>
          <cell r="C215" t="str">
            <v>STPG(黒)</v>
          </cell>
          <cell r="D215" t="str">
            <v>（低圧蒸気用）ねじ接合</v>
          </cell>
          <cell r="E215" t="str">
            <v>屋外配管</v>
          </cell>
          <cell r="F215" t="str">
            <v>継手</v>
          </cell>
          <cell r="G215">
            <v>1</v>
          </cell>
          <cell r="H215">
            <v>1</v>
          </cell>
          <cell r="I215">
            <v>1</v>
          </cell>
          <cell r="J215">
            <v>1</v>
          </cell>
          <cell r="K215">
            <v>1</v>
          </cell>
          <cell r="L215">
            <v>1</v>
          </cell>
          <cell r="M215">
            <v>1</v>
          </cell>
          <cell r="N215">
            <v>1</v>
          </cell>
          <cell r="O215">
            <v>1</v>
          </cell>
          <cell r="P215">
            <v>1</v>
          </cell>
          <cell r="Q215">
            <v>1</v>
          </cell>
          <cell r="R215">
            <v>1</v>
          </cell>
          <cell r="S215">
            <v>1</v>
          </cell>
          <cell r="T215">
            <v>1</v>
          </cell>
        </row>
        <row r="216">
          <cell r="B216">
            <v>23</v>
          </cell>
          <cell r="C216" t="str">
            <v>STPG</v>
          </cell>
          <cell r="D216" t="str">
            <v>（消火・冷却水・冷温水）溶接接合</v>
          </cell>
          <cell r="E216" t="str">
            <v>屋外配管</v>
          </cell>
          <cell r="F216" t="str">
            <v>継手</v>
          </cell>
          <cell r="G216">
            <v>0.6</v>
          </cell>
          <cell r="H216">
            <v>0.6</v>
          </cell>
          <cell r="I216">
            <v>0.6</v>
          </cell>
          <cell r="J216">
            <v>0.3</v>
          </cell>
          <cell r="K216">
            <v>0.3</v>
          </cell>
          <cell r="L216">
            <v>0.3</v>
          </cell>
          <cell r="M216">
            <v>0.3</v>
          </cell>
          <cell r="N216">
            <v>0.3</v>
          </cell>
          <cell r="O216">
            <v>0.3</v>
          </cell>
          <cell r="P216">
            <v>0.3</v>
          </cell>
          <cell r="Q216">
            <v>0.3</v>
          </cell>
          <cell r="R216">
            <v>0.3</v>
          </cell>
          <cell r="S216">
            <v>0.3</v>
          </cell>
          <cell r="T216">
            <v>0.3</v>
          </cell>
        </row>
        <row r="217">
          <cell r="B217">
            <v>24</v>
          </cell>
          <cell r="C217" t="str">
            <v>STPG(黒)</v>
          </cell>
          <cell r="D217" t="str">
            <v>（蒸気給気管、蒸気還気用）溶接接合</v>
          </cell>
          <cell r="E217" t="str">
            <v>屋外配管</v>
          </cell>
          <cell r="F217" t="str">
            <v>継手</v>
          </cell>
          <cell r="G217">
            <v>0.8</v>
          </cell>
          <cell r="H217">
            <v>0.8</v>
          </cell>
          <cell r="I217">
            <v>0.8</v>
          </cell>
          <cell r="J217">
            <v>0.4</v>
          </cell>
          <cell r="K217">
            <v>0.4</v>
          </cell>
          <cell r="L217">
            <v>0.4</v>
          </cell>
          <cell r="M217">
            <v>0.4</v>
          </cell>
          <cell r="N217">
            <v>0.4</v>
          </cell>
          <cell r="O217">
            <v>0.4</v>
          </cell>
          <cell r="P217">
            <v>0.4</v>
          </cell>
          <cell r="Q217">
            <v>0.4</v>
          </cell>
          <cell r="R217">
            <v>0.4</v>
          </cell>
          <cell r="S217">
            <v>0.4</v>
          </cell>
          <cell r="T217">
            <v>0.4</v>
          </cell>
        </row>
        <row r="218">
          <cell r="B218">
            <v>25</v>
          </cell>
          <cell r="C218" t="str">
            <v>SGP(白)</v>
          </cell>
          <cell r="D218" t="str">
            <v>（排水）ねじ接合</v>
          </cell>
          <cell r="E218" t="str">
            <v>屋外配管</v>
          </cell>
          <cell r="F218" t="str">
            <v>継手</v>
          </cell>
          <cell r="G218">
            <v>0.5</v>
          </cell>
          <cell r="H218">
            <v>0.5</v>
          </cell>
          <cell r="I218">
            <v>0.5</v>
          </cell>
          <cell r="J218">
            <v>0.5</v>
          </cell>
          <cell r="K218">
            <v>0.5</v>
          </cell>
          <cell r="L218">
            <v>0.5</v>
          </cell>
          <cell r="M218">
            <v>0.5</v>
          </cell>
          <cell r="N218">
            <v>0.5</v>
          </cell>
          <cell r="O218">
            <v>0.5</v>
          </cell>
          <cell r="P218">
            <v>0.5</v>
          </cell>
          <cell r="Q218">
            <v>0.5</v>
          </cell>
          <cell r="R218">
            <v>0.5</v>
          </cell>
          <cell r="S218">
            <v>0.5</v>
          </cell>
          <cell r="T218">
            <v>0.5</v>
          </cell>
        </row>
        <row r="219">
          <cell r="B219">
            <v>26</v>
          </cell>
          <cell r="C219" t="str">
            <v>SGP(白)</v>
          </cell>
          <cell r="D219" t="str">
            <v>（冷温水）ねじ接合</v>
          </cell>
          <cell r="E219" t="str">
            <v>屋外配管</v>
          </cell>
          <cell r="F219" t="str">
            <v>継手</v>
          </cell>
          <cell r="G219">
            <v>0.4</v>
          </cell>
          <cell r="H219">
            <v>0.4</v>
          </cell>
          <cell r="I219">
            <v>0.4</v>
          </cell>
          <cell r="J219">
            <v>0.4</v>
          </cell>
          <cell r="K219">
            <v>0.4</v>
          </cell>
          <cell r="L219">
            <v>0.4</v>
          </cell>
          <cell r="M219">
            <v>0.4</v>
          </cell>
          <cell r="N219">
            <v>0.4</v>
          </cell>
          <cell r="O219">
            <v>0.4</v>
          </cell>
          <cell r="P219">
            <v>0.4</v>
          </cell>
          <cell r="Q219">
            <v>0.4</v>
          </cell>
          <cell r="R219">
            <v>0.4</v>
          </cell>
          <cell r="S219">
            <v>0.4</v>
          </cell>
          <cell r="T219">
            <v>0.4</v>
          </cell>
        </row>
        <row r="220">
          <cell r="B220">
            <v>27</v>
          </cell>
          <cell r="C220" t="str">
            <v>SGP(白)</v>
          </cell>
          <cell r="D220" t="str">
            <v>（通気・消火・給湯・プロパン）ねじ接合</v>
          </cell>
          <cell r="E220" t="str">
            <v>屋外配管</v>
          </cell>
          <cell r="F220" t="str">
            <v>継手</v>
          </cell>
          <cell r="G220">
            <v>0.4</v>
          </cell>
          <cell r="H220">
            <v>0.4</v>
          </cell>
          <cell r="I220">
            <v>0.4</v>
          </cell>
          <cell r="J220">
            <v>0.4</v>
          </cell>
          <cell r="K220">
            <v>0.4</v>
          </cell>
          <cell r="L220">
            <v>0.4</v>
          </cell>
          <cell r="M220">
            <v>0.4</v>
          </cell>
          <cell r="N220">
            <v>0.4</v>
          </cell>
          <cell r="O220">
            <v>0.4</v>
          </cell>
          <cell r="P220">
            <v>0.4</v>
          </cell>
          <cell r="Q220">
            <v>0.4</v>
          </cell>
          <cell r="R220">
            <v>0.4</v>
          </cell>
          <cell r="S220">
            <v>0.4</v>
          </cell>
          <cell r="T220">
            <v>0.4</v>
          </cell>
        </row>
        <row r="221">
          <cell r="B221">
            <v>28</v>
          </cell>
          <cell r="C221" t="str">
            <v>SGP(白)</v>
          </cell>
          <cell r="D221" t="str">
            <v>（冷却水）ねじ接合</v>
          </cell>
          <cell r="E221" t="str">
            <v>屋外配管</v>
          </cell>
          <cell r="F221" t="str">
            <v>継手</v>
          </cell>
          <cell r="G221">
            <v>0.4</v>
          </cell>
          <cell r="H221">
            <v>0.4</v>
          </cell>
          <cell r="I221">
            <v>0.4</v>
          </cell>
          <cell r="J221">
            <v>0.4</v>
          </cell>
          <cell r="K221">
            <v>0.4</v>
          </cell>
          <cell r="L221">
            <v>0.4</v>
          </cell>
          <cell r="M221">
            <v>0.4</v>
          </cell>
          <cell r="N221">
            <v>0.4</v>
          </cell>
          <cell r="O221">
            <v>0.4</v>
          </cell>
          <cell r="P221">
            <v>0.4</v>
          </cell>
          <cell r="Q221">
            <v>0.4</v>
          </cell>
          <cell r="R221">
            <v>0.4</v>
          </cell>
          <cell r="S221">
            <v>0.4</v>
          </cell>
          <cell r="T221">
            <v>0.4</v>
          </cell>
        </row>
        <row r="222">
          <cell r="B222">
            <v>29</v>
          </cell>
          <cell r="C222" t="str">
            <v>SGP(白)</v>
          </cell>
          <cell r="D222" t="str">
            <v>（通気・消火・給湯・プロパン・冷却水・冷温水）溶接接合</v>
          </cell>
          <cell r="E222" t="str">
            <v>屋外配管</v>
          </cell>
          <cell r="F222" t="str">
            <v>継手</v>
          </cell>
          <cell r="G222">
            <v>0.25</v>
          </cell>
          <cell r="H222">
            <v>0.25</v>
          </cell>
          <cell r="I222">
            <v>0.25</v>
          </cell>
          <cell r="J222">
            <v>0.25</v>
          </cell>
          <cell r="K222">
            <v>0.25</v>
          </cell>
          <cell r="L222">
            <v>0.25</v>
          </cell>
          <cell r="M222">
            <v>0.25</v>
          </cell>
          <cell r="N222">
            <v>0.25</v>
          </cell>
          <cell r="O222">
            <v>0.25</v>
          </cell>
          <cell r="P222">
            <v>0.25</v>
          </cell>
          <cell r="Q222">
            <v>0.25</v>
          </cell>
          <cell r="R222">
            <v>0.25</v>
          </cell>
          <cell r="S222">
            <v>0.25</v>
          </cell>
          <cell r="T222">
            <v>0.25</v>
          </cell>
        </row>
        <row r="223">
          <cell r="B223">
            <v>30</v>
          </cell>
          <cell r="C223" t="str">
            <v>SGP(白)</v>
          </cell>
          <cell r="D223" t="str">
            <v>（冷却水）ハウジング型管継手</v>
          </cell>
          <cell r="E223" t="str">
            <v>屋外配管</v>
          </cell>
          <cell r="F223" t="str">
            <v>継手</v>
          </cell>
          <cell r="G223">
            <v>1.74</v>
          </cell>
          <cell r="H223">
            <v>1.74</v>
          </cell>
          <cell r="I223">
            <v>1.74</v>
          </cell>
          <cell r="J223">
            <v>1.74</v>
          </cell>
          <cell r="K223">
            <v>1.74</v>
          </cell>
          <cell r="L223">
            <v>1.74</v>
          </cell>
          <cell r="M223">
            <v>1.74</v>
          </cell>
          <cell r="N223">
            <v>1.74</v>
          </cell>
          <cell r="O223">
            <v>1.38</v>
          </cell>
          <cell r="P223">
            <v>1.38</v>
          </cell>
          <cell r="Q223">
            <v>1.38</v>
          </cell>
          <cell r="R223">
            <v>1.02</v>
          </cell>
          <cell r="S223">
            <v>1.02</v>
          </cell>
          <cell r="T223">
            <v>1.02</v>
          </cell>
        </row>
        <row r="224">
          <cell r="B224">
            <v>31</v>
          </cell>
          <cell r="C224" t="str">
            <v>SGP(白)</v>
          </cell>
          <cell r="D224" t="str">
            <v>（冷温水・消火）ハウジング型管継手</v>
          </cell>
          <cell r="E224" t="str">
            <v>屋外配管</v>
          </cell>
          <cell r="F224" t="str">
            <v>継手</v>
          </cell>
          <cell r="G224">
            <v>1.74</v>
          </cell>
          <cell r="H224">
            <v>1.74</v>
          </cell>
          <cell r="I224">
            <v>1.74</v>
          </cell>
          <cell r="J224">
            <v>1.74</v>
          </cell>
          <cell r="K224">
            <v>1.74</v>
          </cell>
          <cell r="L224">
            <v>1.74</v>
          </cell>
          <cell r="M224">
            <v>1.74</v>
          </cell>
          <cell r="N224">
            <v>1.74</v>
          </cell>
          <cell r="O224">
            <v>1.38</v>
          </cell>
          <cell r="P224">
            <v>1.38</v>
          </cell>
          <cell r="Q224">
            <v>1.38</v>
          </cell>
          <cell r="R224">
            <v>1.02</v>
          </cell>
          <cell r="S224">
            <v>1.02</v>
          </cell>
          <cell r="T224">
            <v>1.02</v>
          </cell>
        </row>
        <row r="225">
          <cell r="B225">
            <v>32</v>
          </cell>
          <cell r="C225" t="str">
            <v>SGP(黒)</v>
          </cell>
          <cell r="D225" t="str">
            <v>（蒸気・油）ねじ接合</v>
          </cell>
          <cell r="E225" t="str">
            <v>屋外配管</v>
          </cell>
          <cell r="F225" t="str">
            <v>継手</v>
          </cell>
          <cell r="G225">
            <v>0.5</v>
          </cell>
          <cell r="H225">
            <v>0.5</v>
          </cell>
          <cell r="I225">
            <v>0.5</v>
          </cell>
          <cell r="J225">
            <v>0.5</v>
          </cell>
          <cell r="K225">
            <v>0.5</v>
          </cell>
          <cell r="L225">
            <v>0.5</v>
          </cell>
          <cell r="M225">
            <v>0.5</v>
          </cell>
          <cell r="N225">
            <v>0.5</v>
          </cell>
          <cell r="O225">
            <v>0.5</v>
          </cell>
          <cell r="P225">
            <v>0.5</v>
          </cell>
          <cell r="Q225">
            <v>0.5</v>
          </cell>
          <cell r="R225">
            <v>0.5</v>
          </cell>
          <cell r="S225">
            <v>0.5</v>
          </cell>
          <cell r="T225">
            <v>0.5</v>
          </cell>
        </row>
        <row r="226">
          <cell r="B226">
            <v>33</v>
          </cell>
          <cell r="C226" t="str">
            <v>SGP(黒)</v>
          </cell>
          <cell r="D226" t="str">
            <v>（蒸気・油）溶接接合</v>
          </cell>
          <cell r="E226" t="str">
            <v>屋外配管</v>
          </cell>
          <cell r="F226" t="str">
            <v>継手</v>
          </cell>
          <cell r="G226">
            <v>0.3</v>
          </cell>
          <cell r="H226">
            <v>0.3</v>
          </cell>
          <cell r="I226">
            <v>0.3</v>
          </cell>
          <cell r="J226">
            <v>0.3</v>
          </cell>
          <cell r="K226">
            <v>0.3</v>
          </cell>
          <cell r="L226">
            <v>0.3</v>
          </cell>
          <cell r="M226">
            <v>0.3</v>
          </cell>
          <cell r="N226">
            <v>0.3</v>
          </cell>
          <cell r="O226">
            <v>0.3</v>
          </cell>
          <cell r="P226">
            <v>0.3</v>
          </cell>
          <cell r="Q226">
            <v>0.3</v>
          </cell>
          <cell r="R226">
            <v>0.3</v>
          </cell>
          <cell r="S226">
            <v>0.3</v>
          </cell>
          <cell r="T226">
            <v>0.3</v>
          </cell>
        </row>
        <row r="227">
          <cell r="B227">
            <v>35</v>
          </cell>
          <cell r="C227" t="str">
            <v>SGP-TA(WSP032)</v>
          </cell>
          <cell r="D227" t="str">
            <v>ねじ接合</v>
          </cell>
          <cell r="E227" t="str">
            <v>屋外配管</v>
          </cell>
          <cell r="F227" t="str">
            <v>継手</v>
          </cell>
          <cell r="G227">
            <v>0.3</v>
          </cell>
          <cell r="H227">
            <v>0.3</v>
          </cell>
          <cell r="I227">
            <v>0.3</v>
          </cell>
          <cell r="J227">
            <v>0.3</v>
          </cell>
          <cell r="K227">
            <v>0.3</v>
          </cell>
          <cell r="L227">
            <v>0.3</v>
          </cell>
          <cell r="M227">
            <v>0.3</v>
          </cell>
          <cell r="N227">
            <v>0.3</v>
          </cell>
          <cell r="O227">
            <v>0.3</v>
          </cell>
          <cell r="P227">
            <v>0.3</v>
          </cell>
          <cell r="Q227">
            <v>0.3</v>
          </cell>
          <cell r="R227">
            <v>0.3</v>
          </cell>
          <cell r="S227">
            <v>0.3</v>
          </cell>
          <cell r="T227">
            <v>0.3</v>
          </cell>
        </row>
        <row r="228">
          <cell r="B228">
            <v>38</v>
          </cell>
          <cell r="C228" t="str">
            <v>ARFA管</v>
          </cell>
          <cell r="D228" t="str">
            <v>ねじ接合</v>
          </cell>
          <cell r="E228" t="str">
            <v>屋外配管</v>
          </cell>
          <cell r="F228" t="str">
            <v>継手</v>
          </cell>
          <cell r="G228">
            <v>0.3</v>
          </cell>
          <cell r="H228">
            <v>0.3</v>
          </cell>
          <cell r="I228">
            <v>0.3</v>
          </cell>
          <cell r="J228">
            <v>0.3</v>
          </cell>
          <cell r="K228">
            <v>0.3</v>
          </cell>
          <cell r="L228">
            <v>0.3</v>
          </cell>
          <cell r="M228">
            <v>0.3</v>
          </cell>
          <cell r="N228">
            <v>0.3</v>
          </cell>
          <cell r="O228">
            <v>0.3</v>
          </cell>
          <cell r="P228">
            <v>0.3</v>
          </cell>
          <cell r="Q228">
            <v>0.3</v>
          </cell>
          <cell r="R228">
            <v>0.3</v>
          </cell>
          <cell r="S228">
            <v>0.3</v>
          </cell>
          <cell r="T228">
            <v>0.3</v>
          </cell>
        </row>
        <row r="229">
          <cell r="B229">
            <v>40</v>
          </cell>
          <cell r="C229" t="str">
            <v>CUP</v>
          </cell>
          <cell r="D229" t="str">
            <v>（給湯・給水）</v>
          </cell>
          <cell r="E229" t="str">
            <v>屋外配管</v>
          </cell>
          <cell r="F229" t="str">
            <v>継手</v>
          </cell>
          <cell r="G229">
            <v>0.6</v>
          </cell>
          <cell r="H229">
            <v>0.6</v>
          </cell>
          <cell r="I229">
            <v>0.6</v>
          </cell>
          <cell r="J229">
            <v>0.6</v>
          </cell>
          <cell r="K229">
            <v>0.6</v>
          </cell>
          <cell r="L229">
            <v>0.6</v>
          </cell>
          <cell r="M229">
            <v>0.6</v>
          </cell>
          <cell r="N229">
            <v>0.6</v>
          </cell>
          <cell r="O229">
            <v>0.6</v>
          </cell>
          <cell r="P229">
            <v>0.6</v>
          </cell>
          <cell r="Q229">
            <v>0.6</v>
          </cell>
          <cell r="R229">
            <v>0.6</v>
          </cell>
          <cell r="S229">
            <v>0.6</v>
          </cell>
          <cell r="T229">
            <v>0.6</v>
          </cell>
        </row>
        <row r="232">
          <cell r="B232">
            <v>1</v>
          </cell>
          <cell r="C232" t="str">
            <v>SGP-PA</v>
          </cell>
          <cell r="D232" t="str">
            <v>（給水・冷却水）ねじ接合（管端防食継手）</v>
          </cell>
          <cell r="E232" t="str">
            <v>地中配管</v>
          </cell>
          <cell r="F232" t="str">
            <v>継手</v>
          </cell>
          <cell r="G232">
            <v>0.4</v>
          </cell>
          <cell r="H232">
            <v>0.4</v>
          </cell>
          <cell r="I232">
            <v>0.4</v>
          </cell>
          <cell r="J232">
            <v>0.4</v>
          </cell>
          <cell r="K232">
            <v>0.4</v>
          </cell>
          <cell r="L232">
            <v>0.4</v>
          </cell>
          <cell r="M232">
            <v>0.4</v>
          </cell>
          <cell r="N232">
            <v>0.4</v>
          </cell>
          <cell r="O232">
            <v>0.4</v>
          </cell>
          <cell r="P232">
            <v>0.4</v>
          </cell>
          <cell r="Q232">
            <v>0.4</v>
          </cell>
          <cell r="R232">
            <v>0.4</v>
          </cell>
          <cell r="S232">
            <v>0.4</v>
          </cell>
          <cell r="T232">
            <v>0.4</v>
          </cell>
        </row>
        <row r="233">
          <cell r="B233">
            <v>2</v>
          </cell>
          <cell r="C233" t="str">
            <v>SGP-PB</v>
          </cell>
          <cell r="D233" t="str">
            <v>（給水・冷却水）ねじ接合（管端防食継手）</v>
          </cell>
          <cell r="E233" t="str">
            <v>地中配管</v>
          </cell>
          <cell r="F233" t="str">
            <v>継手</v>
          </cell>
          <cell r="G233">
            <v>0.35</v>
          </cell>
          <cell r="H233">
            <v>0.35</v>
          </cell>
          <cell r="I233">
            <v>0.35</v>
          </cell>
          <cell r="J233">
            <v>0.35</v>
          </cell>
          <cell r="K233">
            <v>0.35</v>
          </cell>
          <cell r="L233">
            <v>0.35</v>
          </cell>
          <cell r="M233">
            <v>0.35</v>
          </cell>
          <cell r="N233">
            <v>0.35</v>
          </cell>
          <cell r="O233">
            <v>0.35</v>
          </cell>
          <cell r="P233">
            <v>0.35</v>
          </cell>
          <cell r="Q233">
            <v>0.35</v>
          </cell>
          <cell r="R233">
            <v>0.35</v>
          </cell>
          <cell r="S233">
            <v>0.35</v>
          </cell>
          <cell r="T233">
            <v>0.35</v>
          </cell>
        </row>
        <row r="234">
          <cell r="B234">
            <v>3</v>
          </cell>
          <cell r="C234" t="str">
            <v>SGP-PD</v>
          </cell>
          <cell r="D234" t="str">
            <v>（給水・冷却水）ねじ接合（管端防食継手）</v>
          </cell>
          <cell r="E234" t="str">
            <v>地中配管</v>
          </cell>
          <cell r="F234" t="str">
            <v>継手</v>
          </cell>
          <cell r="G234">
            <v>0.55000000000000004</v>
          </cell>
          <cell r="H234">
            <v>0.55000000000000004</v>
          </cell>
          <cell r="I234">
            <v>0.55000000000000004</v>
          </cell>
          <cell r="J234">
            <v>0.55000000000000004</v>
          </cell>
          <cell r="K234">
            <v>0.55000000000000004</v>
          </cell>
          <cell r="L234">
            <v>0.55000000000000004</v>
          </cell>
          <cell r="M234">
            <v>0.55000000000000004</v>
          </cell>
          <cell r="N234">
            <v>0.55000000000000004</v>
          </cell>
          <cell r="O234">
            <v>0.55000000000000004</v>
          </cell>
          <cell r="P234">
            <v>0.55000000000000004</v>
          </cell>
          <cell r="Q234">
            <v>0.55000000000000004</v>
          </cell>
          <cell r="R234">
            <v>0.55000000000000004</v>
          </cell>
          <cell r="S234">
            <v>0.55000000000000004</v>
          </cell>
          <cell r="T234">
            <v>0.55000000000000004</v>
          </cell>
        </row>
        <row r="235">
          <cell r="B235">
            <v>4</v>
          </cell>
          <cell r="C235" t="str">
            <v>SGP-FPA</v>
          </cell>
          <cell r="D235" t="str">
            <v>（給水・冷却水）フランジ接合</v>
          </cell>
          <cell r="E235" t="str">
            <v>地中配管</v>
          </cell>
          <cell r="F235" t="str">
            <v>継手</v>
          </cell>
          <cell r="G235">
            <v>0.9</v>
          </cell>
          <cell r="H235">
            <v>0.9</v>
          </cell>
          <cell r="I235">
            <v>0.9</v>
          </cell>
          <cell r="J235">
            <v>0.9</v>
          </cell>
          <cell r="K235">
            <v>0.9</v>
          </cell>
          <cell r="L235">
            <v>0.9</v>
          </cell>
          <cell r="M235">
            <v>0.9</v>
          </cell>
          <cell r="N235">
            <v>0.9</v>
          </cell>
          <cell r="O235">
            <v>0.9</v>
          </cell>
          <cell r="P235">
            <v>0.9</v>
          </cell>
          <cell r="Q235">
            <v>0.9</v>
          </cell>
          <cell r="R235">
            <v>0.9</v>
          </cell>
          <cell r="S235">
            <v>0.9</v>
          </cell>
          <cell r="T235">
            <v>0.9</v>
          </cell>
        </row>
        <row r="236">
          <cell r="B236">
            <v>5</v>
          </cell>
          <cell r="C236" t="str">
            <v>SGP-FPB</v>
          </cell>
          <cell r="D236" t="str">
            <v>（給水・冷却水）フランジ接合</v>
          </cell>
          <cell r="E236" t="str">
            <v>地中配管</v>
          </cell>
          <cell r="F236" t="str">
            <v>継手</v>
          </cell>
          <cell r="G236">
            <v>0.9</v>
          </cell>
          <cell r="H236">
            <v>0.9</v>
          </cell>
          <cell r="I236">
            <v>0.9</v>
          </cell>
          <cell r="J236">
            <v>0.9</v>
          </cell>
          <cell r="K236">
            <v>0.9</v>
          </cell>
          <cell r="L236">
            <v>0.9</v>
          </cell>
          <cell r="M236">
            <v>0.9</v>
          </cell>
          <cell r="N236">
            <v>0.9</v>
          </cell>
          <cell r="O236">
            <v>0.9</v>
          </cell>
          <cell r="P236">
            <v>0.9</v>
          </cell>
          <cell r="Q236">
            <v>0.9</v>
          </cell>
          <cell r="R236">
            <v>0.9</v>
          </cell>
          <cell r="S236">
            <v>0.9</v>
          </cell>
          <cell r="T236">
            <v>0.9</v>
          </cell>
        </row>
        <row r="237">
          <cell r="B237">
            <v>6</v>
          </cell>
          <cell r="C237" t="str">
            <v>SGP-FPD</v>
          </cell>
          <cell r="D237" t="str">
            <v>（給水・冷却水）フランジ接合</v>
          </cell>
          <cell r="E237" t="str">
            <v>地中配管</v>
          </cell>
          <cell r="F237" t="str">
            <v>継手</v>
          </cell>
          <cell r="G237">
            <v>0.9</v>
          </cell>
          <cell r="H237">
            <v>0.9</v>
          </cell>
          <cell r="I237">
            <v>0.9</v>
          </cell>
          <cell r="J237">
            <v>0.9</v>
          </cell>
          <cell r="K237">
            <v>0.9</v>
          </cell>
          <cell r="L237">
            <v>0.9</v>
          </cell>
          <cell r="M237">
            <v>0.9</v>
          </cell>
          <cell r="N237">
            <v>0.9</v>
          </cell>
          <cell r="O237">
            <v>0.9</v>
          </cell>
          <cell r="P237">
            <v>0.9</v>
          </cell>
          <cell r="Q237">
            <v>0.9</v>
          </cell>
          <cell r="R237">
            <v>0.9</v>
          </cell>
          <cell r="S237">
            <v>0.9</v>
          </cell>
          <cell r="T237">
            <v>0.9</v>
          </cell>
        </row>
        <row r="238">
          <cell r="B238">
            <v>7</v>
          </cell>
          <cell r="C238" t="str">
            <v>SGP-VA</v>
          </cell>
          <cell r="D238" t="str">
            <v>（給水・冷却水）ねじ接合（管端防食継手）</v>
          </cell>
          <cell r="E238" t="str">
            <v>地中配管</v>
          </cell>
          <cell r="F238" t="str">
            <v>継手</v>
          </cell>
          <cell r="G238">
            <v>0.35</v>
          </cell>
          <cell r="H238">
            <v>0.35</v>
          </cell>
          <cell r="I238">
            <v>0.35</v>
          </cell>
          <cell r="J238">
            <v>0.35</v>
          </cell>
          <cell r="K238">
            <v>0.35</v>
          </cell>
          <cell r="L238">
            <v>0.35</v>
          </cell>
          <cell r="M238">
            <v>0.35</v>
          </cell>
          <cell r="N238">
            <v>0.35</v>
          </cell>
          <cell r="O238">
            <v>0.35</v>
          </cell>
          <cell r="P238">
            <v>0.35</v>
          </cell>
          <cell r="Q238">
            <v>0.35</v>
          </cell>
          <cell r="R238">
            <v>0.35</v>
          </cell>
          <cell r="S238">
            <v>0.35</v>
          </cell>
          <cell r="T238">
            <v>0.35</v>
          </cell>
        </row>
        <row r="239">
          <cell r="B239">
            <v>8</v>
          </cell>
          <cell r="C239" t="str">
            <v>SGP-VB</v>
          </cell>
          <cell r="D239" t="str">
            <v>（給水・冷却水）ねじ接合（管端防食継手）</v>
          </cell>
          <cell r="E239" t="str">
            <v>地中配管</v>
          </cell>
          <cell r="F239" t="str">
            <v>継手</v>
          </cell>
          <cell r="G239">
            <v>0.3</v>
          </cell>
          <cell r="H239">
            <v>0.3</v>
          </cell>
          <cell r="I239">
            <v>0.3</v>
          </cell>
          <cell r="J239">
            <v>0.3</v>
          </cell>
          <cell r="K239">
            <v>0.3</v>
          </cell>
          <cell r="L239">
            <v>0.3</v>
          </cell>
          <cell r="M239">
            <v>0.3</v>
          </cell>
          <cell r="N239">
            <v>0.3</v>
          </cell>
          <cell r="O239">
            <v>0.3</v>
          </cell>
          <cell r="P239">
            <v>0.3</v>
          </cell>
          <cell r="Q239">
            <v>0.3</v>
          </cell>
          <cell r="R239">
            <v>0.3</v>
          </cell>
          <cell r="S239">
            <v>0.3</v>
          </cell>
          <cell r="T239">
            <v>0.3</v>
          </cell>
        </row>
        <row r="240">
          <cell r="B240">
            <v>9</v>
          </cell>
          <cell r="C240" t="str">
            <v>SGP-VD</v>
          </cell>
          <cell r="D240" t="str">
            <v>（給水・冷却水）ねじ接合（管端防食継手）</v>
          </cell>
          <cell r="E240" t="str">
            <v>地中配管</v>
          </cell>
          <cell r="F240" t="str">
            <v>継手</v>
          </cell>
          <cell r="G240">
            <v>0.35</v>
          </cell>
          <cell r="H240">
            <v>0.35</v>
          </cell>
          <cell r="I240">
            <v>0.35</v>
          </cell>
          <cell r="J240">
            <v>0.35</v>
          </cell>
          <cell r="K240">
            <v>0.35</v>
          </cell>
          <cell r="L240">
            <v>0.35</v>
          </cell>
          <cell r="M240">
            <v>0.35</v>
          </cell>
          <cell r="N240">
            <v>0.35</v>
          </cell>
          <cell r="O240">
            <v>0.35</v>
          </cell>
          <cell r="P240">
            <v>0.35</v>
          </cell>
          <cell r="Q240">
            <v>0.35</v>
          </cell>
          <cell r="R240">
            <v>0.35</v>
          </cell>
          <cell r="S240">
            <v>0.35</v>
          </cell>
          <cell r="T240">
            <v>0.35</v>
          </cell>
        </row>
        <row r="241">
          <cell r="B241">
            <v>10</v>
          </cell>
          <cell r="C241" t="str">
            <v>SGP-FVA</v>
          </cell>
          <cell r="D241" t="str">
            <v>（給水・冷却水）フランジ接合</v>
          </cell>
          <cell r="E241" t="str">
            <v>地中配管</v>
          </cell>
          <cell r="F241" t="str">
            <v>継手</v>
          </cell>
          <cell r="G241">
            <v>1</v>
          </cell>
          <cell r="H241">
            <v>1</v>
          </cell>
          <cell r="I241">
            <v>1</v>
          </cell>
          <cell r="J241">
            <v>1</v>
          </cell>
          <cell r="K241">
            <v>1</v>
          </cell>
          <cell r="L241">
            <v>1</v>
          </cell>
          <cell r="M241">
            <v>1</v>
          </cell>
          <cell r="N241">
            <v>1</v>
          </cell>
          <cell r="O241">
            <v>1</v>
          </cell>
          <cell r="P241">
            <v>1</v>
          </cell>
          <cell r="Q241">
            <v>1</v>
          </cell>
          <cell r="R241">
            <v>1</v>
          </cell>
          <cell r="S241">
            <v>1</v>
          </cell>
          <cell r="T241">
            <v>1</v>
          </cell>
        </row>
        <row r="242">
          <cell r="B242">
            <v>11</v>
          </cell>
          <cell r="C242" t="str">
            <v>SGP-FVB</v>
          </cell>
          <cell r="D242" t="str">
            <v>（給水・冷却水）フランジ接合</v>
          </cell>
          <cell r="E242" t="str">
            <v>地中配管</v>
          </cell>
          <cell r="F242" t="str">
            <v>継手</v>
          </cell>
          <cell r="G242">
            <v>1</v>
          </cell>
          <cell r="H242">
            <v>1</v>
          </cell>
          <cell r="I242">
            <v>1</v>
          </cell>
          <cell r="J242">
            <v>1</v>
          </cell>
          <cell r="K242">
            <v>1</v>
          </cell>
          <cell r="L242">
            <v>1</v>
          </cell>
          <cell r="M242">
            <v>1</v>
          </cell>
          <cell r="N242">
            <v>1</v>
          </cell>
          <cell r="O242">
            <v>1</v>
          </cell>
          <cell r="P242">
            <v>1</v>
          </cell>
          <cell r="Q242">
            <v>1</v>
          </cell>
          <cell r="R242">
            <v>1</v>
          </cell>
          <cell r="S242">
            <v>1</v>
          </cell>
          <cell r="T242">
            <v>1</v>
          </cell>
        </row>
        <row r="243">
          <cell r="B243">
            <v>12</v>
          </cell>
          <cell r="C243" t="str">
            <v>SGP-FVD</v>
          </cell>
          <cell r="D243" t="str">
            <v>（給水・冷却水）フランジ接合</v>
          </cell>
          <cell r="E243" t="str">
            <v>地中配管</v>
          </cell>
          <cell r="F243" t="str">
            <v>継手</v>
          </cell>
          <cell r="G243">
            <v>1</v>
          </cell>
          <cell r="H243">
            <v>1</v>
          </cell>
          <cell r="I243">
            <v>1</v>
          </cell>
          <cell r="J243">
            <v>1</v>
          </cell>
          <cell r="K243">
            <v>1</v>
          </cell>
          <cell r="L243">
            <v>1</v>
          </cell>
          <cell r="M243">
            <v>1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1</v>
          </cell>
          <cell r="S243">
            <v>1</v>
          </cell>
          <cell r="T243">
            <v>1</v>
          </cell>
        </row>
        <row r="244">
          <cell r="B244">
            <v>15</v>
          </cell>
          <cell r="C244" t="str">
            <v>SGP-PS</v>
          </cell>
          <cell r="D244" t="str">
            <v>ねじ接合</v>
          </cell>
          <cell r="E244" t="str">
            <v>地中配管</v>
          </cell>
          <cell r="F244" t="str">
            <v>継手</v>
          </cell>
          <cell r="G244">
            <v>0.5</v>
          </cell>
          <cell r="H244">
            <v>0.5</v>
          </cell>
          <cell r="I244">
            <v>0.5</v>
          </cell>
          <cell r="J244">
            <v>0.5</v>
          </cell>
          <cell r="K244">
            <v>0.5</v>
          </cell>
          <cell r="L244">
            <v>0.5</v>
          </cell>
          <cell r="M244">
            <v>0.5</v>
          </cell>
          <cell r="N244">
            <v>0.5</v>
          </cell>
          <cell r="O244">
            <v>0.5</v>
          </cell>
          <cell r="P244">
            <v>0.5</v>
          </cell>
          <cell r="Q244">
            <v>0.5</v>
          </cell>
          <cell r="R244">
            <v>0.5</v>
          </cell>
          <cell r="S244">
            <v>0.5</v>
          </cell>
          <cell r="T244">
            <v>0.5</v>
          </cell>
        </row>
        <row r="245">
          <cell r="B245">
            <v>16</v>
          </cell>
          <cell r="C245" t="str">
            <v>STPG 370 PS</v>
          </cell>
          <cell r="D245" t="str">
            <v>ねじ接合</v>
          </cell>
          <cell r="E245" t="str">
            <v>地中配管</v>
          </cell>
          <cell r="F245" t="str">
            <v>継手</v>
          </cell>
          <cell r="G245">
            <v>1</v>
          </cell>
          <cell r="H245">
            <v>1</v>
          </cell>
          <cell r="I245">
            <v>1</v>
          </cell>
          <cell r="J245">
            <v>1</v>
          </cell>
          <cell r="K245">
            <v>1</v>
          </cell>
          <cell r="L245">
            <v>1</v>
          </cell>
          <cell r="M245">
            <v>1</v>
          </cell>
          <cell r="N245">
            <v>1</v>
          </cell>
          <cell r="O245">
            <v>1</v>
          </cell>
          <cell r="P245">
            <v>1</v>
          </cell>
          <cell r="Q245">
            <v>1</v>
          </cell>
          <cell r="R245">
            <v>1</v>
          </cell>
          <cell r="S245">
            <v>1</v>
          </cell>
          <cell r="T245">
            <v>1</v>
          </cell>
        </row>
        <row r="246">
          <cell r="B246">
            <v>17</v>
          </cell>
          <cell r="C246" t="str">
            <v>SGP-VS</v>
          </cell>
          <cell r="D246" t="str">
            <v>ねじ接合</v>
          </cell>
          <cell r="E246" t="str">
            <v>地中配管</v>
          </cell>
          <cell r="F246" t="str">
            <v>継手</v>
          </cell>
          <cell r="G246">
            <v>0.45</v>
          </cell>
          <cell r="H246">
            <v>0.45</v>
          </cell>
          <cell r="I246">
            <v>0.45</v>
          </cell>
          <cell r="J246">
            <v>0.45</v>
          </cell>
          <cell r="K246">
            <v>0.45</v>
          </cell>
          <cell r="L246">
            <v>0.45</v>
          </cell>
          <cell r="M246">
            <v>0.45</v>
          </cell>
          <cell r="N246">
            <v>0.45</v>
          </cell>
          <cell r="O246">
            <v>0.45</v>
          </cell>
          <cell r="P246">
            <v>0.45</v>
          </cell>
          <cell r="Q246">
            <v>0.45</v>
          </cell>
          <cell r="R246">
            <v>0.45</v>
          </cell>
          <cell r="S246">
            <v>0.45</v>
          </cell>
          <cell r="T246">
            <v>0.45</v>
          </cell>
        </row>
        <row r="247">
          <cell r="B247">
            <v>18</v>
          </cell>
          <cell r="C247" t="str">
            <v>STPG 370 VS</v>
          </cell>
          <cell r="D247" t="str">
            <v>ねじ接合</v>
          </cell>
          <cell r="E247" t="str">
            <v>地中配管</v>
          </cell>
          <cell r="F247" t="str">
            <v>継手</v>
          </cell>
          <cell r="G247">
            <v>0.9</v>
          </cell>
          <cell r="H247">
            <v>0.9</v>
          </cell>
          <cell r="I247">
            <v>0.9</v>
          </cell>
          <cell r="J247">
            <v>0.9</v>
          </cell>
          <cell r="K247">
            <v>0.9</v>
          </cell>
          <cell r="L247">
            <v>0.9</v>
          </cell>
          <cell r="M247">
            <v>0.9</v>
          </cell>
          <cell r="N247">
            <v>0.9</v>
          </cell>
          <cell r="O247">
            <v>0.9</v>
          </cell>
          <cell r="P247">
            <v>0.9</v>
          </cell>
          <cell r="Q247">
            <v>0.9</v>
          </cell>
          <cell r="R247">
            <v>0.9</v>
          </cell>
          <cell r="S247">
            <v>0.9</v>
          </cell>
          <cell r="T247">
            <v>0.9</v>
          </cell>
        </row>
        <row r="248">
          <cell r="B248">
            <v>20</v>
          </cell>
          <cell r="C248" t="str">
            <v>STPG</v>
          </cell>
          <cell r="D248" t="str">
            <v>（消火）ねじ接合</v>
          </cell>
          <cell r="E248" t="str">
            <v>地中配管</v>
          </cell>
          <cell r="F248" t="str">
            <v>継手</v>
          </cell>
          <cell r="G248">
            <v>0.7</v>
          </cell>
          <cell r="H248">
            <v>0.7</v>
          </cell>
          <cell r="I248">
            <v>0.7</v>
          </cell>
          <cell r="J248">
            <v>0.7</v>
          </cell>
          <cell r="K248">
            <v>0.7</v>
          </cell>
          <cell r="L248">
            <v>0.7</v>
          </cell>
          <cell r="M248">
            <v>0.7</v>
          </cell>
          <cell r="N248">
            <v>0.7</v>
          </cell>
          <cell r="O248">
            <v>0.7</v>
          </cell>
          <cell r="P248">
            <v>0.7</v>
          </cell>
          <cell r="Q248">
            <v>0.7</v>
          </cell>
          <cell r="R248">
            <v>0.7</v>
          </cell>
          <cell r="S248">
            <v>0.7</v>
          </cell>
          <cell r="T248">
            <v>0.7</v>
          </cell>
        </row>
        <row r="249">
          <cell r="B249">
            <v>21</v>
          </cell>
          <cell r="C249" t="str">
            <v>STPG</v>
          </cell>
          <cell r="D249" t="str">
            <v>（冷却水）ねじ接合</v>
          </cell>
          <cell r="E249" t="str">
            <v>地中配管</v>
          </cell>
          <cell r="F249" t="str">
            <v>継手</v>
          </cell>
          <cell r="G249">
            <v>0.7</v>
          </cell>
          <cell r="H249">
            <v>0.7</v>
          </cell>
          <cell r="I249">
            <v>0.7</v>
          </cell>
          <cell r="J249">
            <v>0.7</v>
          </cell>
          <cell r="K249">
            <v>0.7</v>
          </cell>
          <cell r="L249">
            <v>0.7</v>
          </cell>
          <cell r="M249">
            <v>0.7</v>
          </cell>
          <cell r="N249">
            <v>0.7</v>
          </cell>
          <cell r="O249">
            <v>0.7</v>
          </cell>
          <cell r="P249">
            <v>0.7</v>
          </cell>
          <cell r="Q249">
            <v>0.7</v>
          </cell>
          <cell r="R249">
            <v>0.7</v>
          </cell>
          <cell r="S249">
            <v>0.7</v>
          </cell>
          <cell r="T249">
            <v>0.7</v>
          </cell>
        </row>
        <row r="250">
          <cell r="B250">
            <v>23</v>
          </cell>
          <cell r="C250" t="str">
            <v>STPG</v>
          </cell>
          <cell r="D250" t="str">
            <v>（消火・冷却水・冷温水）溶接接合</v>
          </cell>
          <cell r="E250" t="str">
            <v>地中配管</v>
          </cell>
          <cell r="F250" t="str">
            <v>継手</v>
          </cell>
          <cell r="G250">
            <v>0.45</v>
          </cell>
          <cell r="H250">
            <v>0.45</v>
          </cell>
          <cell r="I250">
            <v>0.45</v>
          </cell>
          <cell r="J250">
            <v>0.3</v>
          </cell>
          <cell r="K250">
            <v>0.3</v>
          </cell>
          <cell r="L250">
            <v>0.3</v>
          </cell>
          <cell r="M250">
            <v>0.3</v>
          </cell>
          <cell r="N250">
            <v>0.3</v>
          </cell>
          <cell r="O250">
            <v>0.3</v>
          </cell>
          <cell r="P250">
            <v>0.3</v>
          </cell>
          <cell r="Q250">
            <v>0.3</v>
          </cell>
          <cell r="R250">
            <v>0.3</v>
          </cell>
          <cell r="S250">
            <v>0.3</v>
          </cell>
          <cell r="T250">
            <v>0.3</v>
          </cell>
        </row>
        <row r="251">
          <cell r="B251">
            <v>24</v>
          </cell>
          <cell r="C251" t="str">
            <v>STPG(黒)</v>
          </cell>
          <cell r="D251" t="str">
            <v>（蒸気給気管、蒸気還気用）溶接接合</v>
          </cell>
          <cell r="E251" t="str">
            <v>地中配管</v>
          </cell>
          <cell r="F251" t="str">
            <v>継手</v>
          </cell>
          <cell r="G251">
            <v>0.6</v>
          </cell>
          <cell r="H251">
            <v>0.6</v>
          </cell>
          <cell r="I251">
            <v>0.6</v>
          </cell>
          <cell r="J251">
            <v>0.4</v>
          </cell>
          <cell r="K251">
            <v>0.4</v>
          </cell>
          <cell r="L251">
            <v>0.4</v>
          </cell>
          <cell r="M251">
            <v>0.4</v>
          </cell>
          <cell r="N251">
            <v>0.4</v>
          </cell>
          <cell r="O251">
            <v>0.4</v>
          </cell>
          <cell r="P251">
            <v>0.4</v>
          </cell>
          <cell r="Q251">
            <v>0.4</v>
          </cell>
          <cell r="R251">
            <v>0.4</v>
          </cell>
          <cell r="S251">
            <v>0.4</v>
          </cell>
          <cell r="T251">
            <v>0.4</v>
          </cell>
        </row>
        <row r="252">
          <cell r="B252">
            <v>25</v>
          </cell>
          <cell r="C252" t="str">
            <v>SGP(白)</v>
          </cell>
          <cell r="D252" t="str">
            <v>（排水）ねじ接合</v>
          </cell>
          <cell r="E252" t="str">
            <v>地中配管</v>
          </cell>
          <cell r="F252" t="str">
            <v>継手</v>
          </cell>
          <cell r="G252">
            <v>0.45</v>
          </cell>
          <cell r="H252">
            <v>0.45</v>
          </cell>
          <cell r="I252">
            <v>0.45</v>
          </cell>
          <cell r="J252">
            <v>0.45</v>
          </cell>
          <cell r="K252">
            <v>0.45</v>
          </cell>
          <cell r="L252">
            <v>0.45</v>
          </cell>
          <cell r="M252">
            <v>0.45</v>
          </cell>
          <cell r="N252">
            <v>0.45</v>
          </cell>
          <cell r="O252">
            <v>0.45</v>
          </cell>
          <cell r="P252">
            <v>0.45</v>
          </cell>
          <cell r="Q252">
            <v>0.45</v>
          </cell>
          <cell r="R252">
            <v>0.45</v>
          </cell>
          <cell r="S252">
            <v>0.45</v>
          </cell>
          <cell r="T252">
            <v>0.45</v>
          </cell>
        </row>
        <row r="253">
          <cell r="B253">
            <v>27</v>
          </cell>
          <cell r="C253" t="str">
            <v>SGP(白)</v>
          </cell>
          <cell r="D253" t="str">
            <v>（通気・消火・給湯・プロパン）ねじ接合</v>
          </cell>
          <cell r="E253" t="str">
            <v>地中配管</v>
          </cell>
          <cell r="F253" t="str">
            <v>継手</v>
          </cell>
          <cell r="G253">
            <v>0.35</v>
          </cell>
          <cell r="H253">
            <v>0.35</v>
          </cell>
          <cell r="I253">
            <v>0.35</v>
          </cell>
          <cell r="J253">
            <v>0.35</v>
          </cell>
          <cell r="K253">
            <v>0.35</v>
          </cell>
          <cell r="L253">
            <v>0.35</v>
          </cell>
          <cell r="M253">
            <v>0.35</v>
          </cell>
          <cell r="N253">
            <v>0.35</v>
          </cell>
          <cell r="O253">
            <v>0.35</v>
          </cell>
          <cell r="P253">
            <v>0.35</v>
          </cell>
          <cell r="Q253">
            <v>0.35</v>
          </cell>
          <cell r="R253">
            <v>0.35</v>
          </cell>
          <cell r="S253">
            <v>0.35</v>
          </cell>
          <cell r="T253">
            <v>0.35</v>
          </cell>
        </row>
        <row r="254">
          <cell r="B254">
            <v>28</v>
          </cell>
          <cell r="C254" t="str">
            <v>SGP(白)</v>
          </cell>
          <cell r="D254" t="str">
            <v>（冷却水）ねじ接合</v>
          </cell>
          <cell r="E254" t="str">
            <v>地中配管</v>
          </cell>
          <cell r="F254" t="str">
            <v>継手</v>
          </cell>
          <cell r="G254">
            <v>0.35</v>
          </cell>
          <cell r="H254">
            <v>0.35</v>
          </cell>
          <cell r="I254">
            <v>0.35</v>
          </cell>
          <cell r="J254">
            <v>0.35</v>
          </cell>
          <cell r="K254">
            <v>0.35</v>
          </cell>
          <cell r="L254">
            <v>0.35</v>
          </cell>
          <cell r="M254">
            <v>0.35</v>
          </cell>
          <cell r="N254">
            <v>0.35</v>
          </cell>
          <cell r="O254">
            <v>0.35</v>
          </cell>
          <cell r="P254">
            <v>0.35</v>
          </cell>
          <cell r="Q254">
            <v>0.35</v>
          </cell>
          <cell r="R254">
            <v>0.35</v>
          </cell>
          <cell r="S254">
            <v>0.35</v>
          </cell>
          <cell r="T254">
            <v>0.35</v>
          </cell>
        </row>
        <row r="255">
          <cell r="B255">
            <v>29</v>
          </cell>
          <cell r="C255" t="str">
            <v>SGP(白)</v>
          </cell>
          <cell r="D255" t="str">
            <v>（通気・消火・給湯・プロパン・冷却水・冷温水）溶接接合</v>
          </cell>
          <cell r="E255" t="str">
            <v>地中配管</v>
          </cell>
          <cell r="F255" t="str">
            <v>継手</v>
          </cell>
          <cell r="G255">
            <v>0.25</v>
          </cell>
          <cell r="H255">
            <v>0.25</v>
          </cell>
          <cell r="I255">
            <v>0.25</v>
          </cell>
          <cell r="J255">
            <v>0.25</v>
          </cell>
          <cell r="K255">
            <v>0.25</v>
          </cell>
          <cell r="L255">
            <v>0.25</v>
          </cell>
          <cell r="M255">
            <v>0.25</v>
          </cell>
          <cell r="N255">
            <v>0.25</v>
          </cell>
          <cell r="O255">
            <v>0.25</v>
          </cell>
          <cell r="P255">
            <v>0.25</v>
          </cell>
          <cell r="Q255">
            <v>0.25</v>
          </cell>
          <cell r="R255">
            <v>0.25</v>
          </cell>
          <cell r="S255">
            <v>0.25</v>
          </cell>
          <cell r="T255">
            <v>0.25</v>
          </cell>
        </row>
        <row r="256">
          <cell r="B256">
            <v>32</v>
          </cell>
          <cell r="C256" t="str">
            <v>SGP(黒)</v>
          </cell>
          <cell r="D256" t="str">
            <v>（蒸気・油）ねじ接合</v>
          </cell>
          <cell r="E256" t="str">
            <v>地中配管</v>
          </cell>
          <cell r="F256" t="str">
            <v>継手</v>
          </cell>
          <cell r="G256">
            <v>0.45</v>
          </cell>
          <cell r="H256">
            <v>0.45</v>
          </cell>
          <cell r="I256">
            <v>0.45</v>
          </cell>
          <cell r="J256">
            <v>0.45</v>
          </cell>
          <cell r="K256">
            <v>0.45</v>
          </cell>
          <cell r="L256">
            <v>0.45</v>
          </cell>
          <cell r="M256">
            <v>0.45</v>
          </cell>
          <cell r="N256">
            <v>0.45</v>
          </cell>
          <cell r="O256">
            <v>0.45</v>
          </cell>
          <cell r="P256">
            <v>0.45</v>
          </cell>
          <cell r="Q256">
            <v>0.45</v>
          </cell>
          <cell r="R256">
            <v>0.45</v>
          </cell>
          <cell r="S256">
            <v>0.45</v>
          </cell>
          <cell r="T256">
            <v>0.45</v>
          </cell>
        </row>
        <row r="257">
          <cell r="B257">
            <v>33</v>
          </cell>
          <cell r="C257" t="str">
            <v>SGP(黒)</v>
          </cell>
          <cell r="D257" t="str">
            <v>（蒸気・油）溶接接合</v>
          </cell>
          <cell r="E257" t="str">
            <v>地中配管</v>
          </cell>
          <cell r="F257" t="str">
            <v>継手</v>
          </cell>
          <cell r="G257">
            <v>0.3</v>
          </cell>
          <cell r="H257">
            <v>0.3</v>
          </cell>
          <cell r="I257">
            <v>0.3</v>
          </cell>
          <cell r="J257">
            <v>0.3</v>
          </cell>
          <cell r="K257">
            <v>0.3</v>
          </cell>
          <cell r="L257">
            <v>0.3</v>
          </cell>
          <cell r="M257">
            <v>0.3</v>
          </cell>
          <cell r="N257">
            <v>0.3</v>
          </cell>
          <cell r="O257">
            <v>0.3</v>
          </cell>
          <cell r="P257">
            <v>0.3</v>
          </cell>
          <cell r="Q257">
            <v>0.3</v>
          </cell>
          <cell r="R257">
            <v>0.3</v>
          </cell>
          <cell r="S257">
            <v>0.3</v>
          </cell>
          <cell r="T257">
            <v>0.3</v>
          </cell>
        </row>
        <row r="258">
          <cell r="B258">
            <v>35</v>
          </cell>
          <cell r="C258" t="str">
            <v>SGP-TA(WSP032)</v>
          </cell>
          <cell r="D258" t="str">
            <v>ねじ接合</v>
          </cell>
          <cell r="E258" t="str">
            <v>地中配管</v>
          </cell>
          <cell r="F258" t="str">
            <v>継手</v>
          </cell>
          <cell r="G258">
            <v>0.25</v>
          </cell>
          <cell r="H258">
            <v>0.25</v>
          </cell>
          <cell r="I258">
            <v>0.25</v>
          </cell>
          <cell r="J258">
            <v>0.25</v>
          </cell>
          <cell r="K258">
            <v>0.25</v>
          </cell>
          <cell r="L258">
            <v>0.25</v>
          </cell>
          <cell r="M258">
            <v>0.25</v>
          </cell>
          <cell r="N258">
            <v>0.25</v>
          </cell>
          <cell r="O258">
            <v>0.25</v>
          </cell>
          <cell r="P258">
            <v>0.25</v>
          </cell>
          <cell r="Q258">
            <v>0.25</v>
          </cell>
          <cell r="R258">
            <v>0.25</v>
          </cell>
          <cell r="S258">
            <v>0.25</v>
          </cell>
          <cell r="T258">
            <v>0.25</v>
          </cell>
        </row>
        <row r="259">
          <cell r="B259">
            <v>37</v>
          </cell>
          <cell r="C259" t="str">
            <v>HP</v>
          </cell>
          <cell r="D259" t="str">
            <v>（排水）</v>
          </cell>
          <cell r="E259" t="str">
            <v>地中配管</v>
          </cell>
          <cell r="F259" t="str">
            <v>継手</v>
          </cell>
        </row>
        <row r="260">
          <cell r="B260">
            <v>38</v>
          </cell>
          <cell r="C260" t="str">
            <v>ARFA管</v>
          </cell>
          <cell r="D260" t="str">
            <v>ねじ接合</v>
          </cell>
          <cell r="E260" t="str">
            <v>地中配管</v>
          </cell>
          <cell r="F260" t="str">
            <v>継手</v>
          </cell>
          <cell r="G260">
            <v>0.25</v>
          </cell>
          <cell r="H260">
            <v>0.25</v>
          </cell>
          <cell r="I260">
            <v>0.25</v>
          </cell>
          <cell r="J260">
            <v>0.25</v>
          </cell>
          <cell r="K260">
            <v>0.25</v>
          </cell>
          <cell r="L260">
            <v>0.25</v>
          </cell>
          <cell r="M260">
            <v>0.25</v>
          </cell>
          <cell r="N260">
            <v>0.25</v>
          </cell>
          <cell r="O260">
            <v>0.25</v>
          </cell>
          <cell r="P260">
            <v>0.25</v>
          </cell>
          <cell r="Q260">
            <v>0.25</v>
          </cell>
          <cell r="R260">
            <v>0.25</v>
          </cell>
          <cell r="S260">
            <v>0.25</v>
          </cell>
          <cell r="T260">
            <v>0.25</v>
          </cell>
        </row>
        <row r="263">
          <cell r="B263">
            <v>1</v>
          </cell>
          <cell r="C263" t="str">
            <v>SGP-PA</v>
          </cell>
          <cell r="D263" t="str">
            <v>（給水・冷却水）ねじ接合（管端防食継手）</v>
          </cell>
          <cell r="E263" t="str">
            <v>屋内一般配管</v>
          </cell>
          <cell r="F263" t="str">
            <v>接合材等</v>
          </cell>
          <cell r="G263">
            <v>0.05</v>
          </cell>
          <cell r="H263">
            <v>0.05</v>
          </cell>
          <cell r="I263">
            <v>0.05</v>
          </cell>
          <cell r="J263">
            <v>0.05</v>
          </cell>
          <cell r="K263">
            <v>0.05</v>
          </cell>
          <cell r="L263">
            <v>0.05</v>
          </cell>
          <cell r="M263">
            <v>0.05</v>
          </cell>
          <cell r="N263">
            <v>0.05</v>
          </cell>
          <cell r="O263">
            <v>0.05</v>
          </cell>
          <cell r="P263">
            <v>0.05</v>
          </cell>
          <cell r="Q263">
            <v>0.05</v>
          </cell>
          <cell r="R263">
            <v>0.05</v>
          </cell>
          <cell r="S263">
            <v>0.05</v>
          </cell>
          <cell r="T263">
            <v>0.05</v>
          </cell>
        </row>
        <row r="264">
          <cell r="B264">
            <v>2</v>
          </cell>
          <cell r="C264" t="str">
            <v>SGP-PB</v>
          </cell>
          <cell r="D264" t="str">
            <v>（給水・冷却水）ねじ接合（管端防食継手）</v>
          </cell>
          <cell r="E264" t="str">
            <v>屋内一般配管</v>
          </cell>
          <cell r="F264" t="str">
            <v>接合材等</v>
          </cell>
          <cell r="G264">
            <v>0.05</v>
          </cell>
          <cell r="H264">
            <v>0.05</v>
          </cell>
          <cell r="I264">
            <v>0.05</v>
          </cell>
          <cell r="J264">
            <v>0.05</v>
          </cell>
          <cell r="K264">
            <v>0.05</v>
          </cell>
          <cell r="L264">
            <v>0.05</v>
          </cell>
          <cell r="M264">
            <v>0.05</v>
          </cell>
          <cell r="N264">
            <v>0.05</v>
          </cell>
          <cell r="O264">
            <v>0.05</v>
          </cell>
          <cell r="P264">
            <v>0.05</v>
          </cell>
          <cell r="Q264">
            <v>0.05</v>
          </cell>
          <cell r="R264">
            <v>0.05</v>
          </cell>
          <cell r="S264">
            <v>0.05</v>
          </cell>
          <cell r="T264">
            <v>0.05</v>
          </cell>
        </row>
        <row r="265">
          <cell r="B265">
            <v>4</v>
          </cell>
          <cell r="C265" t="str">
            <v>SGP-FPA</v>
          </cell>
          <cell r="D265" t="str">
            <v>（給水・冷却水）フランジ接合</v>
          </cell>
          <cell r="E265" t="str">
            <v>屋内一般配管</v>
          </cell>
          <cell r="F265" t="str">
            <v>接合材等</v>
          </cell>
          <cell r="G265">
            <v>0.03</v>
          </cell>
          <cell r="H265">
            <v>0.03</v>
          </cell>
          <cell r="I265">
            <v>0.03</v>
          </cell>
          <cell r="J265">
            <v>0.03</v>
          </cell>
          <cell r="K265">
            <v>0.03</v>
          </cell>
          <cell r="L265">
            <v>0.03</v>
          </cell>
          <cell r="M265">
            <v>0.03</v>
          </cell>
          <cell r="N265">
            <v>0.03</v>
          </cell>
          <cell r="O265">
            <v>0.03</v>
          </cell>
          <cell r="P265">
            <v>0.03</v>
          </cell>
          <cell r="Q265">
            <v>0.03</v>
          </cell>
          <cell r="R265">
            <v>0.03</v>
          </cell>
          <cell r="S265">
            <v>0.03</v>
          </cell>
          <cell r="T265">
            <v>0.03</v>
          </cell>
        </row>
        <row r="266">
          <cell r="B266">
            <v>5</v>
          </cell>
          <cell r="C266" t="str">
            <v>SGP-FPB</v>
          </cell>
          <cell r="D266" t="str">
            <v>（給水・冷却水）フランジ接合</v>
          </cell>
          <cell r="E266" t="str">
            <v>屋内一般配管</v>
          </cell>
          <cell r="F266" t="str">
            <v>接合材等</v>
          </cell>
          <cell r="G266">
            <v>0.03</v>
          </cell>
          <cell r="H266">
            <v>0.03</v>
          </cell>
          <cell r="I266">
            <v>0.03</v>
          </cell>
          <cell r="J266">
            <v>0.03</v>
          </cell>
          <cell r="K266">
            <v>0.03</v>
          </cell>
          <cell r="L266">
            <v>0.03</v>
          </cell>
          <cell r="M266">
            <v>0.03</v>
          </cell>
          <cell r="N266">
            <v>0.03</v>
          </cell>
          <cell r="O266">
            <v>0.03</v>
          </cell>
          <cell r="P266">
            <v>0.03</v>
          </cell>
          <cell r="Q266">
            <v>0.03</v>
          </cell>
          <cell r="R266">
            <v>0.03</v>
          </cell>
          <cell r="S266">
            <v>0.03</v>
          </cell>
          <cell r="T266">
            <v>0.03</v>
          </cell>
        </row>
        <row r="267">
          <cell r="B267">
            <v>7</v>
          </cell>
          <cell r="C267" t="str">
            <v>SGP-VA</v>
          </cell>
          <cell r="D267" t="str">
            <v>（給水・冷却水）ねじ接合（管端防食継手）</v>
          </cell>
          <cell r="E267" t="str">
            <v>屋内一般配管</v>
          </cell>
          <cell r="F267" t="str">
            <v>接合材等</v>
          </cell>
          <cell r="G267">
            <v>0.05</v>
          </cell>
          <cell r="H267">
            <v>0.05</v>
          </cell>
          <cell r="I267">
            <v>0.05</v>
          </cell>
          <cell r="J267">
            <v>0.05</v>
          </cell>
          <cell r="K267">
            <v>0.05</v>
          </cell>
          <cell r="L267">
            <v>0.05</v>
          </cell>
          <cell r="M267">
            <v>0.05</v>
          </cell>
          <cell r="N267">
            <v>0.05</v>
          </cell>
          <cell r="O267">
            <v>0.05</v>
          </cell>
          <cell r="P267">
            <v>0.05</v>
          </cell>
          <cell r="Q267">
            <v>0.05</v>
          </cell>
          <cell r="R267">
            <v>0.05</v>
          </cell>
          <cell r="S267">
            <v>0.05</v>
          </cell>
          <cell r="T267">
            <v>0.05</v>
          </cell>
        </row>
        <row r="268">
          <cell r="B268">
            <v>8</v>
          </cell>
          <cell r="C268" t="str">
            <v>SGP-VB</v>
          </cell>
          <cell r="D268" t="str">
            <v>（給水・冷却水）ねじ接合（管端防食継手）</v>
          </cell>
          <cell r="E268" t="str">
            <v>屋内一般配管</v>
          </cell>
          <cell r="F268" t="str">
            <v>接合材等</v>
          </cell>
          <cell r="G268">
            <v>0.05</v>
          </cell>
          <cell r="H268">
            <v>0.05</v>
          </cell>
          <cell r="I268">
            <v>0.05</v>
          </cell>
          <cell r="J268">
            <v>0.05</v>
          </cell>
          <cell r="K268">
            <v>0.05</v>
          </cell>
          <cell r="L268">
            <v>0.05</v>
          </cell>
          <cell r="M268">
            <v>0.05</v>
          </cell>
          <cell r="N268">
            <v>0.05</v>
          </cell>
          <cell r="O268">
            <v>0.05</v>
          </cell>
          <cell r="P268">
            <v>0.05</v>
          </cell>
          <cell r="Q268">
            <v>0.05</v>
          </cell>
          <cell r="R268">
            <v>0.05</v>
          </cell>
          <cell r="S268">
            <v>0.05</v>
          </cell>
          <cell r="T268">
            <v>0.05</v>
          </cell>
        </row>
        <row r="269">
          <cell r="B269">
            <v>10</v>
          </cell>
          <cell r="C269" t="str">
            <v>SGP-FVA</v>
          </cell>
          <cell r="D269" t="str">
            <v>（給水・冷却水）フランジ接合</v>
          </cell>
          <cell r="E269" t="str">
            <v>屋内一般配管</v>
          </cell>
          <cell r="F269" t="str">
            <v>接合材等</v>
          </cell>
          <cell r="G269">
            <v>0.03</v>
          </cell>
          <cell r="H269">
            <v>0.03</v>
          </cell>
          <cell r="I269">
            <v>0.03</v>
          </cell>
          <cell r="J269">
            <v>0.03</v>
          </cell>
          <cell r="K269">
            <v>0.03</v>
          </cell>
          <cell r="L269">
            <v>0.03</v>
          </cell>
          <cell r="M269">
            <v>0.03</v>
          </cell>
          <cell r="N269">
            <v>0.03</v>
          </cell>
          <cell r="O269">
            <v>0.03</v>
          </cell>
          <cell r="P269">
            <v>0.03</v>
          </cell>
          <cell r="Q269">
            <v>0.03</v>
          </cell>
          <cell r="R269">
            <v>0.03</v>
          </cell>
          <cell r="S269">
            <v>0.03</v>
          </cell>
          <cell r="T269">
            <v>0.03</v>
          </cell>
        </row>
        <row r="270">
          <cell r="B270">
            <v>11</v>
          </cell>
          <cell r="C270" t="str">
            <v>SGP-FVB</v>
          </cell>
          <cell r="D270" t="str">
            <v>（給水・冷却水）フランジ接合</v>
          </cell>
          <cell r="E270" t="str">
            <v>屋内一般配管</v>
          </cell>
          <cell r="F270" t="str">
            <v>接合材等</v>
          </cell>
          <cell r="G270">
            <v>0.03</v>
          </cell>
          <cell r="H270">
            <v>0.03</v>
          </cell>
          <cell r="I270">
            <v>0.03</v>
          </cell>
          <cell r="J270">
            <v>0.03</v>
          </cell>
          <cell r="K270">
            <v>0.03</v>
          </cell>
          <cell r="L270">
            <v>0.03</v>
          </cell>
          <cell r="M270">
            <v>0.03</v>
          </cell>
          <cell r="N270">
            <v>0.03</v>
          </cell>
          <cell r="O270">
            <v>0.03</v>
          </cell>
          <cell r="P270">
            <v>0.03</v>
          </cell>
          <cell r="Q270">
            <v>0.03</v>
          </cell>
          <cell r="R270">
            <v>0.03</v>
          </cell>
          <cell r="S270">
            <v>0.03</v>
          </cell>
          <cell r="T270">
            <v>0.03</v>
          </cell>
        </row>
        <row r="271">
          <cell r="B271">
            <v>13</v>
          </cell>
          <cell r="C271" t="str">
            <v>SGP-HVA</v>
          </cell>
          <cell r="D271" t="str">
            <v>（給湯・冷温水）ねじ接合（管端防食継手）</v>
          </cell>
          <cell r="E271" t="str">
            <v>屋内一般配管</v>
          </cell>
          <cell r="F271" t="str">
            <v>接合材等</v>
          </cell>
          <cell r="G271">
            <v>0.05</v>
          </cell>
          <cell r="H271">
            <v>0.05</v>
          </cell>
          <cell r="I271">
            <v>0.05</v>
          </cell>
          <cell r="J271">
            <v>0.05</v>
          </cell>
          <cell r="K271">
            <v>0.05</v>
          </cell>
          <cell r="L271">
            <v>0.05</v>
          </cell>
          <cell r="M271">
            <v>0.05</v>
          </cell>
          <cell r="N271">
            <v>0.05</v>
          </cell>
          <cell r="O271">
            <v>0.05</v>
          </cell>
          <cell r="P271">
            <v>0.05</v>
          </cell>
          <cell r="Q271">
            <v>0.05</v>
          </cell>
          <cell r="R271">
            <v>0.05</v>
          </cell>
          <cell r="S271">
            <v>0.05</v>
          </cell>
          <cell r="T271">
            <v>0.05</v>
          </cell>
        </row>
        <row r="272">
          <cell r="B272">
            <v>14</v>
          </cell>
          <cell r="C272" t="str">
            <v>SGP-VA</v>
          </cell>
          <cell r="D272" t="str">
            <v>（冷却水）ハウジング型継手</v>
          </cell>
          <cell r="E272" t="str">
            <v>屋内一般配管</v>
          </cell>
          <cell r="F272" t="str">
            <v>接合材等</v>
          </cell>
        </row>
        <row r="273">
          <cell r="B273">
            <v>19</v>
          </cell>
          <cell r="C273" t="str">
            <v>STPG</v>
          </cell>
          <cell r="D273" t="str">
            <v>（冷温水）ねじ接合</v>
          </cell>
          <cell r="E273" t="str">
            <v>屋内一般配管</v>
          </cell>
          <cell r="F273" t="str">
            <v>接合材等</v>
          </cell>
          <cell r="G273">
            <v>0.05</v>
          </cell>
          <cell r="H273">
            <v>0.05</v>
          </cell>
          <cell r="I273">
            <v>0.05</v>
          </cell>
          <cell r="J273">
            <v>0.05</v>
          </cell>
          <cell r="K273">
            <v>0.05</v>
          </cell>
          <cell r="L273">
            <v>0.05</v>
          </cell>
          <cell r="M273">
            <v>0.05</v>
          </cell>
          <cell r="N273">
            <v>0.05</v>
          </cell>
          <cell r="O273">
            <v>0.05</v>
          </cell>
          <cell r="P273">
            <v>0.05</v>
          </cell>
          <cell r="Q273">
            <v>0.05</v>
          </cell>
          <cell r="R273">
            <v>0.05</v>
          </cell>
          <cell r="S273">
            <v>0.05</v>
          </cell>
          <cell r="T273">
            <v>0.05</v>
          </cell>
        </row>
        <row r="274">
          <cell r="B274">
            <v>20</v>
          </cell>
          <cell r="C274" t="str">
            <v>STPG</v>
          </cell>
          <cell r="D274" t="str">
            <v>（消火）ねじ接合</v>
          </cell>
          <cell r="E274" t="str">
            <v>屋内一般配管</v>
          </cell>
          <cell r="F274" t="str">
            <v>接合材等</v>
          </cell>
          <cell r="G274">
            <v>0.05</v>
          </cell>
          <cell r="H274">
            <v>0.05</v>
          </cell>
          <cell r="I274">
            <v>0.05</v>
          </cell>
          <cell r="J274">
            <v>0.05</v>
          </cell>
          <cell r="K274">
            <v>0.05</v>
          </cell>
          <cell r="L274">
            <v>0.05</v>
          </cell>
          <cell r="M274">
            <v>0.05</v>
          </cell>
          <cell r="N274">
            <v>0.05</v>
          </cell>
          <cell r="O274">
            <v>0.05</v>
          </cell>
          <cell r="P274">
            <v>0.05</v>
          </cell>
          <cell r="Q274">
            <v>0.05</v>
          </cell>
          <cell r="R274">
            <v>0.05</v>
          </cell>
          <cell r="S274">
            <v>0.05</v>
          </cell>
          <cell r="T274">
            <v>0.05</v>
          </cell>
        </row>
        <row r="275">
          <cell r="B275">
            <v>21</v>
          </cell>
          <cell r="C275" t="str">
            <v>STPG</v>
          </cell>
          <cell r="D275" t="str">
            <v>（冷却水）ねじ接合</v>
          </cell>
          <cell r="E275" t="str">
            <v>屋内一般配管</v>
          </cell>
          <cell r="F275" t="str">
            <v>接合材等</v>
          </cell>
          <cell r="G275">
            <v>0.05</v>
          </cell>
          <cell r="H275">
            <v>0.05</v>
          </cell>
          <cell r="I275">
            <v>0.05</v>
          </cell>
          <cell r="J275">
            <v>0.05</v>
          </cell>
          <cell r="K275">
            <v>0.05</v>
          </cell>
          <cell r="L275">
            <v>0.05</v>
          </cell>
          <cell r="M275">
            <v>0.05</v>
          </cell>
          <cell r="N275">
            <v>0.05</v>
          </cell>
          <cell r="O275">
            <v>0.05</v>
          </cell>
          <cell r="P275">
            <v>0.05</v>
          </cell>
          <cell r="Q275">
            <v>0.05</v>
          </cell>
          <cell r="R275">
            <v>0.05</v>
          </cell>
          <cell r="S275">
            <v>0.05</v>
          </cell>
          <cell r="T275">
            <v>0.05</v>
          </cell>
        </row>
        <row r="276">
          <cell r="B276">
            <v>22</v>
          </cell>
          <cell r="C276" t="str">
            <v>STPG(黒)</v>
          </cell>
          <cell r="D276" t="str">
            <v>（低圧蒸気用）ねじ接合</v>
          </cell>
          <cell r="E276" t="str">
            <v>屋内一般配管</v>
          </cell>
          <cell r="F276" t="str">
            <v>接合材等</v>
          </cell>
          <cell r="G276">
            <v>0.05</v>
          </cell>
          <cell r="H276">
            <v>0.05</v>
          </cell>
          <cell r="I276">
            <v>0.05</v>
          </cell>
          <cell r="J276">
            <v>0.05</v>
          </cell>
          <cell r="K276">
            <v>0.05</v>
          </cell>
          <cell r="L276">
            <v>0.05</v>
          </cell>
          <cell r="M276">
            <v>0.05</v>
          </cell>
          <cell r="N276">
            <v>0.05</v>
          </cell>
          <cell r="O276">
            <v>0.05</v>
          </cell>
          <cell r="P276">
            <v>0.05</v>
          </cell>
          <cell r="Q276">
            <v>0.05</v>
          </cell>
          <cell r="R276">
            <v>0.05</v>
          </cell>
          <cell r="S276">
            <v>0.05</v>
          </cell>
          <cell r="T276">
            <v>0.05</v>
          </cell>
        </row>
        <row r="277">
          <cell r="B277">
            <v>23</v>
          </cell>
          <cell r="C277" t="str">
            <v>STPG</v>
          </cell>
          <cell r="D277" t="str">
            <v>（消火・冷却水・冷温水）溶接接合</v>
          </cell>
          <cell r="E277" t="str">
            <v>屋内一般配管</v>
          </cell>
          <cell r="F277" t="str">
            <v>接合材等</v>
          </cell>
          <cell r="G277">
            <v>0.08</v>
          </cell>
          <cell r="H277">
            <v>0.08</v>
          </cell>
          <cell r="I277">
            <v>0.08</v>
          </cell>
          <cell r="J277">
            <v>0.08</v>
          </cell>
          <cell r="K277">
            <v>0.08</v>
          </cell>
          <cell r="L277">
            <v>0.08</v>
          </cell>
          <cell r="M277">
            <v>0.08</v>
          </cell>
          <cell r="N277">
            <v>0.08</v>
          </cell>
          <cell r="O277">
            <v>0.08</v>
          </cell>
          <cell r="P277">
            <v>0.08</v>
          </cell>
          <cell r="Q277">
            <v>0.08</v>
          </cell>
          <cell r="R277">
            <v>0.08</v>
          </cell>
          <cell r="S277">
            <v>0.08</v>
          </cell>
          <cell r="T277">
            <v>0.08</v>
          </cell>
        </row>
        <row r="278">
          <cell r="B278">
            <v>24</v>
          </cell>
          <cell r="C278" t="str">
            <v>STPG(黒)</v>
          </cell>
          <cell r="D278" t="str">
            <v>（蒸気給気管、蒸気還気用）溶接接合</v>
          </cell>
          <cell r="E278" t="str">
            <v>屋内一般配管</v>
          </cell>
          <cell r="F278" t="str">
            <v>接合材等</v>
          </cell>
          <cell r="G278">
            <v>0.08</v>
          </cell>
          <cell r="H278">
            <v>0.08</v>
          </cell>
          <cell r="I278">
            <v>0.08</v>
          </cell>
          <cell r="J278">
            <v>0.08</v>
          </cell>
          <cell r="K278">
            <v>0.08</v>
          </cell>
          <cell r="L278">
            <v>0.08</v>
          </cell>
          <cell r="M278">
            <v>0.08</v>
          </cell>
          <cell r="N278">
            <v>0.08</v>
          </cell>
          <cell r="O278">
            <v>0.08</v>
          </cell>
          <cell r="P278">
            <v>0.08</v>
          </cell>
          <cell r="Q278">
            <v>0.08</v>
          </cell>
          <cell r="R278">
            <v>0.08</v>
          </cell>
          <cell r="S278">
            <v>0.08</v>
          </cell>
          <cell r="T278">
            <v>0.08</v>
          </cell>
        </row>
        <row r="279">
          <cell r="B279">
            <v>25</v>
          </cell>
          <cell r="C279" t="str">
            <v>SGP(白)</v>
          </cell>
          <cell r="D279" t="str">
            <v>（排水）ねじ接合</v>
          </cell>
          <cell r="E279" t="str">
            <v>屋内一般配管</v>
          </cell>
          <cell r="F279" t="str">
            <v>接合材等</v>
          </cell>
          <cell r="G279">
            <v>0.05</v>
          </cell>
          <cell r="H279">
            <v>0.05</v>
          </cell>
          <cell r="I279">
            <v>0.05</v>
          </cell>
          <cell r="J279">
            <v>0.05</v>
          </cell>
          <cell r="K279">
            <v>0.05</v>
          </cell>
          <cell r="L279">
            <v>0.05</v>
          </cell>
          <cell r="M279">
            <v>0.05</v>
          </cell>
          <cell r="N279">
            <v>0.05</v>
          </cell>
          <cell r="O279">
            <v>0.05</v>
          </cell>
          <cell r="P279">
            <v>0.05</v>
          </cell>
          <cell r="Q279">
            <v>0.05</v>
          </cell>
          <cell r="R279">
            <v>0.05</v>
          </cell>
          <cell r="S279">
            <v>0.05</v>
          </cell>
          <cell r="T279">
            <v>0.05</v>
          </cell>
        </row>
        <row r="280">
          <cell r="B280">
            <v>26</v>
          </cell>
          <cell r="C280" t="str">
            <v>SGP(白)</v>
          </cell>
          <cell r="D280" t="str">
            <v>（冷温水）ねじ接合</v>
          </cell>
          <cell r="E280" t="str">
            <v>屋内一般配管</v>
          </cell>
          <cell r="F280" t="str">
            <v>接合材等</v>
          </cell>
          <cell r="G280">
            <v>0.05</v>
          </cell>
          <cell r="H280">
            <v>0.05</v>
          </cell>
          <cell r="I280">
            <v>0.05</v>
          </cell>
          <cell r="J280">
            <v>0.05</v>
          </cell>
          <cell r="K280">
            <v>0.05</v>
          </cell>
          <cell r="L280">
            <v>0.05</v>
          </cell>
          <cell r="M280">
            <v>0.05</v>
          </cell>
          <cell r="N280">
            <v>0.05</v>
          </cell>
          <cell r="O280">
            <v>0.05</v>
          </cell>
          <cell r="P280">
            <v>0.05</v>
          </cell>
          <cell r="Q280">
            <v>0.05</v>
          </cell>
          <cell r="R280">
            <v>0.05</v>
          </cell>
          <cell r="S280">
            <v>0.05</v>
          </cell>
          <cell r="T280">
            <v>0.05</v>
          </cell>
        </row>
        <row r="281">
          <cell r="B281">
            <v>27</v>
          </cell>
          <cell r="C281" t="str">
            <v>SGP(白)</v>
          </cell>
          <cell r="D281" t="str">
            <v>（通気・消火・給湯・プロパン）ねじ接合</v>
          </cell>
          <cell r="E281" t="str">
            <v>屋内一般配管</v>
          </cell>
          <cell r="F281" t="str">
            <v>接合材等</v>
          </cell>
          <cell r="G281">
            <v>0.05</v>
          </cell>
          <cell r="H281">
            <v>0.05</v>
          </cell>
          <cell r="I281">
            <v>0.05</v>
          </cell>
          <cell r="J281">
            <v>0.05</v>
          </cell>
          <cell r="K281">
            <v>0.05</v>
          </cell>
          <cell r="L281">
            <v>0.05</v>
          </cell>
          <cell r="M281">
            <v>0.05</v>
          </cell>
          <cell r="N281">
            <v>0.05</v>
          </cell>
          <cell r="O281">
            <v>0.05</v>
          </cell>
          <cell r="P281">
            <v>0.05</v>
          </cell>
          <cell r="Q281">
            <v>0.05</v>
          </cell>
          <cell r="R281">
            <v>0.05</v>
          </cell>
          <cell r="S281">
            <v>0.05</v>
          </cell>
          <cell r="T281">
            <v>0.05</v>
          </cell>
        </row>
        <row r="282">
          <cell r="B282">
            <v>28</v>
          </cell>
          <cell r="C282" t="str">
            <v>SGP(白)</v>
          </cell>
          <cell r="D282" t="str">
            <v>（冷却水）ねじ接合</v>
          </cell>
          <cell r="E282" t="str">
            <v>屋内一般配管</v>
          </cell>
          <cell r="F282" t="str">
            <v>接合材等</v>
          </cell>
          <cell r="G282">
            <v>0.05</v>
          </cell>
          <cell r="H282">
            <v>0.05</v>
          </cell>
          <cell r="I282">
            <v>0.05</v>
          </cell>
          <cell r="J282">
            <v>0.05</v>
          </cell>
          <cell r="K282">
            <v>0.05</v>
          </cell>
          <cell r="L282">
            <v>0.05</v>
          </cell>
          <cell r="M282">
            <v>0.05</v>
          </cell>
          <cell r="N282">
            <v>0.05</v>
          </cell>
          <cell r="O282">
            <v>0.05</v>
          </cell>
          <cell r="P282">
            <v>0.05</v>
          </cell>
          <cell r="Q282">
            <v>0.05</v>
          </cell>
          <cell r="R282">
            <v>0.05</v>
          </cell>
          <cell r="S282">
            <v>0.05</v>
          </cell>
          <cell r="T282">
            <v>0.05</v>
          </cell>
        </row>
        <row r="283">
          <cell r="B283">
            <v>29</v>
          </cell>
          <cell r="C283" t="str">
            <v>SGP(白)</v>
          </cell>
          <cell r="D283" t="str">
            <v>（通気・消火・給湯・プロパン・冷却水・冷温水）溶接接合</v>
          </cell>
          <cell r="E283" t="str">
            <v>屋内一般配管</v>
          </cell>
          <cell r="F283" t="str">
            <v>接合材等</v>
          </cell>
          <cell r="G283">
            <v>0.08</v>
          </cell>
          <cell r="H283">
            <v>0.08</v>
          </cell>
          <cell r="I283">
            <v>0.08</v>
          </cell>
          <cell r="J283">
            <v>0.08</v>
          </cell>
          <cell r="K283">
            <v>0.08</v>
          </cell>
          <cell r="L283">
            <v>0.08</v>
          </cell>
          <cell r="M283">
            <v>0.08</v>
          </cell>
          <cell r="N283">
            <v>0.08</v>
          </cell>
          <cell r="O283">
            <v>0.08</v>
          </cell>
          <cell r="P283">
            <v>0.08</v>
          </cell>
          <cell r="Q283">
            <v>0.08</v>
          </cell>
          <cell r="R283">
            <v>0.08</v>
          </cell>
          <cell r="S283">
            <v>0.08</v>
          </cell>
          <cell r="T283">
            <v>0.08</v>
          </cell>
        </row>
        <row r="284">
          <cell r="B284">
            <v>30</v>
          </cell>
          <cell r="C284" t="str">
            <v>SGP(白)</v>
          </cell>
          <cell r="D284" t="str">
            <v>（冷却水）ハウジング型管継手</v>
          </cell>
          <cell r="E284" t="str">
            <v>屋内一般配管</v>
          </cell>
          <cell r="F284" t="str">
            <v>接合材等</v>
          </cell>
        </row>
        <row r="285">
          <cell r="B285">
            <v>31</v>
          </cell>
          <cell r="C285" t="str">
            <v>SGP(白)</v>
          </cell>
          <cell r="D285" t="str">
            <v>（冷温水・消火）ハウジング型管継手</v>
          </cell>
          <cell r="E285" t="str">
            <v>屋内一般配管</v>
          </cell>
          <cell r="F285" t="str">
            <v>接合材等</v>
          </cell>
        </row>
        <row r="286">
          <cell r="B286">
            <v>32</v>
          </cell>
          <cell r="C286" t="str">
            <v>SGP(黒)</v>
          </cell>
          <cell r="D286" t="str">
            <v>（蒸気・油）ねじ接合</v>
          </cell>
          <cell r="E286" t="str">
            <v>屋内一般配管</v>
          </cell>
          <cell r="F286" t="str">
            <v>接合材等</v>
          </cell>
          <cell r="G286">
            <v>0.05</v>
          </cell>
          <cell r="H286">
            <v>0.05</v>
          </cell>
          <cell r="I286">
            <v>0.05</v>
          </cell>
          <cell r="J286">
            <v>0.05</v>
          </cell>
          <cell r="K286">
            <v>0.05</v>
          </cell>
          <cell r="L286">
            <v>0.05</v>
          </cell>
          <cell r="M286">
            <v>0.05</v>
          </cell>
          <cell r="N286">
            <v>0.05</v>
          </cell>
          <cell r="O286">
            <v>0.05</v>
          </cell>
          <cell r="P286">
            <v>0.05</v>
          </cell>
          <cell r="Q286">
            <v>0.05</v>
          </cell>
          <cell r="R286">
            <v>0.05</v>
          </cell>
          <cell r="S286">
            <v>0.05</v>
          </cell>
          <cell r="T286">
            <v>0.05</v>
          </cell>
        </row>
        <row r="287">
          <cell r="B287">
            <v>33</v>
          </cell>
          <cell r="C287" t="str">
            <v>SGP(黒)</v>
          </cell>
          <cell r="D287" t="str">
            <v>（蒸気・油）溶接接合</v>
          </cell>
          <cell r="E287" t="str">
            <v>屋内一般配管</v>
          </cell>
          <cell r="F287" t="str">
            <v>接合材等</v>
          </cell>
          <cell r="G287">
            <v>0.08</v>
          </cell>
          <cell r="H287">
            <v>0.08</v>
          </cell>
          <cell r="I287">
            <v>0.08</v>
          </cell>
          <cell r="J287">
            <v>0.08</v>
          </cell>
          <cell r="K287">
            <v>0.08</v>
          </cell>
          <cell r="L287">
            <v>0.08</v>
          </cell>
          <cell r="M287">
            <v>0.08</v>
          </cell>
          <cell r="N287">
            <v>0.08</v>
          </cell>
          <cell r="O287">
            <v>0.08</v>
          </cell>
          <cell r="P287">
            <v>0.08</v>
          </cell>
          <cell r="Q287">
            <v>0.08</v>
          </cell>
          <cell r="R287">
            <v>0.08</v>
          </cell>
          <cell r="S287">
            <v>0.08</v>
          </cell>
          <cell r="T287">
            <v>0.08</v>
          </cell>
        </row>
        <row r="288">
          <cell r="B288">
            <v>34</v>
          </cell>
          <cell r="C288" t="str">
            <v>D-VA(WSP042)</v>
          </cell>
          <cell r="D288" t="str">
            <v>MD継手</v>
          </cell>
          <cell r="E288" t="str">
            <v>屋内一般配管</v>
          </cell>
          <cell r="F288" t="str">
            <v>接合材等</v>
          </cell>
        </row>
        <row r="289">
          <cell r="B289">
            <v>35</v>
          </cell>
          <cell r="C289" t="str">
            <v>SGP-TA(WSP032)</v>
          </cell>
          <cell r="D289" t="str">
            <v>ねじ接合</v>
          </cell>
          <cell r="E289" t="str">
            <v>屋内一般配管</v>
          </cell>
          <cell r="F289" t="str">
            <v>接合材等</v>
          </cell>
          <cell r="G289">
            <v>0.05</v>
          </cell>
          <cell r="H289">
            <v>0.05</v>
          </cell>
          <cell r="I289">
            <v>0.05</v>
          </cell>
          <cell r="J289">
            <v>0.05</v>
          </cell>
          <cell r="K289">
            <v>0.05</v>
          </cell>
          <cell r="L289">
            <v>0.05</v>
          </cell>
          <cell r="M289">
            <v>0.05</v>
          </cell>
          <cell r="N289">
            <v>0.05</v>
          </cell>
          <cell r="O289">
            <v>0.05</v>
          </cell>
          <cell r="P289">
            <v>0.05</v>
          </cell>
          <cell r="Q289">
            <v>0.05</v>
          </cell>
          <cell r="R289">
            <v>0.05</v>
          </cell>
          <cell r="S289">
            <v>0.05</v>
          </cell>
          <cell r="T289">
            <v>0.05</v>
          </cell>
        </row>
        <row r="290">
          <cell r="B290">
            <v>36</v>
          </cell>
          <cell r="C290" t="str">
            <v>SGP-TA(WSP032)</v>
          </cell>
          <cell r="D290" t="str">
            <v>MD継手</v>
          </cell>
          <cell r="E290" t="str">
            <v>屋内一般配管</v>
          </cell>
          <cell r="F290" t="str">
            <v>接合材等</v>
          </cell>
        </row>
        <row r="291">
          <cell r="B291">
            <v>38</v>
          </cell>
          <cell r="C291" t="str">
            <v>ARFA管</v>
          </cell>
          <cell r="D291" t="str">
            <v>ねじ接合</v>
          </cell>
          <cell r="E291" t="str">
            <v>屋内一般配管</v>
          </cell>
          <cell r="F291" t="str">
            <v>接合材等</v>
          </cell>
          <cell r="G291">
            <v>0.05</v>
          </cell>
          <cell r="H291">
            <v>0.05</v>
          </cell>
          <cell r="I291">
            <v>0.05</v>
          </cell>
          <cell r="J291">
            <v>0.05</v>
          </cell>
          <cell r="K291">
            <v>0.05</v>
          </cell>
          <cell r="L291">
            <v>0.05</v>
          </cell>
          <cell r="M291">
            <v>0.05</v>
          </cell>
          <cell r="N291">
            <v>0.05</v>
          </cell>
          <cell r="O291">
            <v>0.05</v>
          </cell>
          <cell r="P291">
            <v>0.05</v>
          </cell>
          <cell r="Q291">
            <v>0.05</v>
          </cell>
          <cell r="R291">
            <v>0.05</v>
          </cell>
          <cell r="S291">
            <v>0.05</v>
          </cell>
          <cell r="T291">
            <v>0.05</v>
          </cell>
        </row>
        <row r="292">
          <cell r="B292">
            <v>39</v>
          </cell>
          <cell r="C292" t="str">
            <v>ARFA管</v>
          </cell>
          <cell r="D292" t="str">
            <v>MD継手</v>
          </cell>
          <cell r="E292" t="str">
            <v>屋内一般配管</v>
          </cell>
          <cell r="F292" t="str">
            <v>接合材等</v>
          </cell>
        </row>
        <row r="293">
          <cell r="B293">
            <v>40</v>
          </cell>
          <cell r="C293" t="str">
            <v>CUP</v>
          </cell>
          <cell r="D293" t="str">
            <v>（給湯・給水）</v>
          </cell>
          <cell r="E293" t="str">
            <v>屋内一般配管</v>
          </cell>
          <cell r="F293" t="str">
            <v>接合材等</v>
          </cell>
          <cell r="G293">
            <v>0.1</v>
          </cell>
          <cell r="H293">
            <v>0.1</v>
          </cell>
          <cell r="I293">
            <v>0.1</v>
          </cell>
          <cell r="J293">
            <v>0.1</v>
          </cell>
          <cell r="K293">
            <v>0.1</v>
          </cell>
          <cell r="L293">
            <v>0.1</v>
          </cell>
          <cell r="M293">
            <v>0.1</v>
          </cell>
          <cell r="N293">
            <v>0.1</v>
          </cell>
          <cell r="O293">
            <v>0.1</v>
          </cell>
          <cell r="P293">
            <v>0.1</v>
          </cell>
          <cell r="Q293">
            <v>0.1</v>
          </cell>
          <cell r="R293">
            <v>0.1</v>
          </cell>
          <cell r="S293">
            <v>0.1</v>
          </cell>
          <cell r="T293">
            <v>0.1</v>
          </cell>
        </row>
        <row r="296">
          <cell r="B296">
            <v>1</v>
          </cell>
          <cell r="C296" t="str">
            <v>SGP-PA</v>
          </cell>
          <cell r="D296" t="str">
            <v>（給水・冷却水）ねじ接合（管端防食継手）</v>
          </cell>
          <cell r="E296" t="str">
            <v>機械室・便所配管</v>
          </cell>
          <cell r="F296" t="str">
            <v>接合材等</v>
          </cell>
          <cell r="G296">
            <v>0.05</v>
          </cell>
          <cell r="H296">
            <v>0.05</v>
          </cell>
          <cell r="I296">
            <v>0.05</v>
          </cell>
          <cell r="J296">
            <v>0.05</v>
          </cell>
          <cell r="K296">
            <v>0.05</v>
          </cell>
          <cell r="L296">
            <v>0.05</v>
          </cell>
          <cell r="M296">
            <v>0.05</v>
          </cell>
          <cell r="N296">
            <v>0.05</v>
          </cell>
          <cell r="O296">
            <v>0.05</v>
          </cell>
          <cell r="P296">
            <v>0.05</v>
          </cell>
          <cell r="Q296">
            <v>0.05</v>
          </cell>
          <cell r="R296">
            <v>0.05</v>
          </cell>
          <cell r="S296">
            <v>0.05</v>
          </cell>
          <cell r="T296">
            <v>0.05</v>
          </cell>
        </row>
        <row r="297">
          <cell r="B297">
            <v>2</v>
          </cell>
          <cell r="C297" t="str">
            <v>SGP-PB</v>
          </cell>
          <cell r="D297" t="str">
            <v>（給水・冷却水）ねじ接合（管端防食継手）</v>
          </cell>
          <cell r="E297" t="str">
            <v>機械室・便所配管</v>
          </cell>
          <cell r="F297" t="str">
            <v>接合材等</v>
          </cell>
          <cell r="G297">
            <v>0.05</v>
          </cell>
          <cell r="H297">
            <v>0.05</v>
          </cell>
          <cell r="I297">
            <v>0.05</v>
          </cell>
          <cell r="J297">
            <v>0.05</v>
          </cell>
          <cell r="K297">
            <v>0.05</v>
          </cell>
          <cell r="L297">
            <v>0.05</v>
          </cell>
          <cell r="M297">
            <v>0.05</v>
          </cell>
          <cell r="N297">
            <v>0.05</v>
          </cell>
          <cell r="O297">
            <v>0.05</v>
          </cell>
          <cell r="P297">
            <v>0.05</v>
          </cell>
          <cell r="Q297">
            <v>0.05</v>
          </cell>
          <cell r="R297">
            <v>0.05</v>
          </cell>
          <cell r="S297">
            <v>0.05</v>
          </cell>
          <cell r="T297">
            <v>0.05</v>
          </cell>
        </row>
        <row r="298">
          <cell r="B298">
            <v>4</v>
          </cell>
          <cell r="C298" t="str">
            <v>SGP-FPA</v>
          </cell>
          <cell r="D298" t="str">
            <v>（給水・冷却水）フランジ接合</v>
          </cell>
          <cell r="E298" t="str">
            <v>機械室・便所配管</v>
          </cell>
          <cell r="F298" t="str">
            <v>接合材等</v>
          </cell>
          <cell r="G298">
            <v>0.03</v>
          </cell>
          <cell r="H298">
            <v>0.03</v>
          </cell>
          <cell r="I298">
            <v>0.03</v>
          </cell>
          <cell r="J298">
            <v>0.03</v>
          </cell>
          <cell r="K298">
            <v>0.03</v>
          </cell>
          <cell r="L298">
            <v>0.03</v>
          </cell>
          <cell r="M298">
            <v>0.03</v>
          </cell>
          <cell r="N298">
            <v>0.03</v>
          </cell>
          <cell r="O298">
            <v>0.03</v>
          </cell>
          <cell r="P298">
            <v>0.03</v>
          </cell>
          <cell r="Q298">
            <v>0.03</v>
          </cell>
          <cell r="R298">
            <v>0.03</v>
          </cell>
          <cell r="S298">
            <v>0.03</v>
          </cell>
          <cell r="T298">
            <v>0.03</v>
          </cell>
        </row>
        <row r="299">
          <cell r="B299">
            <v>5</v>
          </cell>
          <cell r="C299" t="str">
            <v>SGP-FPB</v>
          </cell>
          <cell r="D299" t="str">
            <v>（給水・冷却水）フランジ接合</v>
          </cell>
          <cell r="E299" t="str">
            <v>機械室・便所配管</v>
          </cell>
          <cell r="F299" t="str">
            <v>接合材等</v>
          </cell>
          <cell r="G299">
            <v>0.03</v>
          </cell>
          <cell r="H299">
            <v>0.03</v>
          </cell>
          <cell r="I299">
            <v>0.03</v>
          </cell>
          <cell r="J299">
            <v>0.03</v>
          </cell>
          <cell r="K299">
            <v>0.03</v>
          </cell>
          <cell r="L299">
            <v>0.03</v>
          </cell>
          <cell r="M299">
            <v>0.03</v>
          </cell>
          <cell r="N299">
            <v>0.03</v>
          </cell>
          <cell r="O299">
            <v>0.03</v>
          </cell>
          <cell r="P299">
            <v>0.03</v>
          </cell>
          <cell r="Q299">
            <v>0.03</v>
          </cell>
          <cell r="R299">
            <v>0.03</v>
          </cell>
          <cell r="S299">
            <v>0.03</v>
          </cell>
          <cell r="T299">
            <v>0.03</v>
          </cell>
        </row>
        <row r="300">
          <cell r="B300">
            <v>7</v>
          </cell>
          <cell r="C300" t="str">
            <v>SGP-VA</v>
          </cell>
          <cell r="D300" t="str">
            <v>（給水・冷却水）ねじ接合（管端防食継手）</v>
          </cell>
          <cell r="E300" t="str">
            <v>機械室・便所配管</v>
          </cell>
          <cell r="F300" t="str">
            <v>接合材等</v>
          </cell>
          <cell r="G300">
            <v>0.05</v>
          </cell>
          <cell r="H300">
            <v>0.05</v>
          </cell>
          <cell r="I300">
            <v>0.05</v>
          </cell>
          <cell r="J300">
            <v>0.05</v>
          </cell>
          <cell r="K300">
            <v>0.05</v>
          </cell>
          <cell r="L300">
            <v>0.05</v>
          </cell>
          <cell r="M300">
            <v>0.05</v>
          </cell>
          <cell r="N300">
            <v>0.05</v>
          </cell>
          <cell r="O300">
            <v>0.05</v>
          </cell>
          <cell r="P300">
            <v>0.05</v>
          </cell>
          <cell r="Q300">
            <v>0.05</v>
          </cell>
          <cell r="R300">
            <v>0.05</v>
          </cell>
          <cell r="S300">
            <v>0.05</v>
          </cell>
          <cell r="T300">
            <v>0.05</v>
          </cell>
        </row>
        <row r="301">
          <cell r="B301">
            <v>8</v>
          </cell>
          <cell r="C301" t="str">
            <v>SGP-VB</v>
          </cell>
          <cell r="D301" t="str">
            <v>（給水・冷却水）ねじ接合（管端防食継手）</v>
          </cell>
          <cell r="E301" t="str">
            <v>機械室・便所配管</v>
          </cell>
          <cell r="F301" t="str">
            <v>接合材等</v>
          </cell>
          <cell r="G301">
            <v>0.05</v>
          </cell>
          <cell r="H301">
            <v>0.05</v>
          </cell>
          <cell r="I301">
            <v>0.05</v>
          </cell>
          <cell r="J301">
            <v>0.05</v>
          </cell>
          <cell r="K301">
            <v>0.05</v>
          </cell>
          <cell r="L301">
            <v>0.05</v>
          </cell>
          <cell r="M301">
            <v>0.05</v>
          </cell>
          <cell r="N301">
            <v>0.05</v>
          </cell>
          <cell r="O301">
            <v>0.05</v>
          </cell>
          <cell r="P301">
            <v>0.05</v>
          </cell>
          <cell r="Q301">
            <v>0.05</v>
          </cell>
          <cell r="R301">
            <v>0.05</v>
          </cell>
          <cell r="S301">
            <v>0.05</v>
          </cell>
          <cell r="T301">
            <v>0.05</v>
          </cell>
        </row>
        <row r="302">
          <cell r="B302">
            <v>10</v>
          </cell>
          <cell r="C302" t="str">
            <v>SGP-FVA</v>
          </cell>
          <cell r="D302" t="str">
            <v>（給水・冷却水）フランジ接合</v>
          </cell>
          <cell r="E302" t="str">
            <v>機械室・便所配管</v>
          </cell>
          <cell r="F302" t="str">
            <v>接合材等</v>
          </cell>
          <cell r="G302">
            <v>0.03</v>
          </cell>
          <cell r="H302">
            <v>0.03</v>
          </cell>
          <cell r="I302">
            <v>0.03</v>
          </cell>
          <cell r="J302">
            <v>0.03</v>
          </cell>
          <cell r="K302">
            <v>0.03</v>
          </cell>
          <cell r="L302">
            <v>0.03</v>
          </cell>
          <cell r="M302">
            <v>0.03</v>
          </cell>
          <cell r="N302">
            <v>0.03</v>
          </cell>
          <cell r="O302">
            <v>0.03</v>
          </cell>
          <cell r="P302">
            <v>0.03</v>
          </cell>
          <cell r="Q302">
            <v>0.03</v>
          </cell>
          <cell r="R302">
            <v>0.03</v>
          </cell>
          <cell r="S302">
            <v>0.03</v>
          </cell>
          <cell r="T302">
            <v>0.03</v>
          </cell>
        </row>
        <row r="303">
          <cell r="B303">
            <v>11</v>
          </cell>
          <cell r="C303" t="str">
            <v>SGP-FVB</v>
          </cell>
          <cell r="D303" t="str">
            <v>（給水・冷却水）フランジ接合</v>
          </cell>
          <cell r="E303" t="str">
            <v>機械室・便所配管</v>
          </cell>
          <cell r="F303" t="str">
            <v>接合材等</v>
          </cell>
          <cell r="G303">
            <v>0.03</v>
          </cell>
          <cell r="H303">
            <v>0.03</v>
          </cell>
          <cell r="I303">
            <v>0.03</v>
          </cell>
          <cell r="J303">
            <v>0.03</v>
          </cell>
          <cell r="K303">
            <v>0.03</v>
          </cell>
          <cell r="L303">
            <v>0.03</v>
          </cell>
          <cell r="M303">
            <v>0.03</v>
          </cell>
          <cell r="N303">
            <v>0.03</v>
          </cell>
          <cell r="O303">
            <v>0.03</v>
          </cell>
          <cell r="P303">
            <v>0.03</v>
          </cell>
          <cell r="Q303">
            <v>0.03</v>
          </cell>
          <cell r="R303">
            <v>0.03</v>
          </cell>
          <cell r="S303">
            <v>0.03</v>
          </cell>
          <cell r="T303">
            <v>0.03</v>
          </cell>
        </row>
        <row r="304">
          <cell r="B304">
            <v>13</v>
          </cell>
          <cell r="C304" t="str">
            <v>SGP-HVA</v>
          </cell>
          <cell r="D304" t="str">
            <v>（給湯・冷温水）ねじ接合（管端防食継手）</v>
          </cell>
          <cell r="E304" t="str">
            <v>機械室・便所配管</v>
          </cell>
          <cell r="F304" t="str">
            <v>接合材等</v>
          </cell>
          <cell r="G304">
            <v>0.05</v>
          </cell>
          <cell r="H304">
            <v>0.05</v>
          </cell>
          <cell r="I304">
            <v>0.05</v>
          </cell>
          <cell r="J304">
            <v>0.05</v>
          </cell>
          <cell r="K304">
            <v>0.05</v>
          </cell>
          <cell r="L304">
            <v>0.05</v>
          </cell>
          <cell r="M304">
            <v>0.05</v>
          </cell>
          <cell r="N304">
            <v>0.05</v>
          </cell>
          <cell r="O304">
            <v>0.05</v>
          </cell>
          <cell r="P304">
            <v>0.05</v>
          </cell>
          <cell r="Q304">
            <v>0.05</v>
          </cell>
          <cell r="R304">
            <v>0.05</v>
          </cell>
          <cell r="S304">
            <v>0.05</v>
          </cell>
          <cell r="T304">
            <v>0.05</v>
          </cell>
        </row>
        <row r="305">
          <cell r="B305">
            <v>14</v>
          </cell>
          <cell r="C305" t="str">
            <v>SGP-VA</v>
          </cell>
          <cell r="D305" t="str">
            <v>（冷却水）ハウジング型継手</v>
          </cell>
          <cell r="E305" t="str">
            <v>機械室・便所配管</v>
          </cell>
          <cell r="F305" t="str">
            <v>接合材等</v>
          </cell>
        </row>
        <row r="306">
          <cell r="B306">
            <v>19</v>
          </cell>
          <cell r="C306" t="str">
            <v>STPG</v>
          </cell>
          <cell r="D306" t="str">
            <v>（冷温水）ねじ接合</v>
          </cell>
          <cell r="E306" t="str">
            <v>機械室・便所配管</v>
          </cell>
          <cell r="F306" t="str">
            <v>接合材等</v>
          </cell>
          <cell r="G306">
            <v>0.05</v>
          </cell>
          <cell r="H306">
            <v>0.05</v>
          </cell>
          <cell r="I306">
            <v>0.05</v>
          </cell>
          <cell r="J306">
            <v>0.05</v>
          </cell>
          <cell r="K306">
            <v>0.05</v>
          </cell>
          <cell r="L306">
            <v>0.05</v>
          </cell>
          <cell r="M306">
            <v>0.05</v>
          </cell>
          <cell r="N306">
            <v>0.05</v>
          </cell>
          <cell r="O306">
            <v>0.05</v>
          </cell>
          <cell r="P306">
            <v>0.05</v>
          </cell>
          <cell r="Q306">
            <v>0.05</v>
          </cell>
          <cell r="R306">
            <v>0.05</v>
          </cell>
          <cell r="S306">
            <v>0.05</v>
          </cell>
          <cell r="T306">
            <v>0.05</v>
          </cell>
        </row>
        <row r="307">
          <cell r="B307">
            <v>20</v>
          </cell>
          <cell r="C307" t="str">
            <v>STPG</v>
          </cell>
          <cell r="D307" t="str">
            <v>（消火）ねじ接合</v>
          </cell>
          <cell r="E307" t="str">
            <v>機械室・便所配管</v>
          </cell>
          <cell r="F307" t="str">
            <v>接合材等</v>
          </cell>
          <cell r="G307">
            <v>0.05</v>
          </cell>
          <cell r="H307">
            <v>0.05</v>
          </cell>
          <cell r="I307">
            <v>0.05</v>
          </cell>
          <cell r="J307">
            <v>0.05</v>
          </cell>
          <cell r="K307">
            <v>0.05</v>
          </cell>
          <cell r="L307">
            <v>0.05</v>
          </cell>
          <cell r="M307">
            <v>0.05</v>
          </cell>
          <cell r="N307">
            <v>0.05</v>
          </cell>
          <cell r="O307">
            <v>0.05</v>
          </cell>
          <cell r="P307">
            <v>0.05</v>
          </cell>
          <cell r="Q307">
            <v>0.05</v>
          </cell>
          <cell r="R307">
            <v>0.05</v>
          </cell>
          <cell r="S307">
            <v>0.05</v>
          </cell>
          <cell r="T307">
            <v>0.05</v>
          </cell>
        </row>
        <row r="308">
          <cell r="B308">
            <v>21</v>
          </cell>
          <cell r="C308" t="str">
            <v>STPG</v>
          </cell>
          <cell r="D308" t="str">
            <v>（冷却水）ねじ接合</v>
          </cell>
          <cell r="E308" t="str">
            <v>機械室・便所配管</v>
          </cell>
          <cell r="F308" t="str">
            <v>接合材等</v>
          </cell>
          <cell r="G308">
            <v>0.05</v>
          </cell>
          <cell r="H308">
            <v>0.05</v>
          </cell>
          <cell r="I308">
            <v>0.05</v>
          </cell>
          <cell r="J308">
            <v>0.05</v>
          </cell>
          <cell r="K308">
            <v>0.05</v>
          </cell>
          <cell r="L308">
            <v>0.05</v>
          </cell>
          <cell r="M308">
            <v>0.05</v>
          </cell>
          <cell r="N308">
            <v>0.05</v>
          </cell>
          <cell r="O308">
            <v>0.05</v>
          </cell>
          <cell r="P308">
            <v>0.05</v>
          </cell>
          <cell r="Q308">
            <v>0.05</v>
          </cell>
          <cell r="R308">
            <v>0.05</v>
          </cell>
          <cell r="S308">
            <v>0.05</v>
          </cell>
          <cell r="T308">
            <v>0.05</v>
          </cell>
        </row>
        <row r="309">
          <cell r="B309">
            <v>22</v>
          </cell>
          <cell r="C309" t="str">
            <v>STPG(黒)</v>
          </cell>
          <cell r="D309" t="str">
            <v>（低圧蒸気用）ねじ接合</v>
          </cell>
          <cell r="E309" t="str">
            <v>機械室・便所配管</v>
          </cell>
          <cell r="F309" t="str">
            <v>接合材等</v>
          </cell>
          <cell r="G309">
            <v>0.05</v>
          </cell>
          <cell r="H309">
            <v>0.05</v>
          </cell>
          <cell r="I309">
            <v>0.05</v>
          </cell>
          <cell r="J309">
            <v>0.05</v>
          </cell>
          <cell r="K309">
            <v>0.05</v>
          </cell>
          <cell r="L309">
            <v>0.05</v>
          </cell>
          <cell r="M309">
            <v>0.05</v>
          </cell>
          <cell r="N309">
            <v>0.05</v>
          </cell>
          <cell r="O309">
            <v>0.05</v>
          </cell>
          <cell r="P309">
            <v>0.05</v>
          </cell>
          <cell r="Q309">
            <v>0.05</v>
          </cell>
          <cell r="R309">
            <v>0.05</v>
          </cell>
          <cell r="S309">
            <v>0.05</v>
          </cell>
          <cell r="T309">
            <v>0.05</v>
          </cell>
        </row>
        <row r="310">
          <cell r="B310">
            <v>23</v>
          </cell>
          <cell r="C310" t="str">
            <v>STPG</v>
          </cell>
          <cell r="D310" t="str">
            <v>（消火・冷却水・冷温水）溶接接合</v>
          </cell>
          <cell r="E310" t="str">
            <v>機械室・便所配管</v>
          </cell>
          <cell r="F310" t="str">
            <v>接合材等</v>
          </cell>
          <cell r="G310">
            <v>0.08</v>
          </cell>
          <cell r="H310">
            <v>0.08</v>
          </cell>
          <cell r="I310">
            <v>0.08</v>
          </cell>
          <cell r="J310">
            <v>0.08</v>
          </cell>
          <cell r="K310">
            <v>0.08</v>
          </cell>
          <cell r="L310">
            <v>0.08</v>
          </cell>
          <cell r="M310">
            <v>0.08</v>
          </cell>
          <cell r="N310">
            <v>0.08</v>
          </cell>
          <cell r="O310">
            <v>0.08</v>
          </cell>
          <cell r="P310">
            <v>0.08</v>
          </cell>
          <cell r="Q310">
            <v>0.08</v>
          </cell>
          <cell r="R310">
            <v>0.08</v>
          </cell>
          <cell r="S310">
            <v>0.08</v>
          </cell>
          <cell r="T310">
            <v>0.08</v>
          </cell>
        </row>
        <row r="311">
          <cell r="B311">
            <v>24</v>
          </cell>
          <cell r="C311" t="str">
            <v>STPG(黒)</v>
          </cell>
          <cell r="D311" t="str">
            <v>（蒸気給気管、蒸気還気用）溶接接合</v>
          </cell>
          <cell r="E311" t="str">
            <v>機械室・便所配管</v>
          </cell>
          <cell r="F311" t="str">
            <v>接合材等</v>
          </cell>
          <cell r="G311">
            <v>0.08</v>
          </cell>
          <cell r="H311">
            <v>0.08</v>
          </cell>
          <cell r="I311">
            <v>0.08</v>
          </cell>
          <cell r="J311">
            <v>0.08</v>
          </cell>
          <cell r="K311">
            <v>0.08</v>
          </cell>
          <cell r="L311">
            <v>0.08</v>
          </cell>
          <cell r="M311">
            <v>0.08</v>
          </cell>
          <cell r="N311">
            <v>0.08</v>
          </cell>
          <cell r="O311">
            <v>0.08</v>
          </cell>
          <cell r="P311">
            <v>0.08</v>
          </cell>
          <cell r="Q311">
            <v>0.08</v>
          </cell>
          <cell r="R311">
            <v>0.08</v>
          </cell>
          <cell r="S311">
            <v>0.08</v>
          </cell>
          <cell r="T311">
            <v>0.08</v>
          </cell>
        </row>
        <row r="312">
          <cell r="B312">
            <v>25</v>
          </cell>
          <cell r="C312" t="str">
            <v>SGP(白)</v>
          </cell>
          <cell r="D312" t="str">
            <v>（排水）ねじ接合</v>
          </cell>
          <cell r="E312" t="str">
            <v>機械室・便所配管</v>
          </cell>
          <cell r="F312" t="str">
            <v>接合材等</v>
          </cell>
          <cell r="G312">
            <v>0.05</v>
          </cell>
          <cell r="H312">
            <v>0.05</v>
          </cell>
          <cell r="I312">
            <v>0.05</v>
          </cell>
          <cell r="J312">
            <v>0.05</v>
          </cell>
          <cell r="K312">
            <v>0.05</v>
          </cell>
          <cell r="L312">
            <v>0.05</v>
          </cell>
          <cell r="M312">
            <v>0.05</v>
          </cell>
          <cell r="N312">
            <v>0.05</v>
          </cell>
          <cell r="O312">
            <v>0.05</v>
          </cell>
          <cell r="P312">
            <v>0.05</v>
          </cell>
          <cell r="Q312">
            <v>0.05</v>
          </cell>
          <cell r="R312">
            <v>0.05</v>
          </cell>
          <cell r="S312">
            <v>0.05</v>
          </cell>
          <cell r="T312">
            <v>0.05</v>
          </cell>
        </row>
        <row r="313">
          <cell r="B313">
            <v>26</v>
          </cell>
          <cell r="C313" t="str">
            <v>SGP(白)</v>
          </cell>
          <cell r="D313" t="str">
            <v>（冷温水）ねじ接合</v>
          </cell>
          <cell r="E313" t="str">
            <v>機械室・便所配管</v>
          </cell>
          <cell r="F313" t="str">
            <v>接合材等</v>
          </cell>
          <cell r="G313">
            <v>0.05</v>
          </cell>
          <cell r="H313">
            <v>0.05</v>
          </cell>
          <cell r="I313">
            <v>0.05</v>
          </cell>
          <cell r="J313">
            <v>0.05</v>
          </cell>
          <cell r="K313">
            <v>0.05</v>
          </cell>
          <cell r="L313">
            <v>0.05</v>
          </cell>
          <cell r="M313">
            <v>0.05</v>
          </cell>
          <cell r="N313">
            <v>0.05</v>
          </cell>
          <cell r="O313">
            <v>0.05</v>
          </cell>
          <cell r="P313">
            <v>0.05</v>
          </cell>
          <cell r="Q313">
            <v>0.05</v>
          </cell>
          <cell r="R313">
            <v>0.05</v>
          </cell>
          <cell r="S313">
            <v>0.05</v>
          </cell>
          <cell r="T313">
            <v>0.05</v>
          </cell>
        </row>
        <row r="314">
          <cell r="B314">
            <v>27</v>
          </cell>
          <cell r="C314" t="str">
            <v>SGP(白)</v>
          </cell>
          <cell r="D314" t="str">
            <v>（通気・消火・給湯・プロパン）ねじ接合</v>
          </cell>
          <cell r="E314" t="str">
            <v>機械室・便所配管</v>
          </cell>
          <cell r="F314" t="str">
            <v>接合材等</v>
          </cell>
          <cell r="G314">
            <v>0.05</v>
          </cell>
          <cell r="H314">
            <v>0.05</v>
          </cell>
          <cell r="I314">
            <v>0.05</v>
          </cell>
          <cell r="J314">
            <v>0.05</v>
          </cell>
          <cell r="K314">
            <v>0.05</v>
          </cell>
          <cell r="L314">
            <v>0.05</v>
          </cell>
          <cell r="M314">
            <v>0.05</v>
          </cell>
          <cell r="N314">
            <v>0.05</v>
          </cell>
          <cell r="O314">
            <v>0.05</v>
          </cell>
          <cell r="P314">
            <v>0.05</v>
          </cell>
          <cell r="Q314">
            <v>0.05</v>
          </cell>
          <cell r="R314">
            <v>0.05</v>
          </cell>
          <cell r="S314">
            <v>0.05</v>
          </cell>
          <cell r="T314">
            <v>0.05</v>
          </cell>
        </row>
        <row r="315">
          <cell r="B315">
            <v>28</v>
          </cell>
          <cell r="C315" t="str">
            <v>SGP(白)</v>
          </cell>
          <cell r="D315" t="str">
            <v>（冷却水）ねじ接合</v>
          </cell>
          <cell r="E315" t="str">
            <v>機械室・便所配管</v>
          </cell>
          <cell r="F315" t="str">
            <v>接合材等</v>
          </cell>
          <cell r="G315">
            <v>0.05</v>
          </cell>
          <cell r="H315">
            <v>0.05</v>
          </cell>
          <cell r="I315">
            <v>0.05</v>
          </cell>
          <cell r="J315">
            <v>0.05</v>
          </cell>
          <cell r="K315">
            <v>0.05</v>
          </cell>
          <cell r="L315">
            <v>0.05</v>
          </cell>
          <cell r="M315">
            <v>0.05</v>
          </cell>
          <cell r="N315">
            <v>0.05</v>
          </cell>
          <cell r="O315">
            <v>0.05</v>
          </cell>
          <cell r="P315">
            <v>0.05</v>
          </cell>
          <cell r="Q315">
            <v>0.05</v>
          </cell>
          <cell r="R315">
            <v>0.05</v>
          </cell>
          <cell r="S315">
            <v>0.05</v>
          </cell>
          <cell r="T315">
            <v>0.05</v>
          </cell>
        </row>
        <row r="316">
          <cell r="B316">
            <v>29</v>
          </cell>
          <cell r="C316" t="str">
            <v>SGP(白)</v>
          </cell>
          <cell r="D316" t="str">
            <v>（通気・消火・給湯・プロパン・冷却水・冷温水）溶接接合</v>
          </cell>
          <cell r="E316" t="str">
            <v>機械室・便所配管</v>
          </cell>
          <cell r="F316" t="str">
            <v>接合材等</v>
          </cell>
          <cell r="G316">
            <v>0.08</v>
          </cell>
          <cell r="H316">
            <v>0.08</v>
          </cell>
          <cell r="I316">
            <v>0.08</v>
          </cell>
          <cell r="J316">
            <v>0.08</v>
          </cell>
          <cell r="K316">
            <v>0.08</v>
          </cell>
          <cell r="L316">
            <v>0.08</v>
          </cell>
          <cell r="M316">
            <v>0.08</v>
          </cell>
          <cell r="N316">
            <v>0.08</v>
          </cell>
          <cell r="O316">
            <v>0.08</v>
          </cell>
          <cell r="P316">
            <v>0.08</v>
          </cell>
          <cell r="Q316">
            <v>0.08</v>
          </cell>
          <cell r="R316">
            <v>0.08</v>
          </cell>
          <cell r="S316">
            <v>0.08</v>
          </cell>
          <cell r="T316">
            <v>0.08</v>
          </cell>
        </row>
        <row r="317">
          <cell r="B317">
            <v>30</v>
          </cell>
          <cell r="C317" t="str">
            <v>SGP(白)</v>
          </cell>
          <cell r="D317" t="str">
            <v>（冷却水）ハウジング型管継手</v>
          </cell>
          <cell r="E317" t="str">
            <v>機械室・便所配管</v>
          </cell>
          <cell r="F317" t="str">
            <v>接合材等</v>
          </cell>
        </row>
        <row r="318">
          <cell r="B318">
            <v>31</v>
          </cell>
          <cell r="C318" t="str">
            <v>SGP(白)</v>
          </cell>
          <cell r="D318" t="str">
            <v>（冷温水・消火）ハウジング型管継手</v>
          </cell>
          <cell r="E318" t="str">
            <v>機械室・便所配管</v>
          </cell>
          <cell r="F318" t="str">
            <v>接合材等</v>
          </cell>
        </row>
        <row r="319">
          <cell r="B319">
            <v>32</v>
          </cell>
          <cell r="C319" t="str">
            <v>SGP(黒)</v>
          </cell>
          <cell r="D319" t="str">
            <v>（蒸気・油）ねじ接合</v>
          </cell>
          <cell r="E319" t="str">
            <v>機械室・便所配管</v>
          </cell>
          <cell r="F319" t="str">
            <v>接合材等</v>
          </cell>
          <cell r="G319">
            <v>0.05</v>
          </cell>
          <cell r="H319">
            <v>0.05</v>
          </cell>
          <cell r="I319">
            <v>0.05</v>
          </cell>
          <cell r="J319">
            <v>0.05</v>
          </cell>
          <cell r="K319">
            <v>0.05</v>
          </cell>
          <cell r="L319">
            <v>0.05</v>
          </cell>
          <cell r="M319">
            <v>0.05</v>
          </cell>
          <cell r="N319">
            <v>0.05</v>
          </cell>
          <cell r="O319">
            <v>0.05</v>
          </cell>
          <cell r="P319">
            <v>0.05</v>
          </cell>
          <cell r="Q319">
            <v>0.05</v>
          </cell>
          <cell r="R319">
            <v>0.05</v>
          </cell>
          <cell r="S319">
            <v>0.05</v>
          </cell>
          <cell r="T319">
            <v>0.05</v>
          </cell>
        </row>
        <row r="320">
          <cell r="B320">
            <v>33</v>
          </cell>
          <cell r="C320" t="str">
            <v>SGP(黒)</v>
          </cell>
          <cell r="D320" t="str">
            <v>（蒸気・油）溶接接合</v>
          </cell>
          <cell r="E320" t="str">
            <v>機械室・便所配管</v>
          </cell>
          <cell r="F320" t="str">
            <v>接合材等</v>
          </cell>
          <cell r="G320">
            <v>0.08</v>
          </cell>
          <cell r="H320">
            <v>0.08</v>
          </cell>
          <cell r="I320">
            <v>0.08</v>
          </cell>
          <cell r="J320">
            <v>0.08</v>
          </cell>
          <cell r="K320">
            <v>0.08</v>
          </cell>
          <cell r="L320">
            <v>0.08</v>
          </cell>
          <cell r="M320">
            <v>0.08</v>
          </cell>
          <cell r="N320">
            <v>0.08</v>
          </cell>
          <cell r="O320">
            <v>0.08</v>
          </cell>
          <cell r="P320">
            <v>0.08</v>
          </cell>
          <cell r="Q320">
            <v>0.08</v>
          </cell>
          <cell r="R320">
            <v>0.08</v>
          </cell>
          <cell r="S320">
            <v>0.08</v>
          </cell>
          <cell r="T320">
            <v>0.08</v>
          </cell>
        </row>
        <row r="321">
          <cell r="B321">
            <v>34</v>
          </cell>
          <cell r="C321" t="str">
            <v>D-VA(WSP042)</v>
          </cell>
          <cell r="D321" t="str">
            <v>MD継手</v>
          </cell>
          <cell r="E321" t="str">
            <v>機械室・便所配管</v>
          </cell>
          <cell r="F321" t="str">
            <v>接合材等</v>
          </cell>
        </row>
        <row r="322">
          <cell r="B322">
            <v>35</v>
          </cell>
          <cell r="C322" t="str">
            <v>SGP-TA(WSP032)</v>
          </cell>
          <cell r="D322" t="str">
            <v>ねじ接合</v>
          </cell>
          <cell r="E322" t="str">
            <v>機械室・便所配管</v>
          </cell>
          <cell r="F322" t="str">
            <v>接合材等</v>
          </cell>
          <cell r="G322">
            <v>0.05</v>
          </cell>
          <cell r="H322">
            <v>0.05</v>
          </cell>
          <cell r="I322">
            <v>0.05</v>
          </cell>
          <cell r="J322">
            <v>0.05</v>
          </cell>
          <cell r="K322">
            <v>0.05</v>
          </cell>
          <cell r="L322">
            <v>0.05</v>
          </cell>
          <cell r="M322">
            <v>0.05</v>
          </cell>
          <cell r="N322">
            <v>0.05</v>
          </cell>
          <cell r="O322">
            <v>0.05</v>
          </cell>
          <cell r="P322">
            <v>0.05</v>
          </cell>
          <cell r="Q322">
            <v>0.05</v>
          </cell>
          <cell r="R322">
            <v>0.05</v>
          </cell>
          <cell r="S322">
            <v>0.05</v>
          </cell>
          <cell r="T322">
            <v>0.05</v>
          </cell>
        </row>
        <row r="323">
          <cell r="B323">
            <v>36</v>
          </cell>
          <cell r="C323" t="str">
            <v>SGP-TA(WSP032)</v>
          </cell>
          <cell r="D323" t="str">
            <v>MD継手</v>
          </cell>
          <cell r="E323" t="str">
            <v>機械室・便所配管</v>
          </cell>
          <cell r="F323" t="str">
            <v>接合材等</v>
          </cell>
        </row>
        <row r="324">
          <cell r="B324">
            <v>38</v>
          </cell>
          <cell r="C324" t="str">
            <v>ARFA管</v>
          </cell>
          <cell r="D324" t="str">
            <v>ねじ接合</v>
          </cell>
          <cell r="E324" t="str">
            <v>機械室・便所配管</v>
          </cell>
          <cell r="F324" t="str">
            <v>接合材等</v>
          </cell>
          <cell r="G324">
            <v>0.05</v>
          </cell>
          <cell r="H324">
            <v>0.05</v>
          </cell>
          <cell r="I324">
            <v>0.05</v>
          </cell>
          <cell r="J324">
            <v>0.05</v>
          </cell>
          <cell r="K324">
            <v>0.05</v>
          </cell>
          <cell r="L324">
            <v>0.05</v>
          </cell>
          <cell r="M324">
            <v>0.05</v>
          </cell>
          <cell r="N324">
            <v>0.05</v>
          </cell>
          <cell r="O324">
            <v>0.05</v>
          </cell>
          <cell r="P324">
            <v>0.05</v>
          </cell>
          <cell r="Q324">
            <v>0.05</v>
          </cell>
          <cell r="R324">
            <v>0.05</v>
          </cell>
          <cell r="S324">
            <v>0.05</v>
          </cell>
          <cell r="T324">
            <v>0.05</v>
          </cell>
        </row>
        <row r="325">
          <cell r="B325">
            <v>39</v>
          </cell>
          <cell r="C325" t="str">
            <v>ARFA管</v>
          </cell>
          <cell r="D325" t="str">
            <v>MD継手</v>
          </cell>
          <cell r="E325" t="str">
            <v>機械室・便所配管</v>
          </cell>
          <cell r="F325" t="str">
            <v>接合材等</v>
          </cell>
        </row>
        <row r="326">
          <cell r="B326">
            <v>40</v>
          </cell>
          <cell r="C326" t="str">
            <v>CUP</v>
          </cell>
          <cell r="D326" t="str">
            <v>（給湯・給水）</v>
          </cell>
          <cell r="E326" t="str">
            <v>機械室・便所配管</v>
          </cell>
          <cell r="F326" t="str">
            <v>接合材等</v>
          </cell>
          <cell r="G326">
            <v>0.1</v>
          </cell>
          <cell r="H326">
            <v>0.1</v>
          </cell>
          <cell r="I326">
            <v>0.1</v>
          </cell>
          <cell r="J326">
            <v>0.1</v>
          </cell>
          <cell r="K326">
            <v>0.1</v>
          </cell>
          <cell r="L326">
            <v>0.1</v>
          </cell>
          <cell r="M326">
            <v>0.1</v>
          </cell>
          <cell r="N326">
            <v>0.1</v>
          </cell>
          <cell r="O326">
            <v>0.1</v>
          </cell>
          <cell r="P326">
            <v>0.1</v>
          </cell>
          <cell r="Q326">
            <v>0.1</v>
          </cell>
          <cell r="R326">
            <v>0.1</v>
          </cell>
          <cell r="S326">
            <v>0.1</v>
          </cell>
          <cell r="T326">
            <v>0.1</v>
          </cell>
        </row>
        <row r="329">
          <cell r="B329">
            <v>1</v>
          </cell>
          <cell r="C329" t="str">
            <v>SGP-PA</v>
          </cell>
          <cell r="D329" t="str">
            <v>（給水・冷却水）ねじ接合（管端防食継手）</v>
          </cell>
          <cell r="E329" t="str">
            <v>屋外配管</v>
          </cell>
          <cell r="F329" t="str">
            <v>接合材等</v>
          </cell>
          <cell r="G329">
            <v>0.05</v>
          </cell>
          <cell r="H329">
            <v>0.05</v>
          </cell>
          <cell r="I329">
            <v>0.05</v>
          </cell>
          <cell r="J329">
            <v>0.05</v>
          </cell>
          <cell r="K329">
            <v>0.05</v>
          </cell>
          <cell r="L329">
            <v>0.05</v>
          </cell>
          <cell r="M329">
            <v>0.05</v>
          </cell>
          <cell r="N329">
            <v>0.05</v>
          </cell>
          <cell r="O329">
            <v>0.05</v>
          </cell>
          <cell r="P329">
            <v>0.05</v>
          </cell>
          <cell r="Q329">
            <v>0.05</v>
          </cell>
          <cell r="R329">
            <v>0.05</v>
          </cell>
          <cell r="S329">
            <v>0.05</v>
          </cell>
          <cell r="T329">
            <v>0.05</v>
          </cell>
        </row>
        <row r="330">
          <cell r="B330">
            <v>2</v>
          </cell>
          <cell r="C330" t="str">
            <v>SGP-PB</v>
          </cell>
          <cell r="D330" t="str">
            <v>（給水・冷却水）ねじ接合（管端防食継手）</v>
          </cell>
          <cell r="E330" t="str">
            <v>屋外配管</v>
          </cell>
          <cell r="F330" t="str">
            <v>接合材等</v>
          </cell>
          <cell r="G330">
            <v>0.05</v>
          </cell>
          <cell r="H330">
            <v>0.05</v>
          </cell>
          <cell r="I330">
            <v>0.05</v>
          </cell>
          <cell r="J330">
            <v>0.05</v>
          </cell>
          <cell r="K330">
            <v>0.05</v>
          </cell>
          <cell r="L330">
            <v>0.05</v>
          </cell>
          <cell r="M330">
            <v>0.05</v>
          </cell>
          <cell r="N330">
            <v>0.05</v>
          </cell>
          <cell r="O330">
            <v>0.05</v>
          </cell>
          <cell r="P330">
            <v>0.05</v>
          </cell>
          <cell r="Q330">
            <v>0.05</v>
          </cell>
          <cell r="R330">
            <v>0.05</v>
          </cell>
          <cell r="S330">
            <v>0.05</v>
          </cell>
          <cell r="T330">
            <v>0.05</v>
          </cell>
        </row>
        <row r="331">
          <cell r="B331">
            <v>4</v>
          </cell>
          <cell r="C331" t="str">
            <v>SGP-FPA</v>
          </cell>
          <cell r="D331" t="str">
            <v>（給水・冷却水）フランジ接合</v>
          </cell>
          <cell r="E331" t="str">
            <v>屋外配管</v>
          </cell>
          <cell r="F331" t="str">
            <v>接合材等</v>
          </cell>
          <cell r="G331">
            <v>0.03</v>
          </cell>
          <cell r="H331">
            <v>0.03</v>
          </cell>
          <cell r="I331">
            <v>0.03</v>
          </cell>
          <cell r="J331">
            <v>0.03</v>
          </cell>
          <cell r="K331">
            <v>0.03</v>
          </cell>
          <cell r="L331">
            <v>0.03</v>
          </cell>
          <cell r="M331">
            <v>0.03</v>
          </cell>
          <cell r="N331">
            <v>0.03</v>
          </cell>
          <cell r="O331">
            <v>0.03</v>
          </cell>
          <cell r="P331">
            <v>0.03</v>
          </cell>
          <cell r="Q331">
            <v>0.03</v>
          </cell>
          <cell r="R331">
            <v>0.03</v>
          </cell>
          <cell r="S331">
            <v>0.03</v>
          </cell>
          <cell r="T331">
            <v>0.03</v>
          </cell>
        </row>
        <row r="332">
          <cell r="B332">
            <v>5</v>
          </cell>
          <cell r="C332" t="str">
            <v>SGP-FPB</v>
          </cell>
          <cell r="D332" t="str">
            <v>（給水・冷却水）フランジ接合</v>
          </cell>
          <cell r="E332" t="str">
            <v>屋外配管</v>
          </cell>
          <cell r="F332" t="str">
            <v>接合材等</v>
          </cell>
          <cell r="G332">
            <v>0.03</v>
          </cell>
          <cell r="H332">
            <v>0.03</v>
          </cell>
          <cell r="I332">
            <v>0.03</v>
          </cell>
          <cell r="J332">
            <v>0.03</v>
          </cell>
          <cell r="K332">
            <v>0.03</v>
          </cell>
          <cell r="L332">
            <v>0.03</v>
          </cell>
          <cell r="M332">
            <v>0.03</v>
          </cell>
          <cell r="N332">
            <v>0.03</v>
          </cell>
          <cell r="O332">
            <v>0.03</v>
          </cell>
          <cell r="P332">
            <v>0.03</v>
          </cell>
          <cell r="Q332">
            <v>0.03</v>
          </cell>
          <cell r="R332">
            <v>0.03</v>
          </cell>
          <cell r="S332">
            <v>0.03</v>
          </cell>
          <cell r="T332">
            <v>0.03</v>
          </cell>
        </row>
        <row r="333">
          <cell r="B333">
            <v>7</v>
          </cell>
          <cell r="C333" t="str">
            <v>SGP-VA</v>
          </cell>
          <cell r="D333" t="str">
            <v>（給水・冷却水）ねじ接合（管端防食継手）</v>
          </cell>
          <cell r="E333" t="str">
            <v>屋外配管</v>
          </cell>
          <cell r="F333" t="str">
            <v>接合材等</v>
          </cell>
          <cell r="G333">
            <v>0.05</v>
          </cell>
          <cell r="H333">
            <v>0.05</v>
          </cell>
          <cell r="I333">
            <v>0.05</v>
          </cell>
          <cell r="J333">
            <v>0.05</v>
          </cell>
          <cell r="K333">
            <v>0.05</v>
          </cell>
          <cell r="L333">
            <v>0.05</v>
          </cell>
          <cell r="M333">
            <v>0.05</v>
          </cell>
          <cell r="N333">
            <v>0.05</v>
          </cell>
          <cell r="O333">
            <v>0.05</v>
          </cell>
          <cell r="P333">
            <v>0.05</v>
          </cell>
          <cell r="Q333">
            <v>0.05</v>
          </cell>
          <cell r="R333">
            <v>0.05</v>
          </cell>
          <cell r="S333">
            <v>0.05</v>
          </cell>
          <cell r="T333">
            <v>0.05</v>
          </cell>
        </row>
        <row r="334">
          <cell r="B334">
            <v>8</v>
          </cell>
          <cell r="C334" t="str">
            <v>SGP-VB</v>
          </cell>
          <cell r="D334" t="str">
            <v>（給水・冷却水）ねじ接合（管端防食継手）</v>
          </cell>
          <cell r="E334" t="str">
            <v>屋外配管</v>
          </cell>
          <cell r="F334" t="str">
            <v>接合材等</v>
          </cell>
          <cell r="G334">
            <v>0.05</v>
          </cell>
          <cell r="H334">
            <v>0.05</v>
          </cell>
          <cell r="I334">
            <v>0.05</v>
          </cell>
          <cell r="J334">
            <v>0.05</v>
          </cell>
          <cell r="K334">
            <v>0.05</v>
          </cell>
          <cell r="L334">
            <v>0.05</v>
          </cell>
          <cell r="M334">
            <v>0.05</v>
          </cell>
          <cell r="N334">
            <v>0.05</v>
          </cell>
          <cell r="O334">
            <v>0.05</v>
          </cell>
          <cell r="P334">
            <v>0.05</v>
          </cell>
          <cell r="Q334">
            <v>0.05</v>
          </cell>
          <cell r="R334">
            <v>0.05</v>
          </cell>
          <cell r="S334">
            <v>0.05</v>
          </cell>
          <cell r="T334">
            <v>0.05</v>
          </cell>
        </row>
        <row r="335">
          <cell r="B335">
            <v>10</v>
          </cell>
          <cell r="C335" t="str">
            <v>SGP-FVA</v>
          </cell>
          <cell r="D335" t="str">
            <v>（給水・冷却水）フランジ接合</v>
          </cell>
          <cell r="E335" t="str">
            <v>屋外配管</v>
          </cell>
          <cell r="F335" t="str">
            <v>接合材等</v>
          </cell>
          <cell r="G335">
            <v>0.03</v>
          </cell>
          <cell r="H335">
            <v>0.03</v>
          </cell>
          <cell r="I335">
            <v>0.03</v>
          </cell>
          <cell r="J335">
            <v>0.03</v>
          </cell>
          <cell r="K335">
            <v>0.03</v>
          </cell>
          <cell r="L335">
            <v>0.03</v>
          </cell>
          <cell r="M335">
            <v>0.03</v>
          </cell>
          <cell r="N335">
            <v>0.03</v>
          </cell>
          <cell r="O335">
            <v>0.03</v>
          </cell>
          <cell r="P335">
            <v>0.03</v>
          </cell>
          <cell r="Q335">
            <v>0.03</v>
          </cell>
          <cell r="R335">
            <v>0.03</v>
          </cell>
          <cell r="S335">
            <v>0.03</v>
          </cell>
          <cell r="T335">
            <v>0.03</v>
          </cell>
        </row>
        <row r="336">
          <cell r="B336">
            <v>11</v>
          </cell>
          <cell r="C336" t="str">
            <v>SGP-FVB</v>
          </cell>
          <cell r="D336" t="str">
            <v>（給水・冷却水）フランジ接合</v>
          </cell>
          <cell r="E336" t="str">
            <v>屋外配管</v>
          </cell>
          <cell r="F336" t="str">
            <v>接合材等</v>
          </cell>
          <cell r="G336">
            <v>0.03</v>
          </cell>
          <cell r="H336">
            <v>0.03</v>
          </cell>
          <cell r="I336">
            <v>0.03</v>
          </cell>
          <cell r="J336">
            <v>0.03</v>
          </cell>
          <cell r="K336">
            <v>0.03</v>
          </cell>
          <cell r="L336">
            <v>0.03</v>
          </cell>
          <cell r="M336">
            <v>0.03</v>
          </cell>
          <cell r="N336">
            <v>0.03</v>
          </cell>
          <cell r="O336">
            <v>0.03</v>
          </cell>
          <cell r="P336">
            <v>0.03</v>
          </cell>
          <cell r="Q336">
            <v>0.03</v>
          </cell>
          <cell r="R336">
            <v>0.03</v>
          </cell>
          <cell r="S336">
            <v>0.03</v>
          </cell>
          <cell r="T336">
            <v>0.03</v>
          </cell>
        </row>
        <row r="337">
          <cell r="B337">
            <v>13</v>
          </cell>
          <cell r="C337" t="str">
            <v>SGP-HVA</v>
          </cell>
          <cell r="D337" t="str">
            <v>（給湯・冷温水）ねじ接合（管端防食継手）</v>
          </cell>
          <cell r="E337" t="str">
            <v>屋外配管</v>
          </cell>
          <cell r="F337" t="str">
            <v>接合材等</v>
          </cell>
          <cell r="G337">
            <v>0.05</v>
          </cell>
          <cell r="H337">
            <v>0.05</v>
          </cell>
          <cell r="I337">
            <v>0.05</v>
          </cell>
          <cell r="J337">
            <v>0.05</v>
          </cell>
          <cell r="K337">
            <v>0.05</v>
          </cell>
          <cell r="L337">
            <v>0.05</v>
          </cell>
          <cell r="M337">
            <v>0.05</v>
          </cell>
          <cell r="N337">
            <v>0.05</v>
          </cell>
          <cell r="O337">
            <v>0.05</v>
          </cell>
          <cell r="P337">
            <v>0.05</v>
          </cell>
          <cell r="Q337">
            <v>0.05</v>
          </cell>
          <cell r="R337">
            <v>0.05</v>
          </cell>
          <cell r="S337">
            <v>0.05</v>
          </cell>
          <cell r="T337">
            <v>0.05</v>
          </cell>
        </row>
        <row r="338">
          <cell r="B338">
            <v>14</v>
          </cell>
          <cell r="C338" t="str">
            <v>SGP-VA</v>
          </cell>
          <cell r="D338" t="str">
            <v>（冷却水）ハウジング型継手</v>
          </cell>
          <cell r="E338" t="str">
            <v>屋外配管</v>
          </cell>
          <cell r="F338" t="str">
            <v>接合材等</v>
          </cell>
        </row>
        <row r="339">
          <cell r="B339">
            <v>19</v>
          </cell>
          <cell r="C339" t="str">
            <v>STPG</v>
          </cell>
          <cell r="D339" t="str">
            <v>（冷温水）ねじ接合</v>
          </cell>
          <cell r="E339" t="str">
            <v>屋外配管</v>
          </cell>
          <cell r="F339" t="str">
            <v>接合材等</v>
          </cell>
          <cell r="G339">
            <v>0.05</v>
          </cell>
          <cell r="H339">
            <v>0.05</v>
          </cell>
          <cell r="I339">
            <v>0.05</v>
          </cell>
          <cell r="J339">
            <v>0.05</v>
          </cell>
          <cell r="K339">
            <v>0.05</v>
          </cell>
          <cell r="L339">
            <v>0.05</v>
          </cell>
          <cell r="M339">
            <v>0.05</v>
          </cell>
          <cell r="N339">
            <v>0.05</v>
          </cell>
          <cell r="O339">
            <v>0.05</v>
          </cell>
          <cell r="P339">
            <v>0.05</v>
          </cell>
          <cell r="Q339">
            <v>0.05</v>
          </cell>
          <cell r="R339">
            <v>0.05</v>
          </cell>
          <cell r="S339">
            <v>0.05</v>
          </cell>
          <cell r="T339">
            <v>0.05</v>
          </cell>
        </row>
        <row r="340">
          <cell r="B340">
            <v>20</v>
          </cell>
          <cell r="C340" t="str">
            <v>STPG</v>
          </cell>
          <cell r="D340" t="str">
            <v>（消火）ねじ接合</v>
          </cell>
          <cell r="E340" t="str">
            <v>屋外配管</v>
          </cell>
          <cell r="F340" t="str">
            <v>接合材等</v>
          </cell>
          <cell r="G340">
            <v>0.05</v>
          </cell>
          <cell r="H340">
            <v>0.05</v>
          </cell>
          <cell r="I340">
            <v>0.05</v>
          </cell>
          <cell r="J340">
            <v>0.05</v>
          </cell>
          <cell r="K340">
            <v>0.05</v>
          </cell>
          <cell r="L340">
            <v>0.05</v>
          </cell>
          <cell r="M340">
            <v>0.05</v>
          </cell>
          <cell r="N340">
            <v>0.05</v>
          </cell>
          <cell r="O340">
            <v>0.05</v>
          </cell>
          <cell r="P340">
            <v>0.05</v>
          </cell>
          <cell r="Q340">
            <v>0.05</v>
          </cell>
          <cell r="R340">
            <v>0.05</v>
          </cell>
          <cell r="S340">
            <v>0.05</v>
          </cell>
          <cell r="T340">
            <v>0.05</v>
          </cell>
        </row>
        <row r="341">
          <cell r="B341">
            <v>21</v>
          </cell>
          <cell r="C341" t="str">
            <v>STPG</v>
          </cell>
          <cell r="D341" t="str">
            <v>（冷却水）ねじ接合</v>
          </cell>
          <cell r="E341" t="str">
            <v>屋外配管</v>
          </cell>
          <cell r="F341" t="str">
            <v>接合材等</v>
          </cell>
          <cell r="G341">
            <v>0.05</v>
          </cell>
          <cell r="H341">
            <v>0.05</v>
          </cell>
          <cell r="I341">
            <v>0.05</v>
          </cell>
          <cell r="J341">
            <v>0.05</v>
          </cell>
          <cell r="K341">
            <v>0.05</v>
          </cell>
          <cell r="L341">
            <v>0.05</v>
          </cell>
          <cell r="M341">
            <v>0.05</v>
          </cell>
          <cell r="N341">
            <v>0.05</v>
          </cell>
          <cell r="O341">
            <v>0.05</v>
          </cell>
          <cell r="P341">
            <v>0.05</v>
          </cell>
          <cell r="Q341">
            <v>0.05</v>
          </cell>
          <cell r="R341">
            <v>0.05</v>
          </cell>
          <cell r="S341">
            <v>0.05</v>
          </cell>
          <cell r="T341">
            <v>0.05</v>
          </cell>
        </row>
        <row r="342">
          <cell r="B342">
            <v>22</v>
          </cell>
          <cell r="C342" t="str">
            <v>STPG(黒)</v>
          </cell>
          <cell r="D342" t="str">
            <v>（低圧蒸気用）ねじ接合</v>
          </cell>
          <cell r="E342" t="str">
            <v>屋外配管</v>
          </cell>
          <cell r="F342" t="str">
            <v>接合材等</v>
          </cell>
          <cell r="G342">
            <v>0.05</v>
          </cell>
          <cell r="H342">
            <v>0.05</v>
          </cell>
          <cell r="I342">
            <v>0.05</v>
          </cell>
          <cell r="J342">
            <v>0.05</v>
          </cell>
          <cell r="K342">
            <v>0.05</v>
          </cell>
          <cell r="L342">
            <v>0.05</v>
          </cell>
          <cell r="M342">
            <v>0.05</v>
          </cell>
          <cell r="N342">
            <v>0.05</v>
          </cell>
          <cell r="O342">
            <v>0.05</v>
          </cell>
          <cell r="P342">
            <v>0.05</v>
          </cell>
          <cell r="Q342">
            <v>0.05</v>
          </cell>
          <cell r="R342">
            <v>0.05</v>
          </cell>
          <cell r="S342">
            <v>0.05</v>
          </cell>
          <cell r="T342">
            <v>0.05</v>
          </cell>
        </row>
        <row r="343">
          <cell r="B343">
            <v>23</v>
          </cell>
          <cell r="C343" t="str">
            <v>STPG</v>
          </cell>
          <cell r="D343" t="str">
            <v>（消火・冷却水・冷温水）溶接接合</v>
          </cell>
          <cell r="E343" t="str">
            <v>屋外配管</v>
          </cell>
          <cell r="F343" t="str">
            <v>接合材等</v>
          </cell>
          <cell r="G343">
            <v>0.08</v>
          </cell>
          <cell r="H343">
            <v>0.08</v>
          </cell>
          <cell r="I343">
            <v>0.08</v>
          </cell>
          <cell r="J343">
            <v>0.08</v>
          </cell>
          <cell r="K343">
            <v>0.08</v>
          </cell>
          <cell r="L343">
            <v>0.08</v>
          </cell>
          <cell r="M343">
            <v>0.08</v>
          </cell>
          <cell r="N343">
            <v>0.08</v>
          </cell>
          <cell r="O343">
            <v>0.08</v>
          </cell>
          <cell r="P343">
            <v>0.08</v>
          </cell>
          <cell r="Q343">
            <v>0.08</v>
          </cell>
          <cell r="R343">
            <v>0.08</v>
          </cell>
          <cell r="S343">
            <v>0.08</v>
          </cell>
          <cell r="T343">
            <v>0.08</v>
          </cell>
        </row>
        <row r="344">
          <cell r="B344">
            <v>24</v>
          </cell>
          <cell r="C344" t="str">
            <v>STPG(黒)</v>
          </cell>
          <cell r="D344" t="str">
            <v>（蒸気給気管、蒸気還気用）溶接接合</v>
          </cell>
          <cell r="E344" t="str">
            <v>屋外配管</v>
          </cell>
          <cell r="F344" t="str">
            <v>接合材等</v>
          </cell>
          <cell r="G344">
            <v>0.08</v>
          </cell>
          <cell r="H344">
            <v>0.08</v>
          </cell>
          <cell r="I344">
            <v>0.08</v>
          </cell>
          <cell r="J344">
            <v>0.08</v>
          </cell>
          <cell r="K344">
            <v>0.08</v>
          </cell>
          <cell r="L344">
            <v>0.08</v>
          </cell>
          <cell r="M344">
            <v>0.08</v>
          </cell>
          <cell r="N344">
            <v>0.08</v>
          </cell>
          <cell r="O344">
            <v>0.08</v>
          </cell>
          <cell r="P344">
            <v>0.08</v>
          </cell>
          <cell r="Q344">
            <v>0.08</v>
          </cell>
          <cell r="R344">
            <v>0.08</v>
          </cell>
          <cell r="S344">
            <v>0.08</v>
          </cell>
          <cell r="T344">
            <v>0.08</v>
          </cell>
        </row>
        <row r="345">
          <cell r="B345">
            <v>25</v>
          </cell>
          <cell r="C345" t="str">
            <v>SGP(白)</v>
          </cell>
          <cell r="D345" t="str">
            <v>（排水）ねじ接合</v>
          </cell>
          <cell r="E345" t="str">
            <v>屋外配管</v>
          </cell>
          <cell r="F345" t="str">
            <v>接合材等</v>
          </cell>
          <cell r="G345">
            <v>0.05</v>
          </cell>
          <cell r="H345">
            <v>0.05</v>
          </cell>
          <cell r="I345">
            <v>0.05</v>
          </cell>
          <cell r="J345">
            <v>0.05</v>
          </cell>
          <cell r="K345">
            <v>0.05</v>
          </cell>
          <cell r="L345">
            <v>0.05</v>
          </cell>
          <cell r="M345">
            <v>0.05</v>
          </cell>
          <cell r="N345">
            <v>0.05</v>
          </cell>
          <cell r="O345">
            <v>0.05</v>
          </cell>
          <cell r="P345">
            <v>0.05</v>
          </cell>
          <cell r="Q345">
            <v>0.05</v>
          </cell>
          <cell r="R345">
            <v>0.05</v>
          </cell>
          <cell r="S345">
            <v>0.05</v>
          </cell>
          <cell r="T345">
            <v>0.05</v>
          </cell>
        </row>
        <row r="346">
          <cell r="B346">
            <v>26</v>
          </cell>
          <cell r="C346" t="str">
            <v>SGP(白)</v>
          </cell>
          <cell r="D346" t="str">
            <v>（冷温水）ねじ接合</v>
          </cell>
          <cell r="E346" t="str">
            <v>屋外配管</v>
          </cell>
          <cell r="F346" t="str">
            <v>接合材等</v>
          </cell>
          <cell r="G346">
            <v>0.05</v>
          </cell>
          <cell r="H346">
            <v>0.05</v>
          </cell>
          <cell r="I346">
            <v>0.05</v>
          </cell>
          <cell r="J346">
            <v>0.05</v>
          </cell>
          <cell r="K346">
            <v>0.05</v>
          </cell>
          <cell r="L346">
            <v>0.05</v>
          </cell>
          <cell r="M346">
            <v>0.05</v>
          </cell>
          <cell r="N346">
            <v>0.05</v>
          </cell>
          <cell r="O346">
            <v>0.05</v>
          </cell>
          <cell r="P346">
            <v>0.05</v>
          </cell>
          <cell r="Q346">
            <v>0.05</v>
          </cell>
          <cell r="R346">
            <v>0.05</v>
          </cell>
          <cell r="S346">
            <v>0.05</v>
          </cell>
          <cell r="T346">
            <v>0.05</v>
          </cell>
        </row>
        <row r="347">
          <cell r="B347">
            <v>27</v>
          </cell>
          <cell r="C347" t="str">
            <v>SGP(白)</v>
          </cell>
          <cell r="D347" t="str">
            <v>（通気・消火・給湯・プロパン）ねじ接合</v>
          </cell>
          <cell r="E347" t="str">
            <v>屋外配管</v>
          </cell>
          <cell r="F347" t="str">
            <v>接合材等</v>
          </cell>
          <cell r="G347">
            <v>0.05</v>
          </cell>
          <cell r="H347">
            <v>0.05</v>
          </cell>
          <cell r="I347">
            <v>0.05</v>
          </cell>
          <cell r="J347">
            <v>0.05</v>
          </cell>
          <cell r="K347">
            <v>0.05</v>
          </cell>
          <cell r="L347">
            <v>0.05</v>
          </cell>
          <cell r="M347">
            <v>0.05</v>
          </cell>
          <cell r="N347">
            <v>0.05</v>
          </cell>
          <cell r="O347">
            <v>0.05</v>
          </cell>
          <cell r="P347">
            <v>0.05</v>
          </cell>
          <cell r="Q347">
            <v>0.05</v>
          </cell>
          <cell r="R347">
            <v>0.05</v>
          </cell>
          <cell r="S347">
            <v>0.05</v>
          </cell>
          <cell r="T347">
            <v>0.05</v>
          </cell>
        </row>
        <row r="348">
          <cell r="B348">
            <v>28</v>
          </cell>
          <cell r="C348" t="str">
            <v>SGP(白)</v>
          </cell>
          <cell r="D348" t="str">
            <v>（冷却水）ねじ接合</v>
          </cell>
          <cell r="E348" t="str">
            <v>屋外配管</v>
          </cell>
          <cell r="F348" t="str">
            <v>接合材等</v>
          </cell>
          <cell r="G348">
            <v>0.05</v>
          </cell>
          <cell r="H348">
            <v>0.05</v>
          </cell>
          <cell r="I348">
            <v>0.05</v>
          </cell>
          <cell r="J348">
            <v>0.05</v>
          </cell>
          <cell r="K348">
            <v>0.05</v>
          </cell>
          <cell r="L348">
            <v>0.05</v>
          </cell>
          <cell r="M348">
            <v>0.05</v>
          </cell>
          <cell r="N348">
            <v>0.05</v>
          </cell>
          <cell r="O348">
            <v>0.05</v>
          </cell>
          <cell r="P348">
            <v>0.05</v>
          </cell>
          <cell r="Q348">
            <v>0.05</v>
          </cell>
          <cell r="R348">
            <v>0.05</v>
          </cell>
          <cell r="S348">
            <v>0.05</v>
          </cell>
          <cell r="T348">
            <v>0.05</v>
          </cell>
        </row>
        <row r="349">
          <cell r="B349">
            <v>29</v>
          </cell>
          <cell r="C349" t="str">
            <v>SGP(白)</v>
          </cell>
          <cell r="D349" t="str">
            <v>（通気・消火・給湯・プロパン・冷却水・冷温水）溶接接合</v>
          </cell>
          <cell r="E349" t="str">
            <v>屋外配管</v>
          </cell>
          <cell r="F349" t="str">
            <v>接合材等</v>
          </cell>
          <cell r="G349">
            <v>0.08</v>
          </cell>
          <cell r="H349">
            <v>0.08</v>
          </cell>
          <cell r="I349">
            <v>0.08</v>
          </cell>
          <cell r="J349">
            <v>0.08</v>
          </cell>
          <cell r="K349">
            <v>0.08</v>
          </cell>
          <cell r="L349">
            <v>0.08</v>
          </cell>
          <cell r="M349">
            <v>0.08</v>
          </cell>
          <cell r="N349">
            <v>0.08</v>
          </cell>
          <cell r="O349">
            <v>0.08</v>
          </cell>
          <cell r="P349">
            <v>0.08</v>
          </cell>
          <cell r="Q349">
            <v>0.08</v>
          </cell>
          <cell r="R349">
            <v>0.08</v>
          </cell>
          <cell r="S349">
            <v>0.08</v>
          </cell>
          <cell r="T349">
            <v>0.08</v>
          </cell>
        </row>
        <row r="350">
          <cell r="B350">
            <v>30</v>
          </cell>
          <cell r="C350" t="str">
            <v>SGP(白)</v>
          </cell>
          <cell r="D350" t="str">
            <v>（冷却水）ハウジング型管継手</v>
          </cell>
          <cell r="E350" t="str">
            <v>屋外配管</v>
          </cell>
          <cell r="F350" t="str">
            <v>接合材等</v>
          </cell>
        </row>
        <row r="351">
          <cell r="B351">
            <v>31</v>
          </cell>
          <cell r="C351" t="str">
            <v>SGP(白)</v>
          </cell>
          <cell r="D351" t="str">
            <v>（冷温水・消火）ハウジング型管継手</v>
          </cell>
          <cell r="E351" t="str">
            <v>屋外配管</v>
          </cell>
          <cell r="F351" t="str">
            <v>接合材等</v>
          </cell>
        </row>
        <row r="352">
          <cell r="B352">
            <v>32</v>
          </cell>
          <cell r="C352" t="str">
            <v>SGP(黒)</v>
          </cell>
          <cell r="D352" t="str">
            <v>（蒸気・油）ねじ接合</v>
          </cell>
          <cell r="E352" t="str">
            <v>屋外配管</v>
          </cell>
          <cell r="F352" t="str">
            <v>接合材等</v>
          </cell>
          <cell r="G352">
            <v>0.05</v>
          </cell>
          <cell r="H352">
            <v>0.05</v>
          </cell>
          <cell r="I352">
            <v>0.05</v>
          </cell>
          <cell r="J352">
            <v>0.05</v>
          </cell>
          <cell r="K352">
            <v>0.05</v>
          </cell>
          <cell r="L352">
            <v>0.05</v>
          </cell>
          <cell r="M352">
            <v>0.05</v>
          </cell>
          <cell r="N352">
            <v>0.05</v>
          </cell>
          <cell r="O352">
            <v>0.05</v>
          </cell>
          <cell r="P352">
            <v>0.05</v>
          </cell>
          <cell r="Q352">
            <v>0.05</v>
          </cell>
          <cell r="R352">
            <v>0.05</v>
          </cell>
          <cell r="S352">
            <v>0.05</v>
          </cell>
          <cell r="T352">
            <v>0.05</v>
          </cell>
        </row>
        <row r="353">
          <cell r="B353">
            <v>33</v>
          </cell>
          <cell r="C353" t="str">
            <v>SGP(黒)</v>
          </cell>
          <cell r="D353" t="str">
            <v>（蒸気・油）溶接接合</v>
          </cell>
          <cell r="E353" t="str">
            <v>屋外配管</v>
          </cell>
          <cell r="F353" t="str">
            <v>接合材等</v>
          </cell>
          <cell r="G353">
            <v>0.08</v>
          </cell>
          <cell r="H353">
            <v>0.08</v>
          </cell>
          <cell r="I353">
            <v>0.08</v>
          </cell>
          <cell r="J353">
            <v>0.08</v>
          </cell>
          <cell r="K353">
            <v>0.08</v>
          </cell>
          <cell r="L353">
            <v>0.08</v>
          </cell>
          <cell r="M353">
            <v>0.08</v>
          </cell>
          <cell r="N353">
            <v>0.08</v>
          </cell>
          <cell r="O353">
            <v>0.08</v>
          </cell>
          <cell r="P353">
            <v>0.08</v>
          </cell>
          <cell r="Q353">
            <v>0.08</v>
          </cell>
          <cell r="R353">
            <v>0.08</v>
          </cell>
          <cell r="S353">
            <v>0.08</v>
          </cell>
          <cell r="T353">
            <v>0.08</v>
          </cell>
        </row>
        <row r="354">
          <cell r="B354">
            <v>35</v>
          </cell>
          <cell r="C354" t="str">
            <v>SGP-TA(WSP032)</v>
          </cell>
          <cell r="D354" t="str">
            <v>ねじ接合</v>
          </cell>
          <cell r="E354" t="str">
            <v>屋外配管</v>
          </cell>
          <cell r="F354" t="str">
            <v>接合材等</v>
          </cell>
          <cell r="G354">
            <v>0.05</v>
          </cell>
          <cell r="H354">
            <v>0.05</v>
          </cell>
          <cell r="I354">
            <v>0.05</v>
          </cell>
          <cell r="J354">
            <v>0.05</v>
          </cell>
          <cell r="K354">
            <v>0.05</v>
          </cell>
          <cell r="L354">
            <v>0.05</v>
          </cell>
          <cell r="M354">
            <v>0.05</v>
          </cell>
          <cell r="N354">
            <v>0.05</v>
          </cell>
          <cell r="O354">
            <v>0.05</v>
          </cell>
          <cell r="P354">
            <v>0.05</v>
          </cell>
          <cell r="Q354">
            <v>0.05</v>
          </cell>
          <cell r="R354">
            <v>0.05</v>
          </cell>
          <cell r="S354">
            <v>0.05</v>
          </cell>
          <cell r="T354">
            <v>0.05</v>
          </cell>
        </row>
        <row r="355">
          <cell r="B355">
            <v>38</v>
          </cell>
          <cell r="C355" t="str">
            <v>ARFA管</v>
          </cell>
          <cell r="D355" t="str">
            <v>ねじ接合</v>
          </cell>
          <cell r="E355" t="str">
            <v>屋外配管</v>
          </cell>
          <cell r="F355" t="str">
            <v>接合材等</v>
          </cell>
          <cell r="G355">
            <v>0.05</v>
          </cell>
          <cell r="H355">
            <v>0.05</v>
          </cell>
          <cell r="I355">
            <v>0.05</v>
          </cell>
          <cell r="J355">
            <v>0.05</v>
          </cell>
          <cell r="K355">
            <v>0.05</v>
          </cell>
          <cell r="L355">
            <v>0.05</v>
          </cell>
          <cell r="M355">
            <v>0.05</v>
          </cell>
          <cell r="N355">
            <v>0.05</v>
          </cell>
          <cell r="O355">
            <v>0.05</v>
          </cell>
          <cell r="P355">
            <v>0.05</v>
          </cell>
          <cell r="Q355">
            <v>0.05</v>
          </cell>
          <cell r="R355">
            <v>0.05</v>
          </cell>
          <cell r="S355">
            <v>0.05</v>
          </cell>
          <cell r="T355">
            <v>0.05</v>
          </cell>
        </row>
        <row r="356">
          <cell r="B356">
            <v>40</v>
          </cell>
          <cell r="C356" t="str">
            <v>CUP</v>
          </cell>
          <cell r="D356" t="str">
            <v>（給湯・給水）</v>
          </cell>
          <cell r="E356" t="str">
            <v>屋外配管</v>
          </cell>
          <cell r="F356" t="str">
            <v>接合材等</v>
          </cell>
          <cell r="G356">
            <v>0.1</v>
          </cell>
          <cell r="H356">
            <v>0.1</v>
          </cell>
          <cell r="I356">
            <v>0.1</v>
          </cell>
          <cell r="J356">
            <v>0.1</v>
          </cell>
          <cell r="K356">
            <v>0.1</v>
          </cell>
          <cell r="L356">
            <v>0.1</v>
          </cell>
          <cell r="M356">
            <v>0.1</v>
          </cell>
          <cell r="N356">
            <v>0.1</v>
          </cell>
          <cell r="O356">
            <v>0.1</v>
          </cell>
          <cell r="P356">
            <v>0.1</v>
          </cell>
          <cell r="Q356">
            <v>0.1</v>
          </cell>
          <cell r="R356">
            <v>0.1</v>
          </cell>
          <cell r="S356">
            <v>0.1</v>
          </cell>
          <cell r="T356">
            <v>0.1</v>
          </cell>
        </row>
        <row r="359">
          <cell r="B359">
            <v>1</v>
          </cell>
          <cell r="C359" t="str">
            <v>SGP-PA</v>
          </cell>
          <cell r="D359" t="str">
            <v>（給水・冷却水）ねじ接合（管端防食継手）</v>
          </cell>
          <cell r="E359" t="str">
            <v>地中配管</v>
          </cell>
          <cell r="F359" t="str">
            <v>接合材等</v>
          </cell>
          <cell r="G359">
            <v>0.05</v>
          </cell>
          <cell r="H359">
            <v>0.05</v>
          </cell>
          <cell r="I359">
            <v>0.05</v>
          </cell>
          <cell r="J359">
            <v>0.05</v>
          </cell>
          <cell r="K359">
            <v>0.05</v>
          </cell>
          <cell r="L359">
            <v>0.05</v>
          </cell>
          <cell r="M359">
            <v>0.05</v>
          </cell>
          <cell r="N359">
            <v>0.05</v>
          </cell>
          <cell r="O359">
            <v>0.05</v>
          </cell>
          <cell r="P359">
            <v>0.05</v>
          </cell>
          <cell r="Q359">
            <v>0.05</v>
          </cell>
          <cell r="R359">
            <v>0.05</v>
          </cell>
          <cell r="S359">
            <v>0.05</v>
          </cell>
          <cell r="T359">
            <v>0.05</v>
          </cell>
        </row>
        <row r="360">
          <cell r="B360">
            <v>2</v>
          </cell>
          <cell r="C360" t="str">
            <v>SGP-PB</v>
          </cell>
          <cell r="D360" t="str">
            <v>（給水・冷却水）ねじ接合（管端防食継手）</v>
          </cell>
          <cell r="E360" t="str">
            <v>地中配管</v>
          </cell>
          <cell r="F360" t="str">
            <v>接合材等</v>
          </cell>
          <cell r="G360">
            <v>0.05</v>
          </cell>
          <cell r="H360">
            <v>0.05</v>
          </cell>
          <cell r="I360">
            <v>0.05</v>
          </cell>
          <cell r="J360">
            <v>0.05</v>
          </cell>
          <cell r="K360">
            <v>0.05</v>
          </cell>
          <cell r="L360">
            <v>0.05</v>
          </cell>
          <cell r="M360">
            <v>0.05</v>
          </cell>
          <cell r="N360">
            <v>0.05</v>
          </cell>
          <cell r="O360">
            <v>0.05</v>
          </cell>
          <cell r="P360">
            <v>0.05</v>
          </cell>
          <cell r="Q360">
            <v>0.05</v>
          </cell>
          <cell r="R360">
            <v>0.05</v>
          </cell>
          <cell r="S360">
            <v>0.05</v>
          </cell>
          <cell r="T360">
            <v>0.05</v>
          </cell>
        </row>
        <row r="361">
          <cell r="B361">
            <v>3</v>
          </cell>
          <cell r="C361" t="str">
            <v>SGP-PD</v>
          </cell>
          <cell r="D361" t="str">
            <v>（給水・冷却水）ねじ接合（管端防食継手）</v>
          </cell>
          <cell r="E361" t="str">
            <v>地中配管</v>
          </cell>
          <cell r="F361" t="str">
            <v>接合材等</v>
          </cell>
          <cell r="G361">
            <v>0.18</v>
          </cell>
          <cell r="H361">
            <v>0.18</v>
          </cell>
          <cell r="I361">
            <v>0.18</v>
          </cell>
          <cell r="J361">
            <v>0.18</v>
          </cell>
          <cell r="K361">
            <v>0.18</v>
          </cell>
          <cell r="L361">
            <v>0.18</v>
          </cell>
          <cell r="M361">
            <v>0.18</v>
          </cell>
          <cell r="N361">
            <v>0.18</v>
          </cell>
          <cell r="O361">
            <v>0.18</v>
          </cell>
          <cell r="P361">
            <v>0.18</v>
          </cell>
          <cell r="Q361">
            <v>0.18</v>
          </cell>
          <cell r="R361">
            <v>0.18</v>
          </cell>
          <cell r="S361">
            <v>0.18</v>
          </cell>
          <cell r="T361">
            <v>0.18</v>
          </cell>
        </row>
        <row r="362">
          <cell r="B362">
            <v>4</v>
          </cell>
          <cell r="C362" t="str">
            <v>SGP-FPA</v>
          </cell>
          <cell r="D362" t="str">
            <v>（給水・冷却水）フランジ接合</v>
          </cell>
          <cell r="E362" t="str">
            <v>地中配管</v>
          </cell>
          <cell r="F362" t="str">
            <v>接合材等</v>
          </cell>
          <cell r="G362">
            <v>0.03</v>
          </cell>
          <cell r="H362">
            <v>0.03</v>
          </cell>
          <cell r="I362">
            <v>0.03</v>
          </cell>
          <cell r="J362">
            <v>0.03</v>
          </cell>
          <cell r="K362">
            <v>0.03</v>
          </cell>
          <cell r="L362">
            <v>0.03</v>
          </cell>
          <cell r="M362">
            <v>0.03</v>
          </cell>
          <cell r="N362">
            <v>0.03</v>
          </cell>
          <cell r="O362">
            <v>0.03</v>
          </cell>
          <cell r="P362">
            <v>0.03</v>
          </cell>
          <cell r="Q362">
            <v>0.03</v>
          </cell>
          <cell r="R362">
            <v>0.03</v>
          </cell>
          <cell r="S362">
            <v>0.03</v>
          </cell>
          <cell r="T362">
            <v>0.03</v>
          </cell>
        </row>
        <row r="363">
          <cell r="B363">
            <v>5</v>
          </cell>
          <cell r="C363" t="str">
            <v>SGP-FPB</v>
          </cell>
          <cell r="D363" t="str">
            <v>（給水・冷却水）フランジ接合</v>
          </cell>
          <cell r="E363" t="str">
            <v>地中配管</v>
          </cell>
          <cell r="F363" t="str">
            <v>接合材等</v>
          </cell>
          <cell r="G363">
            <v>0.03</v>
          </cell>
          <cell r="H363">
            <v>0.03</v>
          </cell>
          <cell r="I363">
            <v>0.03</v>
          </cell>
          <cell r="J363">
            <v>0.03</v>
          </cell>
          <cell r="K363">
            <v>0.03</v>
          </cell>
          <cell r="L363">
            <v>0.03</v>
          </cell>
          <cell r="M363">
            <v>0.03</v>
          </cell>
          <cell r="N363">
            <v>0.03</v>
          </cell>
          <cell r="O363">
            <v>0.03</v>
          </cell>
          <cell r="P363">
            <v>0.03</v>
          </cell>
          <cell r="Q363">
            <v>0.03</v>
          </cell>
          <cell r="R363">
            <v>0.03</v>
          </cell>
          <cell r="S363">
            <v>0.03</v>
          </cell>
          <cell r="T363">
            <v>0.03</v>
          </cell>
        </row>
        <row r="364">
          <cell r="B364">
            <v>6</v>
          </cell>
          <cell r="C364" t="str">
            <v>SGP-FPD</v>
          </cell>
          <cell r="D364" t="str">
            <v>（給水・冷却水）フランジ接合</v>
          </cell>
          <cell r="E364" t="str">
            <v>地中配管</v>
          </cell>
          <cell r="F364" t="str">
            <v>接合材等</v>
          </cell>
          <cell r="G364">
            <v>0.03</v>
          </cell>
          <cell r="H364">
            <v>0.03</v>
          </cell>
          <cell r="I364">
            <v>0.03</v>
          </cell>
          <cell r="J364">
            <v>0.03</v>
          </cell>
          <cell r="K364">
            <v>0.03</v>
          </cell>
          <cell r="L364">
            <v>0.03</v>
          </cell>
          <cell r="M364">
            <v>0.03</v>
          </cell>
          <cell r="N364">
            <v>0.03</v>
          </cell>
          <cell r="O364">
            <v>0.03</v>
          </cell>
          <cell r="P364">
            <v>0.03</v>
          </cell>
          <cell r="Q364">
            <v>0.03</v>
          </cell>
          <cell r="R364">
            <v>0.03</v>
          </cell>
          <cell r="S364">
            <v>0.03</v>
          </cell>
          <cell r="T364">
            <v>0.03</v>
          </cell>
        </row>
        <row r="365">
          <cell r="B365">
            <v>7</v>
          </cell>
          <cell r="C365" t="str">
            <v>SGP-VA</v>
          </cell>
          <cell r="D365" t="str">
            <v>（給水・冷却水）ねじ接合（管端防食継手）</v>
          </cell>
          <cell r="E365" t="str">
            <v>地中配管</v>
          </cell>
          <cell r="F365" t="str">
            <v>接合材等</v>
          </cell>
          <cell r="G365">
            <v>0.05</v>
          </cell>
          <cell r="H365">
            <v>0.05</v>
          </cell>
          <cell r="I365">
            <v>0.05</v>
          </cell>
          <cell r="J365">
            <v>0.05</v>
          </cell>
          <cell r="K365">
            <v>0.05</v>
          </cell>
          <cell r="L365">
            <v>0.05</v>
          </cell>
          <cell r="M365">
            <v>0.05</v>
          </cell>
          <cell r="N365">
            <v>0.05</v>
          </cell>
          <cell r="O365">
            <v>0.05</v>
          </cell>
          <cell r="P365">
            <v>0.05</v>
          </cell>
          <cell r="Q365">
            <v>0.05</v>
          </cell>
          <cell r="R365">
            <v>0.05</v>
          </cell>
          <cell r="S365">
            <v>0.05</v>
          </cell>
          <cell r="T365">
            <v>0.05</v>
          </cell>
        </row>
        <row r="366">
          <cell r="B366">
            <v>8</v>
          </cell>
          <cell r="C366" t="str">
            <v>SGP-VB</v>
          </cell>
          <cell r="D366" t="str">
            <v>（給水・冷却水）ねじ接合（管端防食継手）</v>
          </cell>
          <cell r="E366" t="str">
            <v>地中配管</v>
          </cell>
          <cell r="F366" t="str">
            <v>接合材等</v>
          </cell>
          <cell r="G366">
            <v>0.05</v>
          </cell>
          <cell r="H366">
            <v>0.05</v>
          </cell>
          <cell r="I366">
            <v>0.05</v>
          </cell>
          <cell r="J366">
            <v>0.05</v>
          </cell>
          <cell r="K366">
            <v>0.05</v>
          </cell>
          <cell r="L366">
            <v>0.05</v>
          </cell>
          <cell r="M366">
            <v>0.05</v>
          </cell>
          <cell r="N366">
            <v>0.05</v>
          </cell>
          <cell r="O366">
            <v>0.05</v>
          </cell>
          <cell r="P366">
            <v>0.05</v>
          </cell>
          <cell r="Q366">
            <v>0.05</v>
          </cell>
          <cell r="R366">
            <v>0.05</v>
          </cell>
          <cell r="S366">
            <v>0.05</v>
          </cell>
          <cell r="T366">
            <v>0.05</v>
          </cell>
        </row>
        <row r="367">
          <cell r="B367">
            <v>9</v>
          </cell>
          <cell r="C367" t="str">
            <v>SGP-VD</v>
          </cell>
          <cell r="D367" t="str">
            <v>（給水・冷却水）ねじ接合（管端防食継手）</v>
          </cell>
          <cell r="E367" t="str">
            <v>地中配管</v>
          </cell>
          <cell r="F367" t="str">
            <v>接合材等</v>
          </cell>
          <cell r="G367">
            <v>0.2</v>
          </cell>
          <cell r="H367">
            <v>0.2</v>
          </cell>
          <cell r="I367">
            <v>0.2</v>
          </cell>
          <cell r="J367">
            <v>0.2</v>
          </cell>
          <cell r="K367">
            <v>0.2</v>
          </cell>
          <cell r="L367">
            <v>0.2</v>
          </cell>
          <cell r="M367">
            <v>0.2</v>
          </cell>
          <cell r="N367">
            <v>0.2</v>
          </cell>
          <cell r="O367">
            <v>0.2</v>
          </cell>
          <cell r="P367">
            <v>0.2</v>
          </cell>
          <cell r="Q367">
            <v>0.2</v>
          </cell>
          <cell r="R367">
            <v>0.2</v>
          </cell>
          <cell r="S367">
            <v>0.2</v>
          </cell>
          <cell r="T367">
            <v>0.2</v>
          </cell>
        </row>
        <row r="368">
          <cell r="B368">
            <v>10</v>
          </cell>
          <cell r="C368" t="str">
            <v>SGP-FVA</v>
          </cell>
          <cell r="D368" t="str">
            <v>（給水・冷却水）フランジ接合</v>
          </cell>
          <cell r="E368" t="str">
            <v>地中配管</v>
          </cell>
          <cell r="F368" t="str">
            <v>接合材等</v>
          </cell>
          <cell r="G368">
            <v>0.03</v>
          </cell>
          <cell r="H368">
            <v>0.03</v>
          </cell>
          <cell r="I368">
            <v>0.03</v>
          </cell>
          <cell r="J368">
            <v>0.03</v>
          </cell>
          <cell r="K368">
            <v>0.03</v>
          </cell>
          <cell r="L368">
            <v>0.03</v>
          </cell>
          <cell r="M368">
            <v>0.03</v>
          </cell>
          <cell r="N368">
            <v>0.03</v>
          </cell>
          <cell r="O368">
            <v>0.03</v>
          </cell>
          <cell r="P368">
            <v>0.03</v>
          </cell>
          <cell r="Q368">
            <v>0.03</v>
          </cell>
          <cell r="R368">
            <v>0.03</v>
          </cell>
          <cell r="S368">
            <v>0.03</v>
          </cell>
          <cell r="T368">
            <v>0.03</v>
          </cell>
        </row>
        <row r="369">
          <cell r="B369">
            <v>11</v>
          </cell>
          <cell r="C369" t="str">
            <v>SGP-FVB</v>
          </cell>
          <cell r="D369" t="str">
            <v>（給水・冷却水）フランジ接合</v>
          </cell>
          <cell r="E369" t="str">
            <v>地中配管</v>
          </cell>
          <cell r="F369" t="str">
            <v>接合材等</v>
          </cell>
          <cell r="G369">
            <v>0.03</v>
          </cell>
          <cell r="H369">
            <v>0.03</v>
          </cell>
          <cell r="I369">
            <v>0.03</v>
          </cell>
          <cell r="J369">
            <v>0.03</v>
          </cell>
          <cell r="K369">
            <v>0.03</v>
          </cell>
          <cell r="L369">
            <v>0.03</v>
          </cell>
          <cell r="M369">
            <v>0.03</v>
          </cell>
          <cell r="N369">
            <v>0.03</v>
          </cell>
          <cell r="O369">
            <v>0.03</v>
          </cell>
          <cell r="P369">
            <v>0.03</v>
          </cell>
          <cell r="Q369">
            <v>0.03</v>
          </cell>
          <cell r="R369">
            <v>0.03</v>
          </cell>
          <cell r="S369">
            <v>0.03</v>
          </cell>
          <cell r="T369">
            <v>0.03</v>
          </cell>
        </row>
        <row r="370">
          <cell r="B370">
            <v>12</v>
          </cell>
          <cell r="C370" t="str">
            <v>SGP-FVD</v>
          </cell>
          <cell r="D370" t="str">
            <v>（給水・冷却水）フランジ接合</v>
          </cell>
          <cell r="E370" t="str">
            <v>地中配管</v>
          </cell>
          <cell r="F370" t="str">
            <v>接合材等</v>
          </cell>
          <cell r="G370">
            <v>0.03</v>
          </cell>
          <cell r="H370">
            <v>0.03</v>
          </cell>
          <cell r="I370">
            <v>0.03</v>
          </cell>
          <cell r="J370">
            <v>0.03</v>
          </cell>
          <cell r="K370">
            <v>0.03</v>
          </cell>
          <cell r="L370">
            <v>0.03</v>
          </cell>
          <cell r="M370">
            <v>0.03</v>
          </cell>
          <cell r="N370">
            <v>0.03</v>
          </cell>
          <cell r="O370">
            <v>0.03</v>
          </cell>
          <cell r="P370">
            <v>0.03</v>
          </cell>
          <cell r="Q370">
            <v>0.03</v>
          </cell>
          <cell r="R370">
            <v>0.03</v>
          </cell>
          <cell r="S370">
            <v>0.03</v>
          </cell>
          <cell r="T370">
            <v>0.03</v>
          </cell>
        </row>
        <row r="371">
          <cell r="B371">
            <v>15</v>
          </cell>
          <cell r="C371" t="str">
            <v>SGP-PS</v>
          </cell>
          <cell r="D371" t="str">
            <v>ねじ接合</v>
          </cell>
          <cell r="E371" t="str">
            <v>地中配管</v>
          </cell>
          <cell r="F371" t="str">
            <v>接合材等</v>
          </cell>
          <cell r="G371">
            <v>0.18</v>
          </cell>
          <cell r="H371">
            <v>0.18</v>
          </cell>
          <cell r="I371">
            <v>0.18</v>
          </cell>
          <cell r="J371">
            <v>0.18</v>
          </cell>
          <cell r="K371">
            <v>0.18</v>
          </cell>
          <cell r="L371">
            <v>0.18</v>
          </cell>
          <cell r="M371">
            <v>0.18</v>
          </cell>
          <cell r="N371">
            <v>0.18</v>
          </cell>
          <cell r="O371">
            <v>0.18</v>
          </cell>
          <cell r="P371">
            <v>0.18</v>
          </cell>
          <cell r="Q371">
            <v>0.18</v>
          </cell>
          <cell r="R371">
            <v>0.18</v>
          </cell>
          <cell r="S371">
            <v>0.18</v>
          </cell>
          <cell r="T371">
            <v>0.18</v>
          </cell>
        </row>
        <row r="372">
          <cell r="B372">
            <v>16</v>
          </cell>
          <cell r="C372" t="str">
            <v>STPG 370 PS</v>
          </cell>
          <cell r="D372" t="str">
            <v>ねじ接合</v>
          </cell>
          <cell r="E372" t="str">
            <v>地中配管</v>
          </cell>
          <cell r="F372" t="str">
            <v>接合材等</v>
          </cell>
          <cell r="G372">
            <v>0.18</v>
          </cell>
          <cell r="H372">
            <v>0.18</v>
          </cell>
          <cell r="I372">
            <v>0.18</v>
          </cell>
          <cell r="J372">
            <v>0.18</v>
          </cell>
          <cell r="K372">
            <v>0.18</v>
          </cell>
          <cell r="L372">
            <v>0.18</v>
          </cell>
          <cell r="M372">
            <v>0.18</v>
          </cell>
          <cell r="N372">
            <v>0.18</v>
          </cell>
          <cell r="O372">
            <v>0.18</v>
          </cell>
          <cell r="P372">
            <v>0.18</v>
          </cell>
          <cell r="Q372">
            <v>0.18</v>
          </cell>
          <cell r="R372">
            <v>0.18</v>
          </cell>
          <cell r="S372">
            <v>0.18</v>
          </cell>
          <cell r="T372">
            <v>0.18</v>
          </cell>
        </row>
        <row r="373">
          <cell r="B373">
            <v>17</v>
          </cell>
          <cell r="C373" t="str">
            <v>SGP-VS</v>
          </cell>
          <cell r="D373" t="str">
            <v>ねじ接合</v>
          </cell>
          <cell r="E373" t="str">
            <v>地中配管</v>
          </cell>
          <cell r="F373" t="str">
            <v>接合材等</v>
          </cell>
          <cell r="G373">
            <v>0.18</v>
          </cell>
          <cell r="H373">
            <v>0.18</v>
          </cell>
          <cell r="I373">
            <v>0.18</v>
          </cell>
          <cell r="J373">
            <v>0.18</v>
          </cell>
          <cell r="K373">
            <v>0.18</v>
          </cell>
          <cell r="L373">
            <v>0.18</v>
          </cell>
          <cell r="M373">
            <v>0.18</v>
          </cell>
          <cell r="N373">
            <v>0.18</v>
          </cell>
          <cell r="O373">
            <v>0.18</v>
          </cell>
          <cell r="P373">
            <v>0.18</v>
          </cell>
          <cell r="Q373">
            <v>0.18</v>
          </cell>
          <cell r="R373">
            <v>0.18</v>
          </cell>
          <cell r="S373">
            <v>0.18</v>
          </cell>
          <cell r="T373">
            <v>0.18</v>
          </cell>
        </row>
        <row r="374">
          <cell r="B374">
            <v>18</v>
          </cell>
          <cell r="C374" t="str">
            <v>STPG 370 VS</v>
          </cell>
          <cell r="D374" t="str">
            <v>ねじ接合</v>
          </cell>
          <cell r="E374" t="str">
            <v>地中配管</v>
          </cell>
          <cell r="F374" t="str">
            <v>接合材等</v>
          </cell>
          <cell r="G374">
            <v>0.18</v>
          </cell>
          <cell r="H374">
            <v>0.18</v>
          </cell>
          <cell r="I374">
            <v>0.18</v>
          </cell>
          <cell r="J374">
            <v>0.18</v>
          </cell>
          <cell r="K374">
            <v>0.18</v>
          </cell>
          <cell r="L374">
            <v>0.18</v>
          </cell>
          <cell r="M374">
            <v>0.18</v>
          </cell>
          <cell r="N374">
            <v>0.18</v>
          </cell>
          <cell r="O374">
            <v>0.18</v>
          </cell>
          <cell r="P374">
            <v>0.18</v>
          </cell>
          <cell r="Q374">
            <v>0.18</v>
          </cell>
          <cell r="R374">
            <v>0.18</v>
          </cell>
          <cell r="S374">
            <v>0.18</v>
          </cell>
          <cell r="T374">
            <v>0.18</v>
          </cell>
        </row>
        <row r="375">
          <cell r="B375">
            <v>20</v>
          </cell>
          <cell r="C375" t="str">
            <v>STPG</v>
          </cell>
          <cell r="D375" t="str">
            <v>（消火）ねじ接合</v>
          </cell>
          <cell r="E375" t="str">
            <v>地中配管</v>
          </cell>
          <cell r="F375" t="str">
            <v>接合材等</v>
          </cell>
          <cell r="G375">
            <v>0.05</v>
          </cell>
          <cell r="H375">
            <v>0.05</v>
          </cell>
          <cell r="I375">
            <v>0.05</v>
          </cell>
          <cell r="J375">
            <v>0.05</v>
          </cell>
          <cell r="K375">
            <v>0.05</v>
          </cell>
          <cell r="L375">
            <v>0.05</v>
          </cell>
          <cell r="M375">
            <v>0.05</v>
          </cell>
          <cell r="N375">
            <v>0.05</v>
          </cell>
          <cell r="O375">
            <v>0.05</v>
          </cell>
          <cell r="P375">
            <v>0.05</v>
          </cell>
          <cell r="Q375">
            <v>0.05</v>
          </cell>
          <cell r="R375">
            <v>0.05</v>
          </cell>
          <cell r="S375">
            <v>0.05</v>
          </cell>
          <cell r="T375">
            <v>0.05</v>
          </cell>
        </row>
        <row r="376">
          <cell r="B376">
            <v>21</v>
          </cell>
          <cell r="C376" t="str">
            <v>STPG</v>
          </cell>
          <cell r="D376" t="str">
            <v>（冷却水）ねじ接合</v>
          </cell>
          <cell r="E376" t="str">
            <v>地中配管</v>
          </cell>
          <cell r="F376" t="str">
            <v>接合材等</v>
          </cell>
          <cell r="G376">
            <v>0.05</v>
          </cell>
          <cell r="H376">
            <v>0.05</v>
          </cell>
          <cell r="I376">
            <v>0.05</v>
          </cell>
          <cell r="J376">
            <v>0.05</v>
          </cell>
          <cell r="K376">
            <v>0.05</v>
          </cell>
          <cell r="L376">
            <v>0.05</v>
          </cell>
          <cell r="M376">
            <v>0.05</v>
          </cell>
          <cell r="N376">
            <v>0.05</v>
          </cell>
          <cell r="O376">
            <v>0.05</v>
          </cell>
          <cell r="P376">
            <v>0.05</v>
          </cell>
          <cell r="Q376">
            <v>0.05</v>
          </cell>
          <cell r="R376">
            <v>0.05</v>
          </cell>
          <cell r="S376">
            <v>0.05</v>
          </cell>
          <cell r="T376">
            <v>0.05</v>
          </cell>
        </row>
        <row r="377">
          <cell r="B377">
            <v>23</v>
          </cell>
          <cell r="C377" t="str">
            <v>STPG</v>
          </cell>
          <cell r="D377" t="str">
            <v>（消火・冷却水・冷温水）溶接接合</v>
          </cell>
          <cell r="E377" t="str">
            <v>地中配管</v>
          </cell>
          <cell r="F377" t="str">
            <v>接合材等</v>
          </cell>
          <cell r="G377">
            <v>0.08</v>
          </cell>
          <cell r="H377">
            <v>0.08</v>
          </cell>
          <cell r="I377">
            <v>0.08</v>
          </cell>
          <cell r="J377">
            <v>0.08</v>
          </cell>
          <cell r="K377">
            <v>0.08</v>
          </cell>
          <cell r="L377">
            <v>0.08</v>
          </cell>
          <cell r="M377">
            <v>0.08</v>
          </cell>
          <cell r="N377">
            <v>0.08</v>
          </cell>
          <cell r="O377">
            <v>0.08</v>
          </cell>
          <cell r="P377">
            <v>0.08</v>
          </cell>
          <cell r="Q377">
            <v>0.08</v>
          </cell>
          <cell r="R377">
            <v>0.08</v>
          </cell>
          <cell r="S377">
            <v>0.08</v>
          </cell>
          <cell r="T377">
            <v>0.08</v>
          </cell>
        </row>
        <row r="378">
          <cell r="B378">
            <v>24</v>
          </cell>
          <cell r="C378" t="str">
            <v>STPG(黒)</v>
          </cell>
          <cell r="D378" t="str">
            <v>（蒸気給気管、蒸気還気用）溶接接合</v>
          </cell>
          <cell r="E378" t="str">
            <v>地中配管</v>
          </cell>
          <cell r="F378" t="str">
            <v>接合材等</v>
          </cell>
          <cell r="G378">
            <v>0.08</v>
          </cell>
          <cell r="H378">
            <v>0.08</v>
          </cell>
          <cell r="I378">
            <v>0.08</v>
          </cell>
          <cell r="J378">
            <v>0.08</v>
          </cell>
          <cell r="K378">
            <v>0.08</v>
          </cell>
          <cell r="L378">
            <v>0.08</v>
          </cell>
          <cell r="M378">
            <v>0.08</v>
          </cell>
          <cell r="N378">
            <v>0.08</v>
          </cell>
          <cell r="O378">
            <v>0.08</v>
          </cell>
          <cell r="P378">
            <v>0.08</v>
          </cell>
          <cell r="Q378">
            <v>0.08</v>
          </cell>
          <cell r="R378">
            <v>0.08</v>
          </cell>
          <cell r="S378">
            <v>0.08</v>
          </cell>
          <cell r="T378">
            <v>0.08</v>
          </cell>
        </row>
        <row r="379">
          <cell r="B379">
            <v>25</v>
          </cell>
          <cell r="C379" t="str">
            <v>SGP(白)</v>
          </cell>
          <cell r="D379" t="str">
            <v>（排水）ねじ接合</v>
          </cell>
          <cell r="E379" t="str">
            <v>地中配管</v>
          </cell>
          <cell r="F379" t="str">
            <v>接合材等</v>
          </cell>
          <cell r="G379">
            <v>0.05</v>
          </cell>
          <cell r="H379">
            <v>0.05</v>
          </cell>
          <cell r="I379">
            <v>0.05</v>
          </cell>
          <cell r="J379">
            <v>0.05</v>
          </cell>
          <cell r="K379">
            <v>0.05</v>
          </cell>
          <cell r="L379">
            <v>0.05</v>
          </cell>
          <cell r="M379">
            <v>0.05</v>
          </cell>
          <cell r="N379">
            <v>0.05</v>
          </cell>
          <cell r="O379">
            <v>0.05</v>
          </cell>
          <cell r="P379">
            <v>0.05</v>
          </cell>
          <cell r="Q379">
            <v>0.05</v>
          </cell>
          <cell r="R379">
            <v>0.05</v>
          </cell>
          <cell r="S379">
            <v>0.05</v>
          </cell>
          <cell r="T379">
            <v>0.05</v>
          </cell>
        </row>
        <row r="380">
          <cell r="B380">
            <v>27</v>
          </cell>
          <cell r="C380" t="str">
            <v>SGP(白)</v>
          </cell>
          <cell r="D380" t="str">
            <v>（通気・消火・給湯・プロパン）ねじ接合</v>
          </cell>
          <cell r="E380" t="str">
            <v>地中配管</v>
          </cell>
          <cell r="F380" t="str">
            <v>接合材等</v>
          </cell>
          <cell r="G380">
            <v>0.05</v>
          </cell>
          <cell r="H380">
            <v>0.05</v>
          </cell>
          <cell r="I380">
            <v>0.05</v>
          </cell>
          <cell r="J380">
            <v>0.05</v>
          </cell>
          <cell r="K380">
            <v>0.05</v>
          </cell>
          <cell r="L380">
            <v>0.05</v>
          </cell>
          <cell r="M380">
            <v>0.05</v>
          </cell>
          <cell r="N380">
            <v>0.05</v>
          </cell>
          <cell r="O380">
            <v>0.05</v>
          </cell>
          <cell r="P380">
            <v>0.05</v>
          </cell>
          <cell r="Q380">
            <v>0.05</v>
          </cell>
          <cell r="R380">
            <v>0.05</v>
          </cell>
          <cell r="S380">
            <v>0.05</v>
          </cell>
          <cell r="T380">
            <v>0.05</v>
          </cell>
        </row>
        <row r="381">
          <cell r="B381">
            <v>28</v>
          </cell>
          <cell r="C381" t="str">
            <v>SGP(白)</v>
          </cell>
          <cell r="D381" t="str">
            <v>（冷却水）ねじ接合</v>
          </cell>
          <cell r="E381" t="str">
            <v>地中配管</v>
          </cell>
          <cell r="F381" t="str">
            <v>接合材等</v>
          </cell>
          <cell r="G381">
            <v>0.05</v>
          </cell>
          <cell r="H381">
            <v>0.05</v>
          </cell>
          <cell r="I381">
            <v>0.05</v>
          </cell>
          <cell r="J381">
            <v>0.05</v>
          </cell>
          <cell r="K381">
            <v>0.05</v>
          </cell>
          <cell r="L381">
            <v>0.05</v>
          </cell>
          <cell r="M381">
            <v>0.05</v>
          </cell>
          <cell r="N381">
            <v>0.05</v>
          </cell>
          <cell r="O381">
            <v>0.05</v>
          </cell>
          <cell r="P381">
            <v>0.05</v>
          </cell>
          <cell r="Q381">
            <v>0.05</v>
          </cell>
          <cell r="R381">
            <v>0.05</v>
          </cell>
          <cell r="S381">
            <v>0.05</v>
          </cell>
          <cell r="T381">
            <v>0.05</v>
          </cell>
        </row>
        <row r="382">
          <cell r="B382">
            <v>29</v>
          </cell>
          <cell r="C382" t="str">
            <v>SGP(白)</v>
          </cell>
          <cell r="D382" t="str">
            <v>（通気・消火・給湯・プロパン・冷却水・冷温水）溶接接合</v>
          </cell>
          <cell r="E382" t="str">
            <v>地中配管</v>
          </cell>
          <cell r="F382" t="str">
            <v>接合材等</v>
          </cell>
          <cell r="G382">
            <v>0.08</v>
          </cell>
          <cell r="H382">
            <v>0.08</v>
          </cell>
          <cell r="I382">
            <v>0.08</v>
          </cell>
          <cell r="J382">
            <v>0.08</v>
          </cell>
          <cell r="K382">
            <v>0.08</v>
          </cell>
          <cell r="L382">
            <v>0.08</v>
          </cell>
          <cell r="M382">
            <v>0.08</v>
          </cell>
          <cell r="N382">
            <v>0.08</v>
          </cell>
          <cell r="O382">
            <v>0.08</v>
          </cell>
          <cell r="P382">
            <v>0.08</v>
          </cell>
          <cell r="Q382">
            <v>0.08</v>
          </cell>
          <cell r="R382">
            <v>0.08</v>
          </cell>
          <cell r="S382">
            <v>0.08</v>
          </cell>
          <cell r="T382">
            <v>0.08</v>
          </cell>
        </row>
        <row r="383">
          <cell r="B383">
            <v>32</v>
          </cell>
          <cell r="C383" t="str">
            <v>SGP(黒)</v>
          </cell>
          <cell r="D383" t="str">
            <v>（蒸気・油）ねじ接合</v>
          </cell>
          <cell r="E383" t="str">
            <v>地中配管</v>
          </cell>
          <cell r="F383" t="str">
            <v>接合材等</v>
          </cell>
          <cell r="G383">
            <v>0.05</v>
          </cell>
          <cell r="H383">
            <v>0.05</v>
          </cell>
          <cell r="I383">
            <v>0.05</v>
          </cell>
          <cell r="J383">
            <v>0.05</v>
          </cell>
          <cell r="K383">
            <v>0.05</v>
          </cell>
          <cell r="L383">
            <v>0.05</v>
          </cell>
          <cell r="M383">
            <v>0.05</v>
          </cell>
          <cell r="N383">
            <v>0.05</v>
          </cell>
          <cell r="O383">
            <v>0.05</v>
          </cell>
          <cell r="P383">
            <v>0.05</v>
          </cell>
          <cell r="Q383">
            <v>0.05</v>
          </cell>
          <cell r="R383">
            <v>0.05</v>
          </cell>
          <cell r="S383">
            <v>0.05</v>
          </cell>
          <cell r="T383">
            <v>0.05</v>
          </cell>
        </row>
        <row r="384">
          <cell r="B384">
            <v>33</v>
          </cell>
          <cell r="C384" t="str">
            <v>SGP(黒)</v>
          </cell>
          <cell r="D384" t="str">
            <v>（蒸気・油）溶接接合</v>
          </cell>
          <cell r="E384" t="str">
            <v>地中配管</v>
          </cell>
          <cell r="F384" t="str">
            <v>接合材等</v>
          </cell>
          <cell r="G384">
            <v>0.08</v>
          </cell>
          <cell r="H384">
            <v>0.08</v>
          </cell>
          <cell r="I384">
            <v>0.08</v>
          </cell>
          <cell r="J384">
            <v>0.08</v>
          </cell>
          <cell r="K384">
            <v>0.08</v>
          </cell>
          <cell r="L384">
            <v>0.08</v>
          </cell>
          <cell r="M384">
            <v>0.08</v>
          </cell>
          <cell r="N384">
            <v>0.08</v>
          </cell>
          <cell r="O384">
            <v>0.08</v>
          </cell>
          <cell r="P384">
            <v>0.08</v>
          </cell>
          <cell r="Q384">
            <v>0.08</v>
          </cell>
          <cell r="R384">
            <v>0.08</v>
          </cell>
          <cell r="S384">
            <v>0.08</v>
          </cell>
          <cell r="T384">
            <v>0.08</v>
          </cell>
        </row>
        <row r="385">
          <cell r="B385">
            <v>35</v>
          </cell>
          <cell r="C385" t="str">
            <v>SGP-TA(WSP032)</v>
          </cell>
          <cell r="D385" t="str">
            <v>ねじ接合</v>
          </cell>
          <cell r="E385" t="str">
            <v>地中配管</v>
          </cell>
          <cell r="F385" t="str">
            <v>接合材等</v>
          </cell>
          <cell r="G385">
            <v>0.05</v>
          </cell>
          <cell r="H385">
            <v>0.05</v>
          </cell>
          <cell r="I385">
            <v>0.05</v>
          </cell>
          <cell r="J385">
            <v>0.05</v>
          </cell>
          <cell r="K385">
            <v>0.05</v>
          </cell>
          <cell r="L385">
            <v>0.05</v>
          </cell>
          <cell r="M385">
            <v>0.05</v>
          </cell>
          <cell r="N385">
            <v>0.05</v>
          </cell>
          <cell r="O385">
            <v>0.05</v>
          </cell>
          <cell r="P385">
            <v>0.05</v>
          </cell>
          <cell r="Q385">
            <v>0.05</v>
          </cell>
          <cell r="R385">
            <v>0.05</v>
          </cell>
          <cell r="S385">
            <v>0.05</v>
          </cell>
          <cell r="T385">
            <v>0.05</v>
          </cell>
        </row>
        <row r="386">
          <cell r="B386">
            <v>37</v>
          </cell>
          <cell r="C386" t="str">
            <v>HP</v>
          </cell>
          <cell r="D386" t="str">
            <v>（排水）</v>
          </cell>
          <cell r="E386" t="str">
            <v>地中配管</v>
          </cell>
          <cell r="F386" t="str">
            <v>接合材等</v>
          </cell>
        </row>
        <row r="387">
          <cell r="B387">
            <v>38</v>
          </cell>
          <cell r="C387" t="str">
            <v>ARFA管</v>
          </cell>
          <cell r="D387" t="str">
            <v>ねじ接合</v>
          </cell>
          <cell r="E387" t="str">
            <v>地中配管</v>
          </cell>
          <cell r="F387" t="str">
            <v>接合材等</v>
          </cell>
          <cell r="G387">
            <v>0.05</v>
          </cell>
          <cell r="H387">
            <v>0.05</v>
          </cell>
          <cell r="I387">
            <v>0.05</v>
          </cell>
          <cell r="J387">
            <v>0.05</v>
          </cell>
          <cell r="K387">
            <v>0.05</v>
          </cell>
          <cell r="L387">
            <v>0.05</v>
          </cell>
          <cell r="M387">
            <v>0.05</v>
          </cell>
          <cell r="N387">
            <v>0.05</v>
          </cell>
          <cell r="O387">
            <v>0.05</v>
          </cell>
          <cell r="P387">
            <v>0.05</v>
          </cell>
          <cell r="Q387">
            <v>0.05</v>
          </cell>
          <cell r="R387">
            <v>0.05</v>
          </cell>
          <cell r="S387">
            <v>0.05</v>
          </cell>
          <cell r="T387">
            <v>0.05</v>
          </cell>
        </row>
        <row r="390">
          <cell r="B390">
            <v>1</v>
          </cell>
          <cell r="C390" t="str">
            <v>SGP-PA</v>
          </cell>
          <cell r="D390" t="str">
            <v>（給水・冷却水）ねじ接合（管端防食継手）</v>
          </cell>
          <cell r="E390" t="str">
            <v>屋内一般配管</v>
          </cell>
          <cell r="F390" t="str">
            <v>支持金物</v>
          </cell>
          <cell r="G390">
            <v>0.15</v>
          </cell>
          <cell r="H390">
            <v>0.15</v>
          </cell>
          <cell r="I390">
            <v>0.15</v>
          </cell>
          <cell r="J390">
            <v>0.15</v>
          </cell>
          <cell r="K390">
            <v>0.15</v>
          </cell>
          <cell r="L390">
            <v>0.15</v>
          </cell>
          <cell r="M390">
            <v>0.15</v>
          </cell>
          <cell r="N390">
            <v>0.15</v>
          </cell>
          <cell r="O390">
            <v>0.15</v>
          </cell>
          <cell r="P390">
            <v>0.15</v>
          </cell>
          <cell r="Q390">
            <v>0.15</v>
          </cell>
          <cell r="R390">
            <v>0.15</v>
          </cell>
          <cell r="S390">
            <v>0.15</v>
          </cell>
          <cell r="T390">
            <v>0.15</v>
          </cell>
        </row>
        <row r="391">
          <cell r="B391">
            <v>2</v>
          </cell>
          <cell r="C391" t="str">
            <v>SGP-PB</v>
          </cell>
          <cell r="D391" t="str">
            <v>（給水・冷却水）ねじ接合（管端防食継手）</v>
          </cell>
          <cell r="E391" t="str">
            <v>屋内一般配管</v>
          </cell>
          <cell r="F391" t="str">
            <v>支持金物</v>
          </cell>
          <cell r="G391">
            <v>0.15</v>
          </cell>
          <cell r="H391">
            <v>0.15</v>
          </cell>
          <cell r="I391">
            <v>0.15</v>
          </cell>
          <cell r="J391">
            <v>0.15</v>
          </cell>
          <cell r="K391">
            <v>0.15</v>
          </cell>
          <cell r="L391">
            <v>0.15</v>
          </cell>
          <cell r="M391">
            <v>0.15</v>
          </cell>
          <cell r="N391">
            <v>0.15</v>
          </cell>
          <cell r="O391">
            <v>0.15</v>
          </cell>
          <cell r="P391">
            <v>0.15</v>
          </cell>
          <cell r="Q391">
            <v>0.15</v>
          </cell>
          <cell r="R391">
            <v>0.15</v>
          </cell>
          <cell r="S391">
            <v>0.15</v>
          </cell>
          <cell r="T391">
            <v>0.15</v>
          </cell>
        </row>
        <row r="392">
          <cell r="B392">
            <v>4</v>
          </cell>
          <cell r="C392" t="str">
            <v>SGP-FPA</v>
          </cell>
          <cell r="D392" t="str">
            <v>（給水・冷却水）フランジ接合</v>
          </cell>
          <cell r="E392" t="str">
            <v>屋内一般配管</v>
          </cell>
          <cell r="F392" t="str">
            <v>支持金物</v>
          </cell>
          <cell r="G392">
            <v>0.1</v>
          </cell>
          <cell r="H392">
            <v>0.1</v>
          </cell>
          <cell r="I392">
            <v>0.1</v>
          </cell>
          <cell r="J392">
            <v>0.1</v>
          </cell>
          <cell r="K392">
            <v>0.1</v>
          </cell>
          <cell r="L392">
            <v>0.1</v>
          </cell>
          <cell r="M392">
            <v>0.1</v>
          </cell>
          <cell r="N392">
            <v>0.1</v>
          </cell>
          <cell r="O392">
            <v>0.1</v>
          </cell>
          <cell r="P392">
            <v>0.1</v>
          </cell>
          <cell r="Q392">
            <v>0.1</v>
          </cell>
          <cell r="R392">
            <v>0.1</v>
          </cell>
          <cell r="S392">
            <v>0.1</v>
          </cell>
          <cell r="T392">
            <v>0.1</v>
          </cell>
        </row>
        <row r="393">
          <cell r="B393">
            <v>5</v>
          </cell>
          <cell r="C393" t="str">
            <v>SGP-FPB</v>
          </cell>
          <cell r="D393" t="str">
            <v>（給水・冷却水）フランジ接合</v>
          </cell>
          <cell r="E393" t="str">
            <v>屋内一般配管</v>
          </cell>
          <cell r="F393" t="str">
            <v>支持金物</v>
          </cell>
          <cell r="G393">
            <v>0.1</v>
          </cell>
          <cell r="H393">
            <v>0.1</v>
          </cell>
          <cell r="I393">
            <v>0.1</v>
          </cell>
          <cell r="J393">
            <v>0.1</v>
          </cell>
          <cell r="K393">
            <v>0.1</v>
          </cell>
          <cell r="L393">
            <v>0.1</v>
          </cell>
          <cell r="M393">
            <v>0.1</v>
          </cell>
          <cell r="N393">
            <v>0.1</v>
          </cell>
          <cell r="O393">
            <v>0.1</v>
          </cell>
          <cell r="P393">
            <v>0.1</v>
          </cell>
          <cell r="Q393">
            <v>0.1</v>
          </cell>
          <cell r="R393">
            <v>0.1</v>
          </cell>
          <cell r="S393">
            <v>0.1</v>
          </cell>
          <cell r="T393">
            <v>0.1</v>
          </cell>
        </row>
        <row r="394">
          <cell r="B394">
            <v>7</v>
          </cell>
          <cell r="C394" t="str">
            <v>SGP-VA</v>
          </cell>
          <cell r="D394" t="str">
            <v>（給水・冷却水）ねじ接合（管端防食継手）</v>
          </cell>
          <cell r="E394" t="str">
            <v>屋内一般配管</v>
          </cell>
          <cell r="F394" t="str">
            <v>支持金物</v>
          </cell>
          <cell r="G394">
            <v>0.1</v>
          </cell>
          <cell r="H394">
            <v>0.1</v>
          </cell>
          <cell r="I394">
            <v>0.1</v>
          </cell>
          <cell r="J394">
            <v>0.1</v>
          </cell>
          <cell r="K394">
            <v>0.1</v>
          </cell>
          <cell r="L394">
            <v>0.1</v>
          </cell>
          <cell r="M394">
            <v>0.1</v>
          </cell>
          <cell r="N394">
            <v>0.1</v>
          </cell>
          <cell r="O394">
            <v>0.1</v>
          </cell>
          <cell r="P394">
            <v>0.1</v>
          </cell>
          <cell r="Q394">
            <v>0.1</v>
          </cell>
          <cell r="R394">
            <v>0.1</v>
          </cell>
          <cell r="S394">
            <v>0.1</v>
          </cell>
          <cell r="T394">
            <v>0.1</v>
          </cell>
        </row>
        <row r="395">
          <cell r="B395">
            <v>8</v>
          </cell>
          <cell r="C395" t="str">
            <v>SGP-VB</v>
          </cell>
          <cell r="D395" t="str">
            <v>（給水・冷却水）ねじ接合（管端防食継手）</v>
          </cell>
          <cell r="E395" t="str">
            <v>屋内一般配管</v>
          </cell>
          <cell r="F395" t="str">
            <v>支持金物</v>
          </cell>
          <cell r="G395">
            <v>0.1</v>
          </cell>
          <cell r="H395">
            <v>0.1</v>
          </cell>
          <cell r="I395">
            <v>0.1</v>
          </cell>
          <cell r="J395">
            <v>0.1</v>
          </cell>
          <cell r="K395">
            <v>0.1</v>
          </cell>
          <cell r="L395">
            <v>0.1</v>
          </cell>
          <cell r="M395">
            <v>0.1</v>
          </cell>
          <cell r="N395">
            <v>0.1</v>
          </cell>
          <cell r="O395">
            <v>0.1</v>
          </cell>
          <cell r="P395">
            <v>0.1</v>
          </cell>
          <cell r="Q395">
            <v>0.1</v>
          </cell>
          <cell r="R395">
            <v>0.1</v>
          </cell>
          <cell r="S395">
            <v>0.1</v>
          </cell>
          <cell r="T395">
            <v>0.1</v>
          </cell>
        </row>
        <row r="396">
          <cell r="B396">
            <v>10</v>
          </cell>
          <cell r="C396" t="str">
            <v>SGP-FVA</v>
          </cell>
          <cell r="D396" t="str">
            <v>（給水・冷却水）フランジ接合</v>
          </cell>
          <cell r="E396" t="str">
            <v>屋内一般配管</v>
          </cell>
          <cell r="F396" t="str">
            <v>支持金物</v>
          </cell>
          <cell r="G396">
            <v>0.1</v>
          </cell>
          <cell r="H396">
            <v>0.1</v>
          </cell>
          <cell r="I396">
            <v>0.1</v>
          </cell>
          <cell r="J396">
            <v>0.1</v>
          </cell>
          <cell r="K396">
            <v>0.1</v>
          </cell>
          <cell r="L396">
            <v>0.1</v>
          </cell>
          <cell r="M396">
            <v>0.1</v>
          </cell>
          <cell r="N396">
            <v>0.1</v>
          </cell>
          <cell r="O396">
            <v>0.1</v>
          </cell>
          <cell r="P396">
            <v>0.1</v>
          </cell>
          <cell r="Q396">
            <v>0.1</v>
          </cell>
          <cell r="R396">
            <v>0.1</v>
          </cell>
          <cell r="S396">
            <v>0.1</v>
          </cell>
          <cell r="T396">
            <v>0.1</v>
          </cell>
        </row>
        <row r="397">
          <cell r="B397">
            <v>11</v>
          </cell>
          <cell r="C397" t="str">
            <v>SGP-FVB</v>
          </cell>
          <cell r="D397" t="str">
            <v>（給水・冷却水）フランジ接合</v>
          </cell>
          <cell r="E397" t="str">
            <v>屋内一般配管</v>
          </cell>
          <cell r="F397" t="str">
            <v>支持金物</v>
          </cell>
          <cell r="G397">
            <v>0.1</v>
          </cell>
          <cell r="H397">
            <v>0.1</v>
          </cell>
          <cell r="I397">
            <v>0.1</v>
          </cell>
          <cell r="J397">
            <v>0.1</v>
          </cell>
          <cell r="K397">
            <v>0.1</v>
          </cell>
          <cell r="L397">
            <v>0.1</v>
          </cell>
          <cell r="M397">
            <v>0.1</v>
          </cell>
          <cell r="N397">
            <v>0.1</v>
          </cell>
          <cell r="O397">
            <v>0.1</v>
          </cell>
          <cell r="P397">
            <v>0.1</v>
          </cell>
          <cell r="Q397">
            <v>0.1</v>
          </cell>
          <cell r="R397">
            <v>0.1</v>
          </cell>
          <cell r="S397">
            <v>0.1</v>
          </cell>
          <cell r="T397">
            <v>0.1</v>
          </cell>
        </row>
        <row r="398">
          <cell r="B398">
            <v>13</v>
          </cell>
          <cell r="C398" t="str">
            <v>SGP-HVA</v>
          </cell>
          <cell r="D398" t="str">
            <v>（給湯・冷温水）ねじ接合（管端防食継手）</v>
          </cell>
          <cell r="E398" t="str">
            <v>屋内一般配管</v>
          </cell>
          <cell r="F398" t="str">
            <v>支持金物</v>
          </cell>
          <cell r="G398">
            <v>0.1</v>
          </cell>
          <cell r="H398">
            <v>0.1</v>
          </cell>
          <cell r="I398">
            <v>0.1</v>
          </cell>
          <cell r="J398">
            <v>0.1</v>
          </cell>
          <cell r="K398">
            <v>0.1</v>
          </cell>
          <cell r="L398">
            <v>0.1</v>
          </cell>
          <cell r="M398">
            <v>0.1</v>
          </cell>
          <cell r="N398">
            <v>0.1</v>
          </cell>
          <cell r="O398">
            <v>0.1</v>
          </cell>
          <cell r="P398">
            <v>0.1</v>
          </cell>
          <cell r="Q398">
            <v>0.1</v>
          </cell>
          <cell r="R398">
            <v>0.1</v>
          </cell>
          <cell r="S398">
            <v>0.1</v>
          </cell>
          <cell r="T398">
            <v>0.1</v>
          </cell>
        </row>
        <row r="399">
          <cell r="B399">
            <v>14</v>
          </cell>
          <cell r="C399" t="str">
            <v>SGP-VA</v>
          </cell>
          <cell r="D399" t="str">
            <v>（冷却水）ハウジング型継手</v>
          </cell>
          <cell r="E399" t="str">
            <v>屋内一般配管</v>
          </cell>
          <cell r="F399" t="str">
            <v>支持金物</v>
          </cell>
          <cell r="G399">
            <v>0.1</v>
          </cell>
          <cell r="H399">
            <v>0.1</v>
          </cell>
          <cell r="I399">
            <v>0.1</v>
          </cell>
          <cell r="J399">
            <v>0.1</v>
          </cell>
          <cell r="K399">
            <v>0.1</v>
          </cell>
          <cell r="L399">
            <v>0.1</v>
          </cell>
          <cell r="M399">
            <v>0.1</v>
          </cell>
          <cell r="N399">
            <v>0.1</v>
          </cell>
          <cell r="O399">
            <v>0.1</v>
          </cell>
          <cell r="P399">
            <v>0.1</v>
          </cell>
          <cell r="Q399">
            <v>0.1</v>
          </cell>
          <cell r="R399">
            <v>0.1</v>
          </cell>
          <cell r="S399">
            <v>0.1</v>
          </cell>
          <cell r="T399">
            <v>0.1</v>
          </cell>
        </row>
        <row r="400">
          <cell r="B400">
            <v>19</v>
          </cell>
          <cell r="C400" t="str">
            <v>STPG</v>
          </cell>
          <cell r="D400" t="str">
            <v>（冷温水）ねじ接合</v>
          </cell>
          <cell r="E400" t="str">
            <v>屋内一般配管</v>
          </cell>
          <cell r="F400" t="str">
            <v>支持金物</v>
          </cell>
          <cell r="G400">
            <v>0.15</v>
          </cell>
          <cell r="H400">
            <v>0.15</v>
          </cell>
          <cell r="I400">
            <v>0.15</v>
          </cell>
          <cell r="J400">
            <v>0.15</v>
          </cell>
          <cell r="K400">
            <v>0.15</v>
          </cell>
          <cell r="L400">
            <v>0.15</v>
          </cell>
          <cell r="M400">
            <v>0.15</v>
          </cell>
          <cell r="N400">
            <v>0.15</v>
          </cell>
          <cell r="O400">
            <v>0.15</v>
          </cell>
          <cell r="P400">
            <v>0.15</v>
          </cell>
          <cell r="Q400">
            <v>0.15</v>
          </cell>
          <cell r="R400">
            <v>0.15</v>
          </cell>
          <cell r="S400">
            <v>0.15</v>
          </cell>
          <cell r="T400">
            <v>0.15</v>
          </cell>
        </row>
        <row r="401">
          <cell r="B401">
            <v>20</v>
          </cell>
          <cell r="C401" t="str">
            <v>STPG</v>
          </cell>
          <cell r="D401" t="str">
            <v>（消火）ねじ接合</v>
          </cell>
          <cell r="E401" t="str">
            <v>屋内一般配管</v>
          </cell>
          <cell r="F401" t="str">
            <v>支持金物</v>
          </cell>
          <cell r="G401">
            <v>0.15</v>
          </cell>
          <cell r="H401">
            <v>0.15</v>
          </cell>
          <cell r="I401">
            <v>0.15</v>
          </cell>
          <cell r="J401">
            <v>0.15</v>
          </cell>
          <cell r="K401">
            <v>0.15</v>
          </cell>
          <cell r="L401">
            <v>0.15</v>
          </cell>
          <cell r="M401">
            <v>0.15</v>
          </cell>
          <cell r="N401">
            <v>0.15</v>
          </cell>
          <cell r="O401">
            <v>0.15</v>
          </cell>
          <cell r="P401">
            <v>0.15</v>
          </cell>
          <cell r="Q401">
            <v>0.15</v>
          </cell>
          <cell r="R401">
            <v>0.15</v>
          </cell>
          <cell r="S401">
            <v>0.15</v>
          </cell>
          <cell r="T401">
            <v>0.15</v>
          </cell>
        </row>
        <row r="402">
          <cell r="B402">
            <v>21</v>
          </cell>
          <cell r="C402" t="str">
            <v>STPG</v>
          </cell>
          <cell r="D402" t="str">
            <v>（冷却水）ねじ接合</v>
          </cell>
          <cell r="E402" t="str">
            <v>屋内一般配管</v>
          </cell>
          <cell r="F402" t="str">
            <v>支持金物</v>
          </cell>
          <cell r="G402">
            <v>0.15</v>
          </cell>
          <cell r="H402">
            <v>0.15</v>
          </cell>
          <cell r="I402">
            <v>0.15</v>
          </cell>
          <cell r="J402">
            <v>0.15</v>
          </cell>
          <cell r="K402">
            <v>0.15</v>
          </cell>
          <cell r="L402">
            <v>0.15</v>
          </cell>
          <cell r="M402">
            <v>0.15</v>
          </cell>
          <cell r="N402">
            <v>0.15</v>
          </cell>
          <cell r="O402">
            <v>0.15</v>
          </cell>
          <cell r="P402">
            <v>0.15</v>
          </cell>
          <cell r="Q402">
            <v>0.15</v>
          </cell>
          <cell r="R402">
            <v>0.15</v>
          </cell>
          <cell r="S402">
            <v>0.15</v>
          </cell>
          <cell r="T402">
            <v>0.15</v>
          </cell>
        </row>
        <row r="403">
          <cell r="B403">
            <v>22</v>
          </cell>
          <cell r="C403" t="str">
            <v>STPG(黒)</v>
          </cell>
          <cell r="D403" t="str">
            <v>（低圧蒸気用）ねじ接合</v>
          </cell>
          <cell r="E403" t="str">
            <v>屋内一般配管</v>
          </cell>
          <cell r="F403" t="str">
            <v>支持金物</v>
          </cell>
          <cell r="G403">
            <v>0.15</v>
          </cell>
          <cell r="H403">
            <v>0.15</v>
          </cell>
          <cell r="I403">
            <v>0.15</v>
          </cell>
          <cell r="J403">
            <v>0.15</v>
          </cell>
          <cell r="K403">
            <v>0.15</v>
          </cell>
          <cell r="L403">
            <v>0.15</v>
          </cell>
          <cell r="M403">
            <v>0.15</v>
          </cell>
          <cell r="N403">
            <v>0.15</v>
          </cell>
          <cell r="O403">
            <v>0.15</v>
          </cell>
          <cell r="P403">
            <v>0.15</v>
          </cell>
          <cell r="Q403">
            <v>0.15</v>
          </cell>
          <cell r="R403">
            <v>0.15</v>
          </cell>
          <cell r="S403">
            <v>0.15</v>
          </cell>
          <cell r="T403">
            <v>0.15</v>
          </cell>
        </row>
        <row r="404">
          <cell r="B404">
            <v>23</v>
          </cell>
          <cell r="C404" t="str">
            <v>STPG</v>
          </cell>
          <cell r="D404" t="str">
            <v>（消火・冷却水・冷温水）溶接接合</v>
          </cell>
          <cell r="E404" t="str">
            <v>屋内一般配管</v>
          </cell>
          <cell r="F404" t="str">
            <v>支持金物</v>
          </cell>
          <cell r="G404">
            <v>0.15</v>
          </cell>
          <cell r="H404">
            <v>0.15</v>
          </cell>
          <cell r="I404">
            <v>0.15</v>
          </cell>
          <cell r="J404">
            <v>0.15</v>
          </cell>
          <cell r="K404">
            <v>0.15</v>
          </cell>
          <cell r="L404">
            <v>0.15</v>
          </cell>
          <cell r="M404">
            <v>0.15</v>
          </cell>
          <cell r="N404">
            <v>0.15</v>
          </cell>
          <cell r="O404">
            <v>0.15</v>
          </cell>
          <cell r="P404">
            <v>0.15</v>
          </cell>
          <cell r="Q404">
            <v>0.15</v>
          </cell>
          <cell r="R404">
            <v>0.15</v>
          </cell>
          <cell r="S404">
            <v>0.15</v>
          </cell>
          <cell r="T404">
            <v>0.15</v>
          </cell>
        </row>
        <row r="405">
          <cell r="B405">
            <v>24</v>
          </cell>
          <cell r="C405" t="str">
            <v>STPG(黒)</v>
          </cell>
          <cell r="D405" t="str">
            <v>（蒸気給気管、蒸気還気用）溶接接合</v>
          </cell>
          <cell r="E405" t="str">
            <v>屋内一般配管</v>
          </cell>
          <cell r="F405" t="str">
            <v>支持金物</v>
          </cell>
          <cell r="G405">
            <v>0.15</v>
          </cell>
          <cell r="H405">
            <v>0.15</v>
          </cell>
          <cell r="I405">
            <v>0.15</v>
          </cell>
          <cell r="J405">
            <v>0.15</v>
          </cell>
          <cell r="K405">
            <v>0.15</v>
          </cell>
          <cell r="L405">
            <v>0.15</v>
          </cell>
          <cell r="M405">
            <v>0.15</v>
          </cell>
          <cell r="N405">
            <v>0.15</v>
          </cell>
          <cell r="O405">
            <v>0.15</v>
          </cell>
          <cell r="P405">
            <v>0.15</v>
          </cell>
          <cell r="Q405">
            <v>0.15</v>
          </cell>
          <cell r="R405">
            <v>0.15</v>
          </cell>
          <cell r="S405">
            <v>0.15</v>
          </cell>
          <cell r="T405">
            <v>0.15</v>
          </cell>
        </row>
        <row r="406">
          <cell r="B406">
            <v>25</v>
          </cell>
          <cell r="C406" t="str">
            <v>SGP(白)</v>
          </cell>
          <cell r="D406" t="str">
            <v>（排水）ねじ接合</v>
          </cell>
          <cell r="E406" t="str">
            <v>屋内一般配管</v>
          </cell>
          <cell r="F406" t="str">
            <v>支持金物</v>
          </cell>
          <cell r="G406">
            <v>0.15</v>
          </cell>
          <cell r="H406">
            <v>0.15</v>
          </cell>
          <cell r="I406">
            <v>0.15</v>
          </cell>
          <cell r="J406">
            <v>0.15</v>
          </cell>
          <cell r="K406">
            <v>0.15</v>
          </cell>
          <cell r="L406">
            <v>0.15</v>
          </cell>
          <cell r="M406">
            <v>0.15</v>
          </cell>
          <cell r="N406">
            <v>0.15</v>
          </cell>
          <cell r="O406">
            <v>0.15</v>
          </cell>
          <cell r="P406">
            <v>0.15</v>
          </cell>
          <cell r="Q406">
            <v>0.15</v>
          </cell>
          <cell r="R406">
            <v>0.15</v>
          </cell>
          <cell r="S406">
            <v>0.15</v>
          </cell>
          <cell r="T406">
            <v>0.15</v>
          </cell>
        </row>
        <row r="407">
          <cell r="B407">
            <v>26</v>
          </cell>
          <cell r="C407" t="str">
            <v>SGP(白)</v>
          </cell>
          <cell r="D407" t="str">
            <v>（冷温水）ねじ接合</v>
          </cell>
          <cell r="E407" t="str">
            <v>屋内一般配管</v>
          </cell>
          <cell r="F407" t="str">
            <v>支持金物</v>
          </cell>
          <cell r="G407">
            <v>0.15</v>
          </cell>
          <cell r="H407">
            <v>0.15</v>
          </cell>
          <cell r="I407">
            <v>0.15</v>
          </cell>
          <cell r="J407">
            <v>0.15</v>
          </cell>
          <cell r="K407">
            <v>0.15</v>
          </cell>
          <cell r="L407">
            <v>0.15</v>
          </cell>
          <cell r="M407">
            <v>0.15</v>
          </cell>
          <cell r="N407">
            <v>0.15</v>
          </cell>
          <cell r="O407">
            <v>0.15</v>
          </cell>
          <cell r="P407">
            <v>0.15</v>
          </cell>
          <cell r="Q407">
            <v>0.15</v>
          </cell>
          <cell r="R407">
            <v>0.15</v>
          </cell>
          <cell r="S407">
            <v>0.15</v>
          </cell>
          <cell r="T407">
            <v>0.15</v>
          </cell>
        </row>
        <row r="408">
          <cell r="B408">
            <v>27</v>
          </cell>
          <cell r="C408" t="str">
            <v>SGP(白)</v>
          </cell>
          <cell r="D408" t="str">
            <v>（通気・消火・給湯・プロパン）ねじ接合</v>
          </cell>
          <cell r="E408" t="str">
            <v>屋内一般配管</v>
          </cell>
          <cell r="F408" t="str">
            <v>支持金物</v>
          </cell>
          <cell r="G408">
            <v>0.15</v>
          </cell>
          <cell r="H408">
            <v>0.15</v>
          </cell>
          <cell r="I408">
            <v>0.15</v>
          </cell>
          <cell r="J408">
            <v>0.15</v>
          </cell>
          <cell r="K408">
            <v>0.15</v>
          </cell>
          <cell r="L408">
            <v>0.15</v>
          </cell>
          <cell r="M408">
            <v>0.15</v>
          </cell>
          <cell r="N408">
            <v>0.15</v>
          </cell>
          <cell r="O408">
            <v>0.15</v>
          </cell>
          <cell r="P408">
            <v>0.15</v>
          </cell>
          <cell r="Q408">
            <v>0.15</v>
          </cell>
          <cell r="R408">
            <v>0.15</v>
          </cell>
          <cell r="S408">
            <v>0.15</v>
          </cell>
          <cell r="T408">
            <v>0.15</v>
          </cell>
        </row>
        <row r="409">
          <cell r="B409">
            <v>28</v>
          </cell>
          <cell r="C409" t="str">
            <v>SGP(白)</v>
          </cell>
          <cell r="D409" t="str">
            <v>（冷却水）ねじ接合</v>
          </cell>
          <cell r="E409" t="str">
            <v>屋内一般配管</v>
          </cell>
          <cell r="F409" t="str">
            <v>支持金物</v>
          </cell>
          <cell r="G409">
            <v>0.15</v>
          </cell>
          <cell r="H409">
            <v>0.15</v>
          </cell>
          <cell r="I409">
            <v>0.15</v>
          </cell>
          <cell r="J409">
            <v>0.15</v>
          </cell>
          <cell r="K409">
            <v>0.15</v>
          </cell>
          <cell r="L409">
            <v>0.15</v>
          </cell>
          <cell r="M409">
            <v>0.15</v>
          </cell>
          <cell r="N409">
            <v>0.15</v>
          </cell>
          <cell r="O409">
            <v>0.15</v>
          </cell>
          <cell r="P409">
            <v>0.15</v>
          </cell>
          <cell r="Q409">
            <v>0.15</v>
          </cell>
          <cell r="R409">
            <v>0.15</v>
          </cell>
          <cell r="S409">
            <v>0.15</v>
          </cell>
          <cell r="T409">
            <v>0.15</v>
          </cell>
        </row>
        <row r="410">
          <cell r="B410">
            <v>29</v>
          </cell>
          <cell r="C410" t="str">
            <v>SGP(白)</v>
          </cell>
          <cell r="D410" t="str">
            <v>（通気・消火・給湯・プロパン・冷却水・冷温水）溶接接合</v>
          </cell>
          <cell r="E410" t="str">
            <v>屋内一般配管</v>
          </cell>
          <cell r="F410" t="str">
            <v>支持金物</v>
          </cell>
          <cell r="G410">
            <v>0.15</v>
          </cell>
          <cell r="H410">
            <v>0.15</v>
          </cell>
          <cell r="I410">
            <v>0.15</v>
          </cell>
          <cell r="J410">
            <v>0.15</v>
          </cell>
          <cell r="K410">
            <v>0.15</v>
          </cell>
          <cell r="L410">
            <v>0.15</v>
          </cell>
          <cell r="M410">
            <v>0.15</v>
          </cell>
          <cell r="N410">
            <v>0.15</v>
          </cell>
          <cell r="O410">
            <v>0.15</v>
          </cell>
          <cell r="P410">
            <v>0.15</v>
          </cell>
          <cell r="Q410">
            <v>0.15</v>
          </cell>
          <cell r="R410">
            <v>0.15</v>
          </cell>
          <cell r="S410">
            <v>0.15</v>
          </cell>
          <cell r="T410">
            <v>0.15</v>
          </cell>
        </row>
        <row r="411">
          <cell r="B411">
            <v>30</v>
          </cell>
          <cell r="C411" t="str">
            <v>SGP(白)</v>
          </cell>
          <cell r="D411" t="str">
            <v>（冷却水）ハウジング型管継手</v>
          </cell>
          <cell r="E411" t="str">
            <v>屋内一般配管</v>
          </cell>
          <cell r="F411" t="str">
            <v>支持金物</v>
          </cell>
          <cell r="G411">
            <v>0.1</v>
          </cell>
          <cell r="H411">
            <v>0.1</v>
          </cell>
          <cell r="I411">
            <v>0.1</v>
          </cell>
          <cell r="J411">
            <v>0.1</v>
          </cell>
          <cell r="K411">
            <v>0.1</v>
          </cell>
          <cell r="L411">
            <v>0.1</v>
          </cell>
          <cell r="M411">
            <v>0.1</v>
          </cell>
          <cell r="N411">
            <v>0.1</v>
          </cell>
          <cell r="O411">
            <v>0.1</v>
          </cell>
          <cell r="P411">
            <v>0.1</v>
          </cell>
          <cell r="Q411">
            <v>0.1</v>
          </cell>
          <cell r="R411">
            <v>0.1</v>
          </cell>
          <cell r="S411">
            <v>0.1</v>
          </cell>
          <cell r="T411">
            <v>0.1</v>
          </cell>
        </row>
        <row r="412">
          <cell r="B412">
            <v>31</v>
          </cell>
          <cell r="C412" t="str">
            <v>SGP(白)</v>
          </cell>
          <cell r="D412" t="str">
            <v>（冷温水・消火）ハウジング型管継手</v>
          </cell>
          <cell r="E412" t="str">
            <v>屋内一般配管</v>
          </cell>
          <cell r="F412" t="str">
            <v>支持金物</v>
          </cell>
          <cell r="G412">
            <v>0.1</v>
          </cell>
          <cell r="H412">
            <v>0.1</v>
          </cell>
          <cell r="I412">
            <v>0.1</v>
          </cell>
          <cell r="J412">
            <v>0.1</v>
          </cell>
          <cell r="K412">
            <v>0.1</v>
          </cell>
          <cell r="L412">
            <v>0.1</v>
          </cell>
          <cell r="M412">
            <v>0.1</v>
          </cell>
          <cell r="N412">
            <v>0.1</v>
          </cell>
          <cell r="O412">
            <v>0.1</v>
          </cell>
          <cell r="P412">
            <v>0.1</v>
          </cell>
          <cell r="Q412">
            <v>0.1</v>
          </cell>
          <cell r="R412">
            <v>0.1</v>
          </cell>
          <cell r="S412">
            <v>0.1</v>
          </cell>
          <cell r="T412">
            <v>0.1</v>
          </cell>
        </row>
        <row r="413">
          <cell r="B413">
            <v>32</v>
          </cell>
          <cell r="C413" t="str">
            <v>SGP(黒)</v>
          </cell>
          <cell r="D413" t="str">
            <v>（蒸気・油）ねじ接合</v>
          </cell>
          <cell r="E413" t="str">
            <v>屋内一般配管</v>
          </cell>
          <cell r="F413" t="str">
            <v>支持金物</v>
          </cell>
          <cell r="G413">
            <v>0.15</v>
          </cell>
          <cell r="H413">
            <v>0.15</v>
          </cell>
          <cell r="I413">
            <v>0.15</v>
          </cell>
          <cell r="J413">
            <v>0.15</v>
          </cell>
          <cell r="K413">
            <v>0.15</v>
          </cell>
          <cell r="L413">
            <v>0.15</v>
          </cell>
          <cell r="M413">
            <v>0.15</v>
          </cell>
          <cell r="N413">
            <v>0.15</v>
          </cell>
          <cell r="O413">
            <v>0.15</v>
          </cell>
          <cell r="P413">
            <v>0.15</v>
          </cell>
          <cell r="Q413">
            <v>0.15</v>
          </cell>
          <cell r="R413">
            <v>0.15</v>
          </cell>
          <cell r="S413">
            <v>0.15</v>
          </cell>
          <cell r="T413">
            <v>0.15</v>
          </cell>
        </row>
        <row r="414">
          <cell r="B414">
            <v>33</v>
          </cell>
          <cell r="C414" t="str">
            <v>SGP(黒)</v>
          </cell>
          <cell r="D414" t="str">
            <v>（蒸気・油）溶接接合</v>
          </cell>
          <cell r="E414" t="str">
            <v>屋内一般配管</v>
          </cell>
          <cell r="F414" t="str">
            <v>支持金物</v>
          </cell>
          <cell r="G414">
            <v>0.15</v>
          </cell>
          <cell r="H414">
            <v>0.15</v>
          </cell>
          <cell r="I414">
            <v>0.15</v>
          </cell>
          <cell r="J414">
            <v>0.15</v>
          </cell>
          <cell r="K414">
            <v>0.15</v>
          </cell>
          <cell r="L414">
            <v>0.15</v>
          </cell>
          <cell r="M414">
            <v>0.15</v>
          </cell>
          <cell r="N414">
            <v>0.15</v>
          </cell>
          <cell r="O414">
            <v>0.15</v>
          </cell>
          <cell r="P414">
            <v>0.15</v>
          </cell>
          <cell r="Q414">
            <v>0.15</v>
          </cell>
          <cell r="R414">
            <v>0.15</v>
          </cell>
          <cell r="S414">
            <v>0.15</v>
          </cell>
          <cell r="T414">
            <v>0.15</v>
          </cell>
        </row>
        <row r="415">
          <cell r="B415">
            <v>34</v>
          </cell>
          <cell r="C415" t="str">
            <v>D-VA(WSP042)</v>
          </cell>
          <cell r="D415" t="str">
            <v>MD継手</v>
          </cell>
          <cell r="E415" t="str">
            <v>屋内一般配管</v>
          </cell>
          <cell r="F415" t="str">
            <v>支持金物</v>
          </cell>
          <cell r="G415">
            <v>0.15</v>
          </cell>
          <cell r="H415">
            <v>0.15</v>
          </cell>
          <cell r="I415">
            <v>0.15</v>
          </cell>
          <cell r="J415">
            <v>0.15</v>
          </cell>
          <cell r="K415">
            <v>0.15</v>
          </cell>
          <cell r="L415">
            <v>0.15</v>
          </cell>
          <cell r="M415">
            <v>0.15</v>
          </cell>
          <cell r="N415">
            <v>0.15</v>
          </cell>
          <cell r="O415">
            <v>0.15</v>
          </cell>
          <cell r="P415">
            <v>0.15</v>
          </cell>
          <cell r="Q415">
            <v>0.15</v>
          </cell>
          <cell r="R415">
            <v>0.15</v>
          </cell>
          <cell r="S415">
            <v>0.15</v>
          </cell>
          <cell r="T415">
            <v>0.15</v>
          </cell>
        </row>
        <row r="416">
          <cell r="B416">
            <v>35</v>
          </cell>
          <cell r="C416" t="str">
            <v>SGP-TA(WSP032)</v>
          </cell>
          <cell r="D416" t="str">
            <v>ねじ接合</v>
          </cell>
          <cell r="E416" t="str">
            <v>屋内一般配管</v>
          </cell>
          <cell r="F416" t="str">
            <v>支持金物</v>
          </cell>
          <cell r="G416">
            <v>0.15</v>
          </cell>
          <cell r="H416">
            <v>0.15</v>
          </cell>
          <cell r="I416">
            <v>0.15</v>
          </cell>
          <cell r="J416">
            <v>0.15</v>
          </cell>
          <cell r="K416">
            <v>0.15</v>
          </cell>
          <cell r="L416">
            <v>0.15</v>
          </cell>
          <cell r="M416">
            <v>0.15</v>
          </cell>
          <cell r="N416">
            <v>0.15</v>
          </cell>
          <cell r="O416">
            <v>0.15</v>
          </cell>
          <cell r="P416">
            <v>0.15</v>
          </cell>
          <cell r="Q416">
            <v>0.15</v>
          </cell>
          <cell r="R416">
            <v>0.15</v>
          </cell>
          <cell r="S416">
            <v>0.15</v>
          </cell>
          <cell r="T416">
            <v>0.15</v>
          </cell>
        </row>
        <row r="417">
          <cell r="B417">
            <v>36</v>
          </cell>
          <cell r="C417" t="str">
            <v>SGP-TA(WSP032)</v>
          </cell>
          <cell r="D417" t="str">
            <v>MD継手</v>
          </cell>
          <cell r="E417" t="str">
            <v>屋内一般配管</v>
          </cell>
          <cell r="F417" t="str">
            <v>支持金物</v>
          </cell>
          <cell r="G417">
            <v>0.15</v>
          </cell>
          <cell r="H417">
            <v>0.15</v>
          </cell>
          <cell r="I417">
            <v>0.15</v>
          </cell>
          <cell r="J417">
            <v>0.15</v>
          </cell>
          <cell r="K417">
            <v>0.15</v>
          </cell>
          <cell r="L417">
            <v>0.15</v>
          </cell>
          <cell r="M417">
            <v>0.15</v>
          </cell>
          <cell r="N417">
            <v>0.15</v>
          </cell>
          <cell r="O417">
            <v>0.15</v>
          </cell>
          <cell r="P417">
            <v>0.15</v>
          </cell>
          <cell r="Q417">
            <v>0.15</v>
          </cell>
          <cell r="R417">
            <v>0.15</v>
          </cell>
          <cell r="S417">
            <v>0.15</v>
          </cell>
          <cell r="T417">
            <v>0.15</v>
          </cell>
        </row>
        <row r="418">
          <cell r="B418">
            <v>38</v>
          </cell>
          <cell r="C418" t="str">
            <v>ARFA管</v>
          </cell>
          <cell r="D418" t="str">
            <v>ねじ接合</v>
          </cell>
          <cell r="E418" t="str">
            <v>屋内一般配管</v>
          </cell>
          <cell r="F418" t="str">
            <v>支持金物</v>
          </cell>
          <cell r="G418">
            <v>0.15</v>
          </cell>
          <cell r="H418">
            <v>0.15</v>
          </cell>
          <cell r="I418">
            <v>0.15</v>
          </cell>
          <cell r="J418">
            <v>0.15</v>
          </cell>
          <cell r="K418">
            <v>0.15</v>
          </cell>
          <cell r="L418">
            <v>0.15</v>
          </cell>
          <cell r="M418">
            <v>0.15</v>
          </cell>
          <cell r="N418">
            <v>0.15</v>
          </cell>
          <cell r="O418">
            <v>0.15</v>
          </cell>
          <cell r="P418">
            <v>0.15</v>
          </cell>
          <cell r="Q418">
            <v>0.15</v>
          </cell>
          <cell r="R418">
            <v>0.15</v>
          </cell>
          <cell r="S418">
            <v>0.15</v>
          </cell>
          <cell r="T418">
            <v>0.15</v>
          </cell>
        </row>
        <row r="419">
          <cell r="B419">
            <v>39</v>
          </cell>
          <cell r="C419" t="str">
            <v>ARFA管</v>
          </cell>
          <cell r="D419" t="str">
            <v>MD継手</v>
          </cell>
          <cell r="E419" t="str">
            <v>屋内一般配管</v>
          </cell>
          <cell r="F419" t="str">
            <v>支持金物</v>
          </cell>
          <cell r="G419">
            <v>0.15</v>
          </cell>
          <cell r="H419">
            <v>0.15</v>
          </cell>
          <cell r="I419">
            <v>0.15</v>
          </cell>
          <cell r="J419">
            <v>0.15</v>
          </cell>
          <cell r="K419">
            <v>0.15</v>
          </cell>
          <cell r="L419">
            <v>0.15</v>
          </cell>
          <cell r="M419">
            <v>0.15</v>
          </cell>
          <cell r="N419">
            <v>0.15</v>
          </cell>
          <cell r="O419">
            <v>0.15</v>
          </cell>
          <cell r="P419">
            <v>0.15</v>
          </cell>
          <cell r="Q419">
            <v>0.15</v>
          </cell>
          <cell r="R419">
            <v>0.15</v>
          </cell>
          <cell r="S419">
            <v>0.15</v>
          </cell>
          <cell r="T419">
            <v>0.15</v>
          </cell>
        </row>
        <row r="420">
          <cell r="B420">
            <v>40</v>
          </cell>
          <cell r="C420" t="str">
            <v>CUP</v>
          </cell>
          <cell r="D420" t="str">
            <v>（給湯・給水）</v>
          </cell>
          <cell r="E420" t="str">
            <v>屋内一般配管</v>
          </cell>
          <cell r="F420" t="str">
            <v>支持金物</v>
          </cell>
          <cell r="G420">
            <v>0.1</v>
          </cell>
          <cell r="H420">
            <v>0.1</v>
          </cell>
          <cell r="I420">
            <v>0.1</v>
          </cell>
          <cell r="J420">
            <v>0.1</v>
          </cell>
          <cell r="K420">
            <v>0.1</v>
          </cell>
          <cell r="L420">
            <v>0.1</v>
          </cell>
          <cell r="M420">
            <v>0.1</v>
          </cell>
          <cell r="N420">
            <v>0.1</v>
          </cell>
          <cell r="O420">
            <v>0.1</v>
          </cell>
          <cell r="P420">
            <v>0.1</v>
          </cell>
          <cell r="Q420">
            <v>0.1</v>
          </cell>
          <cell r="R420">
            <v>0.1</v>
          </cell>
          <cell r="S420">
            <v>0.1</v>
          </cell>
          <cell r="T420">
            <v>0.1</v>
          </cell>
        </row>
        <row r="423">
          <cell r="B423">
            <v>1</v>
          </cell>
          <cell r="C423" t="str">
            <v>SGP-PA</v>
          </cell>
          <cell r="D423" t="str">
            <v>（給水・冷却水）ねじ接合（管端防食継手）</v>
          </cell>
          <cell r="E423" t="str">
            <v>機械室・便所配管</v>
          </cell>
          <cell r="F423" t="str">
            <v>支持金物</v>
          </cell>
          <cell r="G423">
            <v>0.15</v>
          </cell>
          <cell r="H423">
            <v>0.15</v>
          </cell>
          <cell r="I423">
            <v>0.15</v>
          </cell>
          <cell r="J423">
            <v>0.15</v>
          </cell>
          <cell r="K423">
            <v>0.15</v>
          </cell>
          <cell r="L423">
            <v>0.15</v>
          </cell>
          <cell r="M423">
            <v>0.15</v>
          </cell>
          <cell r="N423">
            <v>0.15</v>
          </cell>
          <cell r="O423">
            <v>0.15</v>
          </cell>
          <cell r="P423">
            <v>0.15</v>
          </cell>
          <cell r="Q423">
            <v>0.15</v>
          </cell>
          <cell r="R423">
            <v>0.15</v>
          </cell>
          <cell r="S423">
            <v>0.15</v>
          </cell>
          <cell r="T423">
            <v>0.15</v>
          </cell>
        </row>
        <row r="424">
          <cell r="B424">
            <v>2</v>
          </cell>
          <cell r="C424" t="str">
            <v>SGP-PB</v>
          </cell>
          <cell r="D424" t="str">
            <v>（給水・冷却水）ねじ接合（管端防食継手）</v>
          </cell>
          <cell r="E424" t="str">
            <v>機械室・便所配管</v>
          </cell>
          <cell r="F424" t="str">
            <v>支持金物</v>
          </cell>
          <cell r="G424">
            <v>0.15</v>
          </cell>
          <cell r="H424">
            <v>0.15</v>
          </cell>
          <cell r="I424">
            <v>0.15</v>
          </cell>
          <cell r="J424">
            <v>0.15</v>
          </cell>
          <cell r="K424">
            <v>0.15</v>
          </cell>
          <cell r="L424">
            <v>0.15</v>
          </cell>
          <cell r="M424">
            <v>0.15</v>
          </cell>
          <cell r="N424">
            <v>0.15</v>
          </cell>
          <cell r="O424">
            <v>0.15</v>
          </cell>
          <cell r="P424">
            <v>0.15</v>
          </cell>
          <cell r="Q424">
            <v>0.15</v>
          </cell>
          <cell r="R424">
            <v>0.15</v>
          </cell>
          <cell r="S424">
            <v>0.15</v>
          </cell>
          <cell r="T424">
            <v>0.15</v>
          </cell>
        </row>
        <row r="425">
          <cell r="B425">
            <v>4</v>
          </cell>
          <cell r="C425" t="str">
            <v>SGP-FPA</v>
          </cell>
          <cell r="D425" t="str">
            <v>（給水・冷却水）フランジ接合</v>
          </cell>
          <cell r="E425" t="str">
            <v>機械室・便所配管</v>
          </cell>
          <cell r="F425" t="str">
            <v>支持金物</v>
          </cell>
          <cell r="G425">
            <v>0.1</v>
          </cell>
          <cell r="H425">
            <v>0.1</v>
          </cell>
          <cell r="I425">
            <v>0.1</v>
          </cell>
          <cell r="J425">
            <v>0.1</v>
          </cell>
          <cell r="K425">
            <v>0.1</v>
          </cell>
          <cell r="L425">
            <v>0.1</v>
          </cell>
          <cell r="M425">
            <v>0.1</v>
          </cell>
          <cell r="N425">
            <v>0.1</v>
          </cell>
          <cell r="O425">
            <v>0.1</v>
          </cell>
          <cell r="P425">
            <v>0.1</v>
          </cell>
          <cell r="Q425">
            <v>0.1</v>
          </cell>
          <cell r="R425">
            <v>0.1</v>
          </cell>
          <cell r="S425">
            <v>0.1</v>
          </cell>
          <cell r="T425">
            <v>0.1</v>
          </cell>
        </row>
        <row r="426">
          <cell r="B426">
            <v>5</v>
          </cell>
          <cell r="C426" t="str">
            <v>SGP-FPB</v>
          </cell>
          <cell r="D426" t="str">
            <v>（給水・冷却水）フランジ接合</v>
          </cell>
          <cell r="E426" t="str">
            <v>機械室・便所配管</v>
          </cell>
          <cell r="F426" t="str">
            <v>支持金物</v>
          </cell>
          <cell r="G426">
            <v>0.1</v>
          </cell>
          <cell r="H426">
            <v>0.1</v>
          </cell>
          <cell r="I426">
            <v>0.1</v>
          </cell>
          <cell r="J426">
            <v>0.1</v>
          </cell>
          <cell r="K426">
            <v>0.1</v>
          </cell>
          <cell r="L426">
            <v>0.1</v>
          </cell>
          <cell r="M426">
            <v>0.1</v>
          </cell>
          <cell r="N426">
            <v>0.1</v>
          </cell>
          <cell r="O426">
            <v>0.1</v>
          </cell>
          <cell r="P426">
            <v>0.1</v>
          </cell>
          <cell r="Q426">
            <v>0.1</v>
          </cell>
          <cell r="R426">
            <v>0.1</v>
          </cell>
          <cell r="S426">
            <v>0.1</v>
          </cell>
          <cell r="T426">
            <v>0.1</v>
          </cell>
        </row>
        <row r="427">
          <cell r="B427">
            <v>7</v>
          </cell>
          <cell r="C427" t="str">
            <v>SGP-VA</v>
          </cell>
          <cell r="D427" t="str">
            <v>（給水・冷却水）ねじ接合（管端防食継手）</v>
          </cell>
          <cell r="E427" t="str">
            <v>機械室・便所配管</v>
          </cell>
          <cell r="F427" t="str">
            <v>支持金物</v>
          </cell>
          <cell r="G427">
            <v>0.1</v>
          </cell>
          <cell r="H427">
            <v>0.1</v>
          </cell>
          <cell r="I427">
            <v>0.1</v>
          </cell>
          <cell r="J427">
            <v>0.1</v>
          </cell>
          <cell r="K427">
            <v>0.1</v>
          </cell>
          <cell r="L427">
            <v>0.1</v>
          </cell>
          <cell r="M427">
            <v>0.1</v>
          </cell>
          <cell r="N427">
            <v>0.1</v>
          </cell>
          <cell r="O427">
            <v>0.1</v>
          </cell>
          <cell r="P427">
            <v>0.1</v>
          </cell>
          <cell r="Q427">
            <v>0.1</v>
          </cell>
          <cell r="R427">
            <v>0.1</v>
          </cell>
          <cell r="S427">
            <v>0.1</v>
          </cell>
          <cell r="T427">
            <v>0.1</v>
          </cell>
        </row>
        <row r="428">
          <cell r="B428">
            <v>8</v>
          </cell>
          <cell r="C428" t="str">
            <v>SGP-VB</v>
          </cell>
          <cell r="D428" t="str">
            <v>（給水・冷却水）ねじ接合（管端防食継手）</v>
          </cell>
          <cell r="E428" t="str">
            <v>機械室・便所配管</v>
          </cell>
          <cell r="F428" t="str">
            <v>支持金物</v>
          </cell>
          <cell r="G428">
            <v>0.1</v>
          </cell>
          <cell r="H428">
            <v>0.1</v>
          </cell>
          <cell r="I428">
            <v>0.1</v>
          </cell>
          <cell r="J428">
            <v>0.1</v>
          </cell>
          <cell r="K428">
            <v>0.1</v>
          </cell>
          <cell r="L428">
            <v>0.1</v>
          </cell>
          <cell r="M428">
            <v>0.1</v>
          </cell>
          <cell r="N428">
            <v>0.1</v>
          </cell>
          <cell r="O428">
            <v>0.1</v>
          </cell>
          <cell r="P428">
            <v>0.1</v>
          </cell>
          <cell r="Q428">
            <v>0.1</v>
          </cell>
          <cell r="R428">
            <v>0.1</v>
          </cell>
          <cell r="S428">
            <v>0.1</v>
          </cell>
          <cell r="T428">
            <v>0.1</v>
          </cell>
        </row>
        <row r="429">
          <cell r="B429">
            <v>10</v>
          </cell>
          <cell r="C429" t="str">
            <v>SGP-FVA</v>
          </cell>
          <cell r="D429" t="str">
            <v>（給水・冷却水）フランジ接合</v>
          </cell>
          <cell r="E429" t="str">
            <v>機械室・便所配管</v>
          </cell>
          <cell r="F429" t="str">
            <v>支持金物</v>
          </cell>
          <cell r="G429">
            <v>0.1</v>
          </cell>
          <cell r="H429">
            <v>0.1</v>
          </cell>
          <cell r="I429">
            <v>0.1</v>
          </cell>
          <cell r="J429">
            <v>0.1</v>
          </cell>
          <cell r="K429">
            <v>0.1</v>
          </cell>
          <cell r="L429">
            <v>0.1</v>
          </cell>
          <cell r="M429">
            <v>0.1</v>
          </cell>
          <cell r="N429">
            <v>0.1</v>
          </cell>
          <cell r="O429">
            <v>0.1</v>
          </cell>
          <cell r="P429">
            <v>0.1</v>
          </cell>
          <cell r="Q429">
            <v>0.1</v>
          </cell>
          <cell r="R429">
            <v>0.1</v>
          </cell>
          <cell r="S429">
            <v>0.1</v>
          </cell>
          <cell r="T429">
            <v>0.1</v>
          </cell>
        </row>
        <row r="430">
          <cell r="B430">
            <v>11</v>
          </cell>
          <cell r="C430" t="str">
            <v>SGP-FVB</v>
          </cell>
          <cell r="D430" t="str">
            <v>（給水・冷却水）フランジ接合</v>
          </cell>
          <cell r="E430" t="str">
            <v>機械室・便所配管</v>
          </cell>
          <cell r="F430" t="str">
            <v>支持金物</v>
          </cell>
          <cell r="G430">
            <v>0.1</v>
          </cell>
          <cell r="H430">
            <v>0.1</v>
          </cell>
          <cell r="I430">
            <v>0.1</v>
          </cell>
          <cell r="J430">
            <v>0.1</v>
          </cell>
          <cell r="K430">
            <v>0.1</v>
          </cell>
          <cell r="L430">
            <v>0.1</v>
          </cell>
          <cell r="M430">
            <v>0.1</v>
          </cell>
          <cell r="N430">
            <v>0.1</v>
          </cell>
          <cell r="O430">
            <v>0.1</v>
          </cell>
          <cell r="P430">
            <v>0.1</v>
          </cell>
          <cell r="Q430">
            <v>0.1</v>
          </cell>
          <cell r="R430">
            <v>0.1</v>
          </cell>
          <cell r="S430">
            <v>0.1</v>
          </cell>
          <cell r="T430">
            <v>0.1</v>
          </cell>
        </row>
        <row r="431">
          <cell r="B431">
            <v>13</v>
          </cell>
          <cell r="C431" t="str">
            <v>SGP-HVA</v>
          </cell>
          <cell r="D431" t="str">
            <v>（給湯・冷温水）ねじ接合（管端防食継手）</v>
          </cell>
          <cell r="E431" t="str">
            <v>機械室・便所配管</v>
          </cell>
          <cell r="F431" t="str">
            <v>支持金物</v>
          </cell>
          <cell r="G431">
            <v>0.1</v>
          </cell>
          <cell r="H431">
            <v>0.1</v>
          </cell>
          <cell r="I431">
            <v>0.1</v>
          </cell>
          <cell r="J431">
            <v>0.1</v>
          </cell>
          <cell r="K431">
            <v>0.1</v>
          </cell>
          <cell r="L431">
            <v>0.1</v>
          </cell>
          <cell r="M431">
            <v>0.1</v>
          </cell>
          <cell r="N431">
            <v>0.1</v>
          </cell>
          <cell r="O431">
            <v>0.1</v>
          </cell>
          <cell r="P431">
            <v>0.1</v>
          </cell>
          <cell r="Q431">
            <v>0.1</v>
          </cell>
          <cell r="R431">
            <v>0.1</v>
          </cell>
          <cell r="S431">
            <v>0.1</v>
          </cell>
          <cell r="T431">
            <v>0.1</v>
          </cell>
        </row>
        <row r="432">
          <cell r="B432">
            <v>14</v>
          </cell>
          <cell r="C432" t="str">
            <v>SGP-VA</v>
          </cell>
          <cell r="D432" t="str">
            <v>（冷却水）ハウジング型継手</v>
          </cell>
          <cell r="E432" t="str">
            <v>機械室・便所配管</v>
          </cell>
          <cell r="F432" t="str">
            <v>支持金物</v>
          </cell>
          <cell r="G432">
            <v>0.1</v>
          </cell>
          <cell r="H432">
            <v>0.1</v>
          </cell>
          <cell r="I432">
            <v>0.1</v>
          </cell>
          <cell r="J432">
            <v>0.1</v>
          </cell>
          <cell r="K432">
            <v>0.1</v>
          </cell>
          <cell r="L432">
            <v>0.1</v>
          </cell>
          <cell r="M432">
            <v>0.1</v>
          </cell>
          <cell r="N432">
            <v>0.1</v>
          </cell>
          <cell r="O432">
            <v>0.1</v>
          </cell>
          <cell r="P432">
            <v>0.1</v>
          </cell>
          <cell r="Q432">
            <v>0.1</v>
          </cell>
          <cell r="R432">
            <v>0.1</v>
          </cell>
          <cell r="S432">
            <v>0.1</v>
          </cell>
          <cell r="T432">
            <v>0.1</v>
          </cell>
        </row>
        <row r="433">
          <cell r="B433">
            <v>19</v>
          </cell>
          <cell r="C433" t="str">
            <v>STPG</v>
          </cell>
          <cell r="D433" t="str">
            <v>（冷温水）ねじ接合</v>
          </cell>
          <cell r="E433" t="str">
            <v>機械室・便所配管</v>
          </cell>
          <cell r="F433" t="str">
            <v>支持金物</v>
          </cell>
          <cell r="G433">
            <v>0.15</v>
          </cell>
          <cell r="H433">
            <v>0.15</v>
          </cell>
          <cell r="I433">
            <v>0.15</v>
          </cell>
          <cell r="J433">
            <v>0.15</v>
          </cell>
          <cell r="K433">
            <v>0.15</v>
          </cell>
          <cell r="L433">
            <v>0.15</v>
          </cell>
          <cell r="M433">
            <v>0.15</v>
          </cell>
          <cell r="N433">
            <v>0.15</v>
          </cell>
          <cell r="O433">
            <v>0.15</v>
          </cell>
          <cell r="P433">
            <v>0.15</v>
          </cell>
          <cell r="Q433">
            <v>0.15</v>
          </cell>
          <cell r="R433">
            <v>0.15</v>
          </cell>
          <cell r="S433">
            <v>0.15</v>
          </cell>
          <cell r="T433">
            <v>0.15</v>
          </cell>
        </row>
        <row r="434">
          <cell r="B434">
            <v>20</v>
          </cell>
          <cell r="C434" t="str">
            <v>STPG</v>
          </cell>
          <cell r="D434" t="str">
            <v>（消火）ねじ接合</v>
          </cell>
          <cell r="E434" t="str">
            <v>機械室・便所配管</v>
          </cell>
          <cell r="F434" t="str">
            <v>支持金物</v>
          </cell>
          <cell r="G434">
            <v>0.15</v>
          </cell>
          <cell r="H434">
            <v>0.15</v>
          </cell>
          <cell r="I434">
            <v>0.15</v>
          </cell>
          <cell r="J434">
            <v>0.15</v>
          </cell>
          <cell r="K434">
            <v>0.15</v>
          </cell>
          <cell r="L434">
            <v>0.15</v>
          </cell>
          <cell r="M434">
            <v>0.15</v>
          </cell>
          <cell r="N434">
            <v>0.15</v>
          </cell>
          <cell r="O434">
            <v>0.15</v>
          </cell>
          <cell r="P434">
            <v>0.15</v>
          </cell>
          <cell r="Q434">
            <v>0.15</v>
          </cell>
          <cell r="R434">
            <v>0.15</v>
          </cell>
          <cell r="S434">
            <v>0.15</v>
          </cell>
          <cell r="T434">
            <v>0.15</v>
          </cell>
        </row>
        <row r="435">
          <cell r="B435">
            <v>21</v>
          </cell>
          <cell r="C435" t="str">
            <v>STPG</v>
          </cell>
          <cell r="D435" t="str">
            <v>（冷却水）ねじ接合</v>
          </cell>
          <cell r="E435" t="str">
            <v>機械室・便所配管</v>
          </cell>
          <cell r="F435" t="str">
            <v>支持金物</v>
          </cell>
          <cell r="G435">
            <v>0.15</v>
          </cell>
          <cell r="H435">
            <v>0.15</v>
          </cell>
          <cell r="I435">
            <v>0.15</v>
          </cell>
          <cell r="J435">
            <v>0.15</v>
          </cell>
          <cell r="K435">
            <v>0.15</v>
          </cell>
          <cell r="L435">
            <v>0.15</v>
          </cell>
          <cell r="M435">
            <v>0.15</v>
          </cell>
          <cell r="N435">
            <v>0.15</v>
          </cell>
          <cell r="O435">
            <v>0.15</v>
          </cell>
          <cell r="P435">
            <v>0.15</v>
          </cell>
          <cell r="Q435">
            <v>0.15</v>
          </cell>
          <cell r="R435">
            <v>0.15</v>
          </cell>
          <cell r="S435">
            <v>0.15</v>
          </cell>
          <cell r="T435">
            <v>0.15</v>
          </cell>
        </row>
        <row r="436">
          <cell r="B436">
            <v>22</v>
          </cell>
          <cell r="C436" t="str">
            <v>STPG(黒)</v>
          </cell>
          <cell r="D436" t="str">
            <v>（低圧蒸気用）ねじ接合</v>
          </cell>
          <cell r="E436" t="str">
            <v>機械室・便所配管</v>
          </cell>
          <cell r="F436" t="str">
            <v>支持金物</v>
          </cell>
          <cell r="G436">
            <v>0.15</v>
          </cell>
          <cell r="H436">
            <v>0.15</v>
          </cell>
          <cell r="I436">
            <v>0.15</v>
          </cell>
          <cell r="J436">
            <v>0.15</v>
          </cell>
          <cell r="K436">
            <v>0.15</v>
          </cell>
          <cell r="L436">
            <v>0.15</v>
          </cell>
          <cell r="M436">
            <v>0.15</v>
          </cell>
          <cell r="N436">
            <v>0.15</v>
          </cell>
          <cell r="O436">
            <v>0.15</v>
          </cell>
          <cell r="P436">
            <v>0.15</v>
          </cell>
          <cell r="Q436">
            <v>0.15</v>
          </cell>
          <cell r="R436">
            <v>0.15</v>
          </cell>
          <cell r="S436">
            <v>0.15</v>
          </cell>
          <cell r="T436">
            <v>0.15</v>
          </cell>
        </row>
        <row r="437">
          <cell r="B437">
            <v>23</v>
          </cell>
          <cell r="C437" t="str">
            <v>STPG</v>
          </cell>
          <cell r="D437" t="str">
            <v>（消火・冷却水・冷温水）溶接接合</v>
          </cell>
          <cell r="E437" t="str">
            <v>機械室・便所配管</v>
          </cell>
          <cell r="F437" t="str">
            <v>支持金物</v>
          </cell>
          <cell r="G437">
            <v>0.15</v>
          </cell>
          <cell r="H437">
            <v>0.15</v>
          </cell>
          <cell r="I437">
            <v>0.15</v>
          </cell>
          <cell r="J437">
            <v>0.15</v>
          </cell>
          <cell r="K437">
            <v>0.15</v>
          </cell>
          <cell r="L437">
            <v>0.15</v>
          </cell>
          <cell r="M437">
            <v>0.15</v>
          </cell>
          <cell r="N437">
            <v>0.15</v>
          </cell>
          <cell r="O437">
            <v>0.15</v>
          </cell>
          <cell r="P437">
            <v>0.15</v>
          </cell>
          <cell r="Q437">
            <v>0.15</v>
          </cell>
          <cell r="R437">
            <v>0.15</v>
          </cell>
          <cell r="S437">
            <v>0.15</v>
          </cell>
          <cell r="T437">
            <v>0.15</v>
          </cell>
        </row>
        <row r="438">
          <cell r="B438">
            <v>24</v>
          </cell>
          <cell r="C438" t="str">
            <v>STPG(黒)</v>
          </cell>
          <cell r="D438" t="str">
            <v>（蒸気給気管、蒸気還気用）溶接接合</v>
          </cell>
          <cell r="E438" t="str">
            <v>機械室・便所配管</v>
          </cell>
          <cell r="F438" t="str">
            <v>支持金物</v>
          </cell>
          <cell r="G438">
            <v>0.15</v>
          </cell>
          <cell r="H438">
            <v>0.15</v>
          </cell>
          <cell r="I438">
            <v>0.15</v>
          </cell>
          <cell r="J438">
            <v>0.15</v>
          </cell>
          <cell r="K438">
            <v>0.15</v>
          </cell>
          <cell r="L438">
            <v>0.15</v>
          </cell>
          <cell r="M438">
            <v>0.15</v>
          </cell>
          <cell r="N438">
            <v>0.15</v>
          </cell>
          <cell r="O438">
            <v>0.15</v>
          </cell>
          <cell r="P438">
            <v>0.15</v>
          </cell>
          <cell r="Q438">
            <v>0.15</v>
          </cell>
          <cell r="R438">
            <v>0.15</v>
          </cell>
          <cell r="S438">
            <v>0.15</v>
          </cell>
          <cell r="T438">
            <v>0.15</v>
          </cell>
        </row>
        <row r="439">
          <cell r="B439">
            <v>25</v>
          </cell>
          <cell r="C439" t="str">
            <v>SGP(白)</v>
          </cell>
          <cell r="D439" t="str">
            <v>（排水）ねじ接合</v>
          </cell>
          <cell r="E439" t="str">
            <v>機械室・便所配管</v>
          </cell>
          <cell r="F439" t="str">
            <v>支持金物</v>
          </cell>
          <cell r="G439">
            <v>0.15</v>
          </cell>
          <cell r="H439">
            <v>0.15</v>
          </cell>
          <cell r="I439">
            <v>0.15</v>
          </cell>
          <cell r="J439">
            <v>0.15</v>
          </cell>
          <cell r="K439">
            <v>0.15</v>
          </cell>
          <cell r="L439">
            <v>0.15</v>
          </cell>
          <cell r="M439">
            <v>0.15</v>
          </cell>
          <cell r="N439">
            <v>0.15</v>
          </cell>
          <cell r="O439">
            <v>0.15</v>
          </cell>
          <cell r="P439">
            <v>0.15</v>
          </cell>
          <cell r="Q439">
            <v>0.15</v>
          </cell>
          <cell r="R439">
            <v>0.15</v>
          </cell>
          <cell r="S439">
            <v>0.15</v>
          </cell>
          <cell r="T439">
            <v>0.15</v>
          </cell>
        </row>
        <row r="440">
          <cell r="B440">
            <v>26</v>
          </cell>
          <cell r="C440" t="str">
            <v>SGP(白)</v>
          </cell>
          <cell r="D440" t="str">
            <v>（冷温水）ねじ接合</v>
          </cell>
          <cell r="E440" t="str">
            <v>機械室・便所配管</v>
          </cell>
          <cell r="F440" t="str">
            <v>支持金物</v>
          </cell>
          <cell r="G440">
            <v>0.15</v>
          </cell>
          <cell r="H440">
            <v>0.15</v>
          </cell>
          <cell r="I440">
            <v>0.15</v>
          </cell>
          <cell r="J440">
            <v>0.15</v>
          </cell>
          <cell r="K440">
            <v>0.15</v>
          </cell>
          <cell r="L440">
            <v>0.15</v>
          </cell>
          <cell r="M440">
            <v>0.15</v>
          </cell>
          <cell r="N440">
            <v>0.15</v>
          </cell>
          <cell r="O440">
            <v>0.15</v>
          </cell>
          <cell r="P440">
            <v>0.15</v>
          </cell>
          <cell r="Q440">
            <v>0.15</v>
          </cell>
          <cell r="R440">
            <v>0.15</v>
          </cell>
          <cell r="S440">
            <v>0.15</v>
          </cell>
          <cell r="T440">
            <v>0.15</v>
          </cell>
        </row>
        <row r="441">
          <cell r="B441">
            <v>27</v>
          </cell>
          <cell r="C441" t="str">
            <v>SGP(白)</v>
          </cell>
          <cell r="D441" t="str">
            <v>（通気・消火・給湯・プロパン）ねじ接合</v>
          </cell>
          <cell r="E441" t="str">
            <v>機械室・便所配管</v>
          </cell>
          <cell r="F441" t="str">
            <v>支持金物</v>
          </cell>
          <cell r="G441">
            <v>0.15</v>
          </cell>
          <cell r="H441">
            <v>0.15</v>
          </cell>
          <cell r="I441">
            <v>0.15</v>
          </cell>
          <cell r="J441">
            <v>0.15</v>
          </cell>
          <cell r="K441">
            <v>0.15</v>
          </cell>
          <cell r="L441">
            <v>0.15</v>
          </cell>
          <cell r="M441">
            <v>0.15</v>
          </cell>
          <cell r="N441">
            <v>0.15</v>
          </cell>
          <cell r="O441">
            <v>0.15</v>
          </cell>
          <cell r="P441">
            <v>0.15</v>
          </cell>
          <cell r="Q441">
            <v>0.15</v>
          </cell>
          <cell r="R441">
            <v>0.15</v>
          </cell>
          <cell r="S441">
            <v>0.15</v>
          </cell>
          <cell r="T441">
            <v>0.15</v>
          </cell>
        </row>
        <row r="442">
          <cell r="B442">
            <v>28</v>
          </cell>
          <cell r="C442" t="str">
            <v>SGP(白)</v>
          </cell>
          <cell r="D442" t="str">
            <v>（冷却水）ねじ接合</v>
          </cell>
          <cell r="E442" t="str">
            <v>機械室・便所配管</v>
          </cell>
          <cell r="F442" t="str">
            <v>支持金物</v>
          </cell>
          <cell r="G442">
            <v>0.15</v>
          </cell>
          <cell r="H442">
            <v>0.15</v>
          </cell>
          <cell r="I442">
            <v>0.15</v>
          </cell>
          <cell r="J442">
            <v>0.15</v>
          </cell>
          <cell r="K442">
            <v>0.15</v>
          </cell>
          <cell r="L442">
            <v>0.15</v>
          </cell>
          <cell r="M442">
            <v>0.15</v>
          </cell>
          <cell r="N442">
            <v>0.15</v>
          </cell>
          <cell r="O442">
            <v>0.15</v>
          </cell>
          <cell r="P442">
            <v>0.15</v>
          </cell>
          <cell r="Q442">
            <v>0.15</v>
          </cell>
          <cell r="R442">
            <v>0.15</v>
          </cell>
          <cell r="S442">
            <v>0.15</v>
          </cell>
          <cell r="T442">
            <v>0.15</v>
          </cell>
        </row>
        <row r="443">
          <cell r="B443">
            <v>29</v>
          </cell>
          <cell r="C443" t="str">
            <v>SGP(白)</v>
          </cell>
          <cell r="D443" t="str">
            <v>（通気・消火・給湯・プロパン・冷却水・冷温水）溶接接合</v>
          </cell>
          <cell r="E443" t="str">
            <v>機械室・便所配管</v>
          </cell>
          <cell r="F443" t="str">
            <v>支持金物</v>
          </cell>
          <cell r="G443">
            <v>0.15</v>
          </cell>
          <cell r="H443">
            <v>0.15</v>
          </cell>
          <cell r="I443">
            <v>0.15</v>
          </cell>
          <cell r="J443">
            <v>0.15</v>
          </cell>
          <cell r="K443">
            <v>0.15</v>
          </cell>
          <cell r="L443">
            <v>0.15</v>
          </cell>
          <cell r="M443">
            <v>0.15</v>
          </cell>
          <cell r="N443">
            <v>0.15</v>
          </cell>
          <cell r="O443">
            <v>0.15</v>
          </cell>
          <cell r="P443">
            <v>0.15</v>
          </cell>
          <cell r="Q443">
            <v>0.15</v>
          </cell>
          <cell r="R443">
            <v>0.15</v>
          </cell>
          <cell r="S443">
            <v>0.15</v>
          </cell>
          <cell r="T443">
            <v>0.15</v>
          </cell>
        </row>
        <row r="444">
          <cell r="B444">
            <v>30</v>
          </cell>
          <cell r="C444" t="str">
            <v>SGP(白)</v>
          </cell>
          <cell r="D444" t="str">
            <v>（冷却水）ハウジング型管継手</v>
          </cell>
          <cell r="E444" t="str">
            <v>機械室・便所配管</v>
          </cell>
          <cell r="F444" t="str">
            <v>支持金物</v>
          </cell>
          <cell r="G444">
            <v>0.1</v>
          </cell>
          <cell r="H444">
            <v>0.1</v>
          </cell>
          <cell r="I444">
            <v>0.1</v>
          </cell>
          <cell r="J444">
            <v>0.1</v>
          </cell>
          <cell r="K444">
            <v>0.1</v>
          </cell>
          <cell r="L444">
            <v>0.1</v>
          </cell>
          <cell r="M444">
            <v>0.1</v>
          </cell>
          <cell r="N444">
            <v>0.1</v>
          </cell>
          <cell r="O444">
            <v>0.1</v>
          </cell>
          <cell r="P444">
            <v>0.1</v>
          </cell>
          <cell r="Q444">
            <v>0.1</v>
          </cell>
          <cell r="R444">
            <v>0.1</v>
          </cell>
          <cell r="S444">
            <v>0.1</v>
          </cell>
          <cell r="T444">
            <v>0.1</v>
          </cell>
        </row>
        <row r="445">
          <cell r="B445">
            <v>31</v>
          </cell>
          <cell r="C445" t="str">
            <v>SGP(白)</v>
          </cell>
          <cell r="D445" t="str">
            <v>（冷温水・消火）ハウジング型管継手</v>
          </cell>
          <cell r="E445" t="str">
            <v>機械室・便所配管</v>
          </cell>
          <cell r="F445" t="str">
            <v>支持金物</v>
          </cell>
          <cell r="G445">
            <v>0.1</v>
          </cell>
          <cell r="H445">
            <v>0.1</v>
          </cell>
          <cell r="I445">
            <v>0.1</v>
          </cell>
          <cell r="J445">
            <v>0.1</v>
          </cell>
          <cell r="K445">
            <v>0.1</v>
          </cell>
          <cell r="L445">
            <v>0.1</v>
          </cell>
          <cell r="M445">
            <v>0.1</v>
          </cell>
          <cell r="N445">
            <v>0.1</v>
          </cell>
          <cell r="O445">
            <v>0.1</v>
          </cell>
          <cell r="P445">
            <v>0.1</v>
          </cell>
          <cell r="Q445">
            <v>0.1</v>
          </cell>
          <cell r="R445">
            <v>0.1</v>
          </cell>
          <cell r="S445">
            <v>0.1</v>
          </cell>
          <cell r="T445">
            <v>0.1</v>
          </cell>
        </row>
        <row r="446">
          <cell r="B446">
            <v>32</v>
          </cell>
          <cell r="C446" t="str">
            <v>SGP(黒)</v>
          </cell>
          <cell r="D446" t="str">
            <v>（蒸気・油）ねじ接合</v>
          </cell>
          <cell r="E446" t="str">
            <v>機械室・便所配管</v>
          </cell>
          <cell r="F446" t="str">
            <v>支持金物</v>
          </cell>
          <cell r="G446">
            <v>0.15</v>
          </cell>
          <cell r="H446">
            <v>0.15</v>
          </cell>
          <cell r="I446">
            <v>0.15</v>
          </cell>
          <cell r="J446">
            <v>0.15</v>
          </cell>
          <cell r="K446">
            <v>0.15</v>
          </cell>
          <cell r="L446">
            <v>0.15</v>
          </cell>
          <cell r="M446">
            <v>0.15</v>
          </cell>
          <cell r="N446">
            <v>0.15</v>
          </cell>
          <cell r="O446">
            <v>0.15</v>
          </cell>
          <cell r="P446">
            <v>0.15</v>
          </cell>
          <cell r="Q446">
            <v>0.15</v>
          </cell>
          <cell r="R446">
            <v>0.15</v>
          </cell>
          <cell r="S446">
            <v>0.15</v>
          </cell>
          <cell r="T446">
            <v>0.15</v>
          </cell>
        </row>
        <row r="447">
          <cell r="B447">
            <v>33</v>
          </cell>
          <cell r="C447" t="str">
            <v>SGP(黒)</v>
          </cell>
          <cell r="D447" t="str">
            <v>（蒸気・油）溶接接合</v>
          </cell>
          <cell r="E447" t="str">
            <v>機械室・便所配管</v>
          </cell>
          <cell r="F447" t="str">
            <v>支持金物</v>
          </cell>
          <cell r="G447">
            <v>0.15</v>
          </cell>
          <cell r="H447">
            <v>0.15</v>
          </cell>
          <cell r="I447">
            <v>0.15</v>
          </cell>
          <cell r="J447">
            <v>0.15</v>
          </cell>
          <cell r="K447">
            <v>0.15</v>
          </cell>
          <cell r="L447">
            <v>0.15</v>
          </cell>
          <cell r="M447">
            <v>0.15</v>
          </cell>
          <cell r="N447">
            <v>0.15</v>
          </cell>
          <cell r="O447">
            <v>0.15</v>
          </cell>
          <cell r="P447">
            <v>0.15</v>
          </cell>
          <cell r="Q447">
            <v>0.15</v>
          </cell>
          <cell r="R447">
            <v>0.15</v>
          </cell>
          <cell r="S447">
            <v>0.15</v>
          </cell>
          <cell r="T447">
            <v>0.15</v>
          </cell>
        </row>
        <row r="448">
          <cell r="B448">
            <v>34</v>
          </cell>
          <cell r="C448" t="str">
            <v>D-VA(WSP042)</v>
          </cell>
          <cell r="D448" t="str">
            <v>MD継手</v>
          </cell>
          <cell r="E448" t="str">
            <v>機械室・便所配管</v>
          </cell>
          <cell r="F448" t="str">
            <v>支持金物</v>
          </cell>
          <cell r="G448">
            <v>0.15</v>
          </cell>
          <cell r="H448">
            <v>0.15</v>
          </cell>
          <cell r="I448">
            <v>0.15</v>
          </cell>
          <cell r="J448">
            <v>0.15</v>
          </cell>
          <cell r="K448">
            <v>0.15</v>
          </cell>
          <cell r="L448">
            <v>0.15</v>
          </cell>
          <cell r="M448">
            <v>0.15</v>
          </cell>
          <cell r="N448">
            <v>0.15</v>
          </cell>
          <cell r="O448">
            <v>0.15</v>
          </cell>
          <cell r="P448">
            <v>0.15</v>
          </cell>
          <cell r="Q448">
            <v>0.15</v>
          </cell>
          <cell r="R448">
            <v>0.15</v>
          </cell>
          <cell r="S448">
            <v>0.15</v>
          </cell>
          <cell r="T448">
            <v>0.15</v>
          </cell>
        </row>
        <row r="449">
          <cell r="B449">
            <v>35</v>
          </cell>
          <cell r="C449" t="str">
            <v>SGP-TA(WSP032)</v>
          </cell>
          <cell r="D449" t="str">
            <v>ねじ接合</v>
          </cell>
          <cell r="E449" t="str">
            <v>機械室・便所配管</v>
          </cell>
          <cell r="F449" t="str">
            <v>支持金物</v>
          </cell>
          <cell r="G449">
            <v>0.15</v>
          </cell>
          <cell r="H449">
            <v>0.15</v>
          </cell>
          <cell r="I449">
            <v>0.15</v>
          </cell>
          <cell r="J449">
            <v>0.15</v>
          </cell>
          <cell r="K449">
            <v>0.15</v>
          </cell>
          <cell r="L449">
            <v>0.15</v>
          </cell>
          <cell r="M449">
            <v>0.15</v>
          </cell>
          <cell r="N449">
            <v>0.15</v>
          </cell>
          <cell r="O449">
            <v>0.15</v>
          </cell>
          <cell r="P449">
            <v>0.15</v>
          </cell>
          <cell r="Q449">
            <v>0.15</v>
          </cell>
          <cell r="R449">
            <v>0.15</v>
          </cell>
          <cell r="S449">
            <v>0.15</v>
          </cell>
          <cell r="T449">
            <v>0.15</v>
          </cell>
        </row>
        <row r="450">
          <cell r="B450">
            <v>36</v>
          </cell>
          <cell r="C450" t="str">
            <v>SGP-TA(WSP032)</v>
          </cell>
          <cell r="D450" t="str">
            <v>MD継手</v>
          </cell>
          <cell r="E450" t="str">
            <v>機械室・便所配管</v>
          </cell>
          <cell r="F450" t="str">
            <v>支持金物</v>
          </cell>
          <cell r="G450">
            <v>0.15</v>
          </cell>
          <cell r="H450">
            <v>0.15</v>
          </cell>
          <cell r="I450">
            <v>0.15</v>
          </cell>
          <cell r="J450">
            <v>0.15</v>
          </cell>
          <cell r="K450">
            <v>0.15</v>
          </cell>
          <cell r="L450">
            <v>0.15</v>
          </cell>
          <cell r="M450">
            <v>0.15</v>
          </cell>
          <cell r="N450">
            <v>0.15</v>
          </cell>
          <cell r="O450">
            <v>0.15</v>
          </cell>
          <cell r="P450">
            <v>0.15</v>
          </cell>
          <cell r="Q450">
            <v>0.15</v>
          </cell>
          <cell r="R450">
            <v>0.15</v>
          </cell>
          <cell r="S450">
            <v>0.15</v>
          </cell>
          <cell r="T450">
            <v>0.15</v>
          </cell>
        </row>
        <row r="451">
          <cell r="B451">
            <v>38</v>
          </cell>
          <cell r="C451" t="str">
            <v>ARFA管</v>
          </cell>
          <cell r="D451" t="str">
            <v>ねじ接合</v>
          </cell>
          <cell r="E451" t="str">
            <v>機械室・便所配管</v>
          </cell>
          <cell r="F451" t="str">
            <v>支持金物</v>
          </cell>
          <cell r="G451">
            <v>0.15</v>
          </cell>
          <cell r="H451">
            <v>0.15</v>
          </cell>
          <cell r="I451">
            <v>0.15</v>
          </cell>
          <cell r="J451">
            <v>0.15</v>
          </cell>
          <cell r="K451">
            <v>0.15</v>
          </cell>
          <cell r="L451">
            <v>0.15</v>
          </cell>
          <cell r="M451">
            <v>0.15</v>
          </cell>
          <cell r="N451">
            <v>0.15</v>
          </cell>
          <cell r="O451">
            <v>0.15</v>
          </cell>
          <cell r="P451">
            <v>0.15</v>
          </cell>
          <cell r="Q451">
            <v>0.15</v>
          </cell>
          <cell r="R451">
            <v>0.15</v>
          </cell>
          <cell r="S451">
            <v>0.15</v>
          </cell>
          <cell r="T451">
            <v>0.15</v>
          </cell>
        </row>
        <row r="452">
          <cell r="B452">
            <v>39</v>
          </cell>
          <cell r="C452" t="str">
            <v>ARFA管</v>
          </cell>
          <cell r="D452" t="str">
            <v>MD継手</v>
          </cell>
          <cell r="E452" t="str">
            <v>機械室・便所配管</v>
          </cell>
          <cell r="F452" t="str">
            <v>支持金物</v>
          </cell>
          <cell r="G452">
            <v>0.15</v>
          </cell>
          <cell r="H452">
            <v>0.15</v>
          </cell>
          <cell r="I452">
            <v>0.15</v>
          </cell>
          <cell r="J452">
            <v>0.15</v>
          </cell>
          <cell r="K452">
            <v>0.15</v>
          </cell>
          <cell r="L452">
            <v>0.15</v>
          </cell>
          <cell r="M452">
            <v>0.15</v>
          </cell>
          <cell r="N452">
            <v>0.15</v>
          </cell>
          <cell r="O452">
            <v>0.15</v>
          </cell>
          <cell r="P452">
            <v>0.15</v>
          </cell>
          <cell r="Q452">
            <v>0.15</v>
          </cell>
          <cell r="R452">
            <v>0.15</v>
          </cell>
          <cell r="S452">
            <v>0.15</v>
          </cell>
          <cell r="T452">
            <v>0.15</v>
          </cell>
        </row>
        <row r="453">
          <cell r="B453">
            <v>40</v>
          </cell>
          <cell r="C453" t="str">
            <v>CUP</v>
          </cell>
          <cell r="D453" t="str">
            <v>（給湯・給水）</v>
          </cell>
          <cell r="E453" t="str">
            <v>機械室・便所配管</v>
          </cell>
          <cell r="F453" t="str">
            <v>支持金物</v>
          </cell>
          <cell r="G453">
            <v>0.1</v>
          </cell>
          <cell r="H453">
            <v>0.1</v>
          </cell>
          <cell r="I453">
            <v>0.1</v>
          </cell>
          <cell r="J453">
            <v>0.1</v>
          </cell>
          <cell r="K453">
            <v>0.1</v>
          </cell>
          <cell r="L453">
            <v>0.1</v>
          </cell>
          <cell r="M453">
            <v>0.1</v>
          </cell>
          <cell r="N453">
            <v>0.1</v>
          </cell>
          <cell r="O453">
            <v>0.1</v>
          </cell>
          <cell r="P453">
            <v>0.1</v>
          </cell>
          <cell r="Q453">
            <v>0.1</v>
          </cell>
          <cell r="R453">
            <v>0.1</v>
          </cell>
          <cell r="S453">
            <v>0.1</v>
          </cell>
          <cell r="T453">
            <v>0.1</v>
          </cell>
        </row>
        <row r="456">
          <cell r="B456">
            <v>1</v>
          </cell>
          <cell r="C456" t="str">
            <v>SGP-PA</v>
          </cell>
          <cell r="D456" t="str">
            <v>（給水・冷却水）ねじ接合（管端防食継手）</v>
          </cell>
          <cell r="E456" t="str">
            <v>屋外配管</v>
          </cell>
          <cell r="F456" t="str">
            <v>支持金物</v>
          </cell>
          <cell r="G456">
            <v>0.15</v>
          </cell>
          <cell r="H456">
            <v>0.15</v>
          </cell>
          <cell r="I456">
            <v>0.15</v>
          </cell>
          <cell r="J456">
            <v>0.15</v>
          </cell>
          <cell r="K456">
            <v>0.15</v>
          </cell>
          <cell r="L456">
            <v>0.15</v>
          </cell>
          <cell r="M456">
            <v>0.15</v>
          </cell>
          <cell r="N456">
            <v>0.15</v>
          </cell>
          <cell r="O456">
            <v>0.15</v>
          </cell>
          <cell r="P456">
            <v>0.15</v>
          </cell>
          <cell r="Q456">
            <v>0.15</v>
          </cell>
          <cell r="R456">
            <v>0.15</v>
          </cell>
          <cell r="S456">
            <v>0.15</v>
          </cell>
          <cell r="T456">
            <v>0.15</v>
          </cell>
        </row>
        <row r="457">
          <cell r="B457">
            <v>2</v>
          </cell>
          <cell r="C457" t="str">
            <v>SGP-PB</v>
          </cell>
          <cell r="D457" t="str">
            <v>（給水・冷却水）ねじ接合（管端防食継手）</v>
          </cell>
          <cell r="E457" t="str">
            <v>屋外配管</v>
          </cell>
          <cell r="F457" t="str">
            <v>支持金物</v>
          </cell>
          <cell r="G457">
            <v>0.15</v>
          </cell>
          <cell r="H457">
            <v>0.15</v>
          </cell>
          <cell r="I457">
            <v>0.15</v>
          </cell>
          <cell r="J457">
            <v>0.15</v>
          </cell>
          <cell r="K457">
            <v>0.15</v>
          </cell>
          <cell r="L457">
            <v>0.15</v>
          </cell>
          <cell r="M457">
            <v>0.15</v>
          </cell>
          <cell r="N457">
            <v>0.15</v>
          </cell>
          <cell r="O457">
            <v>0.15</v>
          </cell>
          <cell r="P457">
            <v>0.15</v>
          </cell>
          <cell r="Q457">
            <v>0.15</v>
          </cell>
          <cell r="R457">
            <v>0.15</v>
          </cell>
          <cell r="S457">
            <v>0.15</v>
          </cell>
          <cell r="T457">
            <v>0.15</v>
          </cell>
        </row>
        <row r="458">
          <cell r="B458">
            <v>4</v>
          </cell>
          <cell r="C458" t="str">
            <v>SGP-FPA</v>
          </cell>
          <cell r="D458" t="str">
            <v>（給水・冷却水）フランジ接合</v>
          </cell>
          <cell r="E458" t="str">
            <v>屋外配管</v>
          </cell>
          <cell r="F458" t="str">
            <v>支持金物</v>
          </cell>
          <cell r="G458">
            <v>0.1</v>
          </cell>
          <cell r="H458">
            <v>0.1</v>
          </cell>
          <cell r="I458">
            <v>0.1</v>
          </cell>
          <cell r="J458">
            <v>0.1</v>
          </cell>
          <cell r="K458">
            <v>0.1</v>
          </cell>
          <cell r="L458">
            <v>0.1</v>
          </cell>
          <cell r="M458">
            <v>0.1</v>
          </cell>
          <cell r="N458">
            <v>0.1</v>
          </cell>
          <cell r="O458">
            <v>0.1</v>
          </cell>
          <cell r="P458">
            <v>0.1</v>
          </cell>
          <cell r="Q458">
            <v>0.1</v>
          </cell>
          <cell r="R458">
            <v>0.1</v>
          </cell>
          <cell r="S458">
            <v>0.1</v>
          </cell>
          <cell r="T458">
            <v>0.1</v>
          </cell>
        </row>
        <row r="459">
          <cell r="B459">
            <v>5</v>
          </cell>
          <cell r="C459" t="str">
            <v>SGP-FPB</v>
          </cell>
          <cell r="D459" t="str">
            <v>（給水・冷却水）フランジ接合</v>
          </cell>
          <cell r="E459" t="str">
            <v>屋外配管</v>
          </cell>
          <cell r="F459" t="str">
            <v>支持金物</v>
          </cell>
          <cell r="G459">
            <v>0.1</v>
          </cell>
          <cell r="H459">
            <v>0.1</v>
          </cell>
          <cell r="I459">
            <v>0.1</v>
          </cell>
          <cell r="J459">
            <v>0.1</v>
          </cell>
          <cell r="K459">
            <v>0.1</v>
          </cell>
          <cell r="L459">
            <v>0.1</v>
          </cell>
          <cell r="M459">
            <v>0.1</v>
          </cell>
          <cell r="N459">
            <v>0.1</v>
          </cell>
          <cell r="O459">
            <v>0.1</v>
          </cell>
          <cell r="P459">
            <v>0.1</v>
          </cell>
          <cell r="Q459">
            <v>0.1</v>
          </cell>
          <cell r="R459">
            <v>0.1</v>
          </cell>
          <cell r="S459">
            <v>0.1</v>
          </cell>
          <cell r="T459">
            <v>0.1</v>
          </cell>
        </row>
        <row r="460">
          <cell r="B460">
            <v>7</v>
          </cell>
          <cell r="C460" t="str">
            <v>SGP-VA</v>
          </cell>
          <cell r="D460" t="str">
            <v>（給水・冷却水）ねじ接合（管端防食継手）</v>
          </cell>
          <cell r="E460" t="str">
            <v>屋外配管</v>
          </cell>
          <cell r="F460" t="str">
            <v>支持金物</v>
          </cell>
          <cell r="G460">
            <v>0.1</v>
          </cell>
          <cell r="H460">
            <v>0.1</v>
          </cell>
          <cell r="I460">
            <v>0.1</v>
          </cell>
          <cell r="J460">
            <v>0.1</v>
          </cell>
          <cell r="K460">
            <v>0.1</v>
          </cell>
          <cell r="L460">
            <v>0.1</v>
          </cell>
          <cell r="M460">
            <v>0.1</v>
          </cell>
          <cell r="N460">
            <v>0.1</v>
          </cell>
          <cell r="O460">
            <v>0.1</v>
          </cell>
          <cell r="P460">
            <v>0.1</v>
          </cell>
          <cell r="Q460">
            <v>0.1</v>
          </cell>
          <cell r="R460">
            <v>0.1</v>
          </cell>
          <cell r="S460">
            <v>0.1</v>
          </cell>
          <cell r="T460">
            <v>0.1</v>
          </cell>
        </row>
        <row r="461">
          <cell r="B461">
            <v>8</v>
          </cell>
          <cell r="C461" t="str">
            <v>SGP-VB</v>
          </cell>
          <cell r="D461" t="str">
            <v>（給水・冷却水）ねじ接合（管端防食継手）</v>
          </cell>
          <cell r="E461" t="str">
            <v>屋外配管</v>
          </cell>
          <cell r="F461" t="str">
            <v>支持金物</v>
          </cell>
          <cell r="G461">
            <v>0.1</v>
          </cell>
          <cell r="H461">
            <v>0.1</v>
          </cell>
          <cell r="I461">
            <v>0.1</v>
          </cell>
          <cell r="J461">
            <v>0.1</v>
          </cell>
          <cell r="K461">
            <v>0.1</v>
          </cell>
          <cell r="L461">
            <v>0.1</v>
          </cell>
          <cell r="M461">
            <v>0.1</v>
          </cell>
          <cell r="N461">
            <v>0.1</v>
          </cell>
          <cell r="O461">
            <v>0.1</v>
          </cell>
          <cell r="P461">
            <v>0.1</v>
          </cell>
          <cell r="Q461">
            <v>0.1</v>
          </cell>
          <cell r="R461">
            <v>0.1</v>
          </cell>
          <cell r="S461">
            <v>0.1</v>
          </cell>
          <cell r="T461">
            <v>0.1</v>
          </cell>
        </row>
        <row r="462">
          <cell r="B462">
            <v>10</v>
          </cell>
          <cell r="C462" t="str">
            <v>SGP-FVA</v>
          </cell>
          <cell r="D462" t="str">
            <v>（給水・冷却水）フランジ接合</v>
          </cell>
          <cell r="E462" t="str">
            <v>屋外配管</v>
          </cell>
          <cell r="F462" t="str">
            <v>支持金物</v>
          </cell>
          <cell r="G462">
            <v>0.1</v>
          </cell>
          <cell r="H462">
            <v>0.1</v>
          </cell>
          <cell r="I462">
            <v>0.1</v>
          </cell>
          <cell r="J462">
            <v>0.1</v>
          </cell>
          <cell r="K462">
            <v>0.1</v>
          </cell>
          <cell r="L462">
            <v>0.1</v>
          </cell>
          <cell r="M462">
            <v>0.1</v>
          </cell>
          <cell r="N462">
            <v>0.1</v>
          </cell>
          <cell r="O462">
            <v>0.1</v>
          </cell>
          <cell r="P462">
            <v>0.1</v>
          </cell>
          <cell r="Q462">
            <v>0.1</v>
          </cell>
          <cell r="R462">
            <v>0.1</v>
          </cell>
          <cell r="S462">
            <v>0.1</v>
          </cell>
          <cell r="T462">
            <v>0.1</v>
          </cell>
        </row>
        <row r="463">
          <cell r="B463">
            <v>11</v>
          </cell>
          <cell r="C463" t="str">
            <v>SGP-FVB</v>
          </cell>
          <cell r="D463" t="str">
            <v>（給水・冷却水）フランジ接合</v>
          </cell>
          <cell r="E463" t="str">
            <v>屋外配管</v>
          </cell>
          <cell r="F463" t="str">
            <v>支持金物</v>
          </cell>
          <cell r="G463">
            <v>0.1</v>
          </cell>
          <cell r="H463">
            <v>0.1</v>
          </cell>
          <cell r="I463">
            <v>0.1</v>
          </cell>
          <cell r="J463">
            <v>0.1</v>
          </cell>
          <cell r="K463">
            <v>0.1</v>
          </cell>
          <cell r="L463">
            <v>0.1</v>
          </cell>
          <cell r="M463">
            <v>0.1</v>
          </cell>
          <cell r="N463">
            <v>0.1</v>
          </cell>
          <cell r="O463">
            <v>0.1</v>
          </cell>
          <cell r="P463">
            <v>0.1</v>
          </cell>
          <cell r="Q463">
            <v>0.1</v>
          </cell>
          <cell r="R463">
            <v>0.1</v>
          </cell>
          <cell r="S463">
            <v>0.1</v>
          </cell>
          <cell r="T463">
            <v>0.1</v>
          </cell>
        </row>
        <row r="464">
          <cell r="B464">
            <v>13</v>
          </cell>
          <cell r="C464" t="str">
            <v>SGP-HVA</v>
          </cell>
          <cell r="D464" t="str">
            <v>（給湯・冷温水）ねじ接合（管端防食継手）</v>
          </cell>
          <cell r="E464" t="str">
            <v>屋外配管</v>
          </cell>
          <cell r="F464" t="str">
            <v>支持金物</v>
          </cell>
          <cell r="G464">
            <v>0.1</v>
          </cell>
          <cell r="H464">
            <v>0.1</v>
          </cell>
          <cell r="I464">
            <v>0.1</v>
          </cell>
          <cell r="J464">
            <v>0.1</v>
          </cell>
          <cell r="K464">
            <v>0.1</v>
          </cell>
          <cell r="L464">
            <v>0.1</v>
          </cell>
          <cell r="M464">
            <v>0.1</v>
          </cell>
          <cell r="N464">
            <v>0.1</v>
          </cell>
          <cell r="O464">
            <v>0.1</v>
          </cell>
          <cell r="P464">
            <v>0.1</v>
          </cell>
          <cell r="Q464">
            <v>0.1</v>
          </cell>
          <cell r="R464">
            <v>0.1</v>
          </cell>
          <cell r="S464">
            <v>0.1</v>
          </cell>
          <cell r="T464">
            <v>0.1</v>
          </cell>
        </row>
        <row r="465">
          <cell r="B465">
            <v>14</v>
          </cell>
          <cell r="C465" t="str">
            <v>SGP-VA</v>
          </cell>
          <cell r="D465" t="str">
            <v>（冷却水）ハウジング型継手</v>
          </cell>
          <cell r="E465" t="str">
            <v>屋外配管</v>
          </cell>
          <cell r="F465" t="str">
            <v>支持金物</v>
          </cell>
          <cell r="G465">
            <v>0.1</v>
          </cell>
          <cell r="H465">
            <v>0.1</v>
          </cell>
          <cell r="I465">
            <v>0.1</v>
          </cell>
          <cell r="J465">
            <v>0.1</v>
          </cell>
          <cell r="K465">
            <v>0.1</v>
          </cell>
          <cell r="L465">
            <v>0.1</v>
          </cell>
          <cell r="M465">
            <v>0.1</v>
          </cell>
          <cell r="N465">
            <v>0.1</v>
          </cell>
          <cell r="O465">
            <v>0.1</v>
          </cell>
          <cell r="P465">
            <v>0.1</v>
          </cell>
          <cell r="Q465">
            <v>0.1</v>
          </cell>
          <cell r="R465">
            <v>0.1</v>
          </cell>
          <cell r="S465">
            <v>0.1</v>
          </cell>
          <cell r="T465">
            <v>0.1</v>
          </cell>
        </row>
        <row r="466">
          <cell r="B466">
            <v>19</v>
          </cell>
          <cell r="C466" t="str">
            <v>STPG</v>
          </cell>
          <cell r="D466" t="str">
            <v>（冷温水）ねじ接合</v>
          </cell>
          <cell r="E466" t="str">
            <v>屋外配管</v>
          </cell>
          <cell r="F466" t="str">
            <v>支持金物</v>
          </cell>
          <cell r="G466">
            <v>0.15</v>
          </cell>
          <cell r="H466">
            <v>0.15</v>
          </cell>
          <cell r="I466">
            <v>0.15</v>
          </cell>
          <cell r="J466">
            <v>0.15</v>
          </cell>
          <cell r="K466">
            <v>0.15</v>
          </cell>
          <cell r="L466">
            <v>0.15</v>
          </cell>
          <cell r="M466">
            <v>0.15</v>
          </cell>
          <cell r="N466">
            <v>0.15</v>
          </cell>
          <cell r="O466">
            <v>0.15</v>
          </cell>
          <cell r="P466">
            <v>0.15</v>
          </cell>
          <cell r="Q466">
            <v>0.15</v>
          </cell>
          <cell r="R466">
            <v>0.15</v>
          </cell>
          <cell r="S466">
            <v>0.15</v>
          </cell>
          <cell r="T466">
            <v>0.15</v>
          </cell>
        </row>
        <row r="467">
          <cell r="B467">
            <v>20</v>
          </cell>
          <cell r="C467" t="str">
            <v>STPG</v>
          </cell>
          <cell r="D467" t="str">
            <v>（消火）ねじ接合</v>
          </cell>
          <cell r="E467" t="str">
            <v>屋外配管</v>
          </cell>
          <cell r="F467" t="str">
            <v>支持金物</v>
          </cell>
          <cell r="G467">
            <v>0.15</v>
          </cell>
          <cell r="H467">
            <v>0.15</v>
          </cell>
          <cell r="I467">
            <v>0.15</v>
          </cell>
          <cell r="J467">
            <v>0.15</v>
          </cell>
          <cell r="K467">
            <v>0.15</v>
          </cell>
          <cell r="L467">
            <v>0.15</v>
          </cell>
          <cell r="M467">
            <v>0.15</v>
          </cell>
          <cell r="N467">
            <v>0.15</v>
          </cell>
          <cell r="O467">
            <v>0.15</v>
          </cell>
          <cell r="P467">
            <v>0.15</v>
          </cell>
          <cell r="Q467">
            <v>0.15</v>
          </cell>
          <cell r="R467">
            <v>0.15</v>
          </cell>
          <cell r="S467">
            <v>0.15</v>
          </cell>
          <cell r="T467">
            <v>0.15</v>
          </cell>
        </row>
        <row r="468">
          <cell r="B468">
            <v>21</v>
          </cell>
          <cell r="C468" t="str">
            <v>STPG</v>
          </cell>
          <cell r="D468" t="str">
            <v>（冷却水）ねじ接合</v>
          </cell>
          <cell r="E468" t="str">
            <v>屋外配管</v>
          </cell>
          <cell r="F468" t="str">
            <v>支持金物</v>
          </cell>
          <cell r="G468">
            <v>0.15</v>
          </cell>
          <cell r="H468">
            <v>0.15</v>
          </cell>
          <cell r="I468">
            <v>0.15</v>
          </cell>
          <cell r="J468">
            <v>0.15</v>
          </cell>
          <cell r="K468">
            <v>0.15</v>
          </cell>
          <cell r="L468">
            <v>0.15</v>
          </cell>
          <cell r="M468">
            <v>0.15</v>
          </cell>
          <cell r="N468">
            <v>0.15</v>
          </cell>
          <cell r="O468">
            <v>0.15</v>
          </cell>
          <cell r="P468">
            <v>0.15</v>
          </cell>
          <cell r="Q468">
            <v>0.15</v>
          </cell>
          <cell r="R468">
            <v>0.15</v>
          </cell>
          <cell r="S468">
            <v>0.15</v>
          </cell>
          <cell r="T468">
            <v>0.15</v>
          </cell>
        </row>
        <row r="469">
          <cell r="B469">
            <v>22</v>
          </cell>
          <cell r="C469" t="str">
            <v>STPG(黒)</v>
          </cell>
          <cell r="D469" t="str">
            <v>（低圧蒸気用）ねじ接合</v>
          </cell>
          <cell r="E469" t="str">
            <v>屋外配管</v>
          </cell>
          <cell r="F469" t="str">
            <v>支持金物</v>
          </cell>
          <cell r="G469">
            <v>0.15</v>
          </cell>
          <cell r="H469">
            <v>0.15</v>
          </cell>
          <cell r="I469">
            <v>0.15</v>
          </cell>
          <cell r="J469">
            <v>0.15</v>
          </cell>
          <cell r="K469">
            <v>0.15</v>
          </cell>
          <cell r="L469">
            <v>0.15</v>
          </cell>
          <cell r="M469">
            <v>0.15</v>
          </cell>
          <cell r="N469">
            <v>0.15</v>
          </cell>
          <cell r="O469">
            <v>0.15</v>
          </cell>
          <cell r="P469">
            <v>0.15</v>
          </cell>
          <cell r="Q469">
            <v>0.15</v>
          </cell>
          <cell r="R469">
            <v>0.15</v>
          </cell>
          <cell r="S469">
            <v>0.15</v>
          </cell>
          <cell r="T469">
            <v>0.15</v>
          </cell>
        </row>
        <row r="470">
          <cell r="B470">
            <v>23</v>
          </cell>
          <cell r="C470" t="str">
            <v>STPG</v>
          </cell>
          <cell r="D470" t="str">
            <v>（消火・冷却水・冷温水）溶接接合</v>
          </cell>
          <cell r="E470" t="str">
            <v>屋外配管</v>
          </cell>
          <cell r="F470" t="str">
            <v>支持金物</v>
          </cell>
          <cell r="G470">
            <v>0.15</v>
          </cell>
          <cell r="H470">
            <v>0.15</v>
          </cell>
          <cell r="I470">
            <v>0.15</v>
          </cell>
          <cell r="J470">
            <v>0.15</v>
          </cell>
          <cell r="K470">
            <v>0.15</v>
          </cell>
          <cell r="L470">
            <v>0.15</v>
          </cell>
          <cell r="M470">
            <v>0.15</v>
          </cell>
          <cell r="N470">
            <v>0.15</v>
          </cell>
          <cell r="O470">
            <v>0.15</v>
          </cell>
          <cell r="P470">
            <v>0.15</v>
          </cell>
          <cell r="Q470">
            <v>0.15</v>
          </cell>
          <cell r="R470">
            <v>0.15</v>
          </cell>
          <cell r="S470">
            <v>0.15</v>
          </cell>
          <cell r="T470">
            <v>0.15</v>
          </cell>
        </row>
        <row r="471">
          <cell r="B471">
            <v>24</v>
          </cell>
          <cell r="C471" t="str">
            <v>STPG(黒)</v>
          </cell>
          <cell r="D471" t="str">
            <v>（蒸気給気管、蒸気還気用）溶接接合</v>
          </cell>
          <cell r="E471" t="str">
            <v>屋外配管</v>
          </cell>
          <cell r="F471" t="str">
            <v>支持金物</v>
          </cell>
          <cell r="G471">
            <v>0.15</v>
          </cell>
          <cell r="H471">
            <v>0.15</v>
          </cell>
          <cell r="I471">
            <v>0.15</v>
          </cell>
          <cell r="J471">
            <v>0.15</v>
          </cell>
          <cell r="K471">
            <v>0.15</v>
          </cell>
          <cell r="L471">
            <v>0.15</v>
          </cell>
          <cell r="M471">
            <v>0.15</v>
          </cell>
          <cell r="N471">
            <v>0.15</v>
          </cell>
          <cell r="O471">
            <v>0.15</v>
          </cell>
          <cell r="P471">
            <v>0.15</v>
          </cell>
          <cell r="Q471">
            <v>0.15</v>
          </cell>
          <cell r="R471">
            <v>0.15</v>
          </cell>
          <cell r="S471">
            <v>0.15</v>
          </cell>
          <cell r="T471">
            <v>0.15</v>
          </cell>
        </row>
        <row r="472">
          <cell r="B472">
            <v>25</v>
          </cell>
          <cell r="C472" t="str">
            <v>SGP(白)</v>
          </cell>
          <cell r="D472" t="str">
            <v>（排水）ねじ接合</v>
          </cell>
          <cell r="E472" t="str">
            <v>屋外配管</v>
          </cell>
          <cell r="F472" t="str">
            <v>支持金物</v>
          </cell>
          <cell r="G472">
            <v>0.15</v>
          </cell>
          <cell r="H472">
            <v>0.15</v>
          </cell>
          <cell r="I472">
            <v>0.15</v>
          </cell>
          <cell r="J472">
            <v>0.15</v>
          </cell>
          <cell r="K472">
            <v>0.15</v>
          </cell>
          <cell r="L472">
            <v>0.15</v>
          </cell>
          <cell r="M472">
            <v>0.15</v>
          </cell>
          <cell r="N472">
            <v>0.15</v>
          </cell>
          <cell r="O472">
            <v>0.15</v>
          </cell>
          <cell r="P472">
            <v>0.15</v>
          </cell>
          <cell r="Q472">
            <v>0.15</v>
          </cell>
          <cell r="R472">
            <v>0.15</v>
          </cell>
          <cell r="S472">
            <v>0.15</v>
          </cell>
          <cell r="T472">
            <v>0.15</v>
          </cell>
        </row>
        <row r="473">
          <cell r="B473">
            <v>26</v>
          </cell>
          <cell r="C473" t="str">
            <v>SGP(白)</v>
          </cell>
          <cell r="D473" t="str">
            <v>（冷温水）ねじ接合</v>
          </cell>
          <cell r="E473" t="str">
            <v>屋外配管</v>
          </cell>
          <cell r="F473" t="str">
            <v>支持金物</v>
          </cell>
          <cell r="G473">
            <v>0.15</v>
          </cell>
          <cell r="H473">
            <v>0.15</v>
          </cell>
          <cell r="I473">
            <v>0.15</v>
          </cell>
          <cell r="J473">
            <v>0.15</v>
          </cell>
          <cell r="K473">
            <v>0.15</v>
          </cell>
          <cell r="L473">
            <v>0.15</v>
          </cell>
          <cell r="M473">
            <v>0.15</v>
          </cell>
          <cell r="N473">
            <v>0.15</v>
          </cell>
          <cell r="O473">
            <v>0.15</v>
          </cell>
          <cell r="P473">
            <v>0.15</v>
          </cell>
          <cell r="Q473">
            <v>0.15</v>
          </cell>
          <cell r="R473">
            <v>0.15</v>
          </cell>
          <cell r="S473">
            <v>0.15</v>
          </cell>
          <cell r="T473">
            <v>0.15</v>
          </cell>
        </row>
        <row r="474">
          <cell r="B474">
            <v>27</v>
          </cell>
          <cell r="C474" t="str">
            <v>SGP(白)</v>
          </cell>
          <cell r="D474" t="str">
            <v>（通気・消火・給湯・プロパン）ねじ接合</v>
          </cell>
          <cell r="E474" t="str">
            <v>屋外配管</v>
          </cell>
          <cell r="F474" t="str">
            <v>支持金物</v>
          </cell>
          <cell r="G474">
            <v>0.15</v>
          </cell>
          <cell r="H474">
            <v>0.15</v>
          </cell>
          <cell r="I474">
            <v>0.15</v>
          </cell>
          <cell r="J474">
            <v>0.15</v>
          </cell>
          <cell r="K474">
            <v>0.15</v>
          </cell>
          <cell r="L474">
            <v>0.15</v>
          </cell>
          <cell r="M474">
            <v>0.15</v>
          </cell>
          <cell r="N474">
            <v>0.15</v>
          </cell>
          <cell r="O474">
            <v>0.15</v>
          </cell>
          <cell r="P474">
            <v>0.15</v>
          </cell>
          <cell r="Q474">
            <v>0.15</v>
          </cell>
          <cell r="R474">
            <v>0.15</v>
          </cell>
          <cell r="S474">
            <v>0.15</v>
          </cell>
          <cell r="T474">
            <v>0.15</v>
          </cell>
        </row>
        <row r="475">
          <cell r="B475">
            <v>28</v>
          </cell>
          <cell r="C475" t="str">
            <v>SGP(白)</v>
          </cell>
          <cell r="D475" t="str">
            <v>（冷却水）ねじ接合</v>
          </cell>
          <cell r="E475" t="str">
            <v>屋外配管</v>
          </cell>
          <cell r="F475" t="str">
            <v>支持金物</v>
          </cell>
          <cell r="G475">
            <v>0.15</v>
          </cell>
          <cell r="H475">
            <v>0.15</v>
          </cell>
          <cell r="I475">
            <v>0.15</v>
          </cell>
          <cell r="J475">
            <v>0.15</v>
          </cell>
          <cell r="K475">
            <v>0.15</v>
          </cell>
          <cell r="L475">
            <v>0.15</v>
          </cell>
          <cell r="M475">
            <v>0.15</v>
          </cell>
          <cell r="N475">
            <v>0.15</v>
          </cell>
          <cell r="O475">
            <v>0.15</v>
          </cell>
          <cell r="P475">
            <v>0.15</v>
          </cell>
          <cell r="Q475">
            <v>0.15</v>
          </cell>
          <cell r="R475">
            <v>0.15</v>
          </cell>
          <cell r="S475">
            <v>0.15</v>
          </cell>
          <cell r="T475">
            <v>0.15</v>
          </cell>
        </row>
        <row r="476">
          <cell r="B476">
            <v>29</v>
          </cell>
          <cell r="C476" t="str">
            <v>SGP(白)</v>
          </cell>
          <cell r="D476" t="str">
            <v>（通気・消火・給湯・プロパン・冷却水・冷温水）溶接接合</v>
          </cell>
          <cell r="E476" t="str">
            <v>屋外配管</v>
          </cell>
          <cell r="F476" t="str">
            <v>支持金物</v>
          </cell>
          <cell r="G476">
            <v>0.15</v>
          </cell>
          <cell r="H476">
            <v>0.15</v>
          </cell>
          <cell r="I476">
            <v>0.15</v>
          </cell>
          <cell r="J476">
            <v>0.15</v>
          </cell>
          <cell r="K476">
            <v>0.15</v>
          </cell>
          <cell r="L476">
            <v>0.15</v>
          </cell>
          <cell r="M476">
            <v>0.15</v>
          </cell>
          <cell r="N476">
            <v>0.15</v>
          </cell>
          <cell r="O476">
            <v>0.15</v>
          </cell>
          <cell r="P476">
            <v>0.15</v>
          </cell>
          <cell r="Q476">
            <v>0.15</v>
          </cell>
          <cell r="R476">
            <v>0.15</v>
          </cell>
          <cell r="S476">
            <v>0.15</v>
          </cell>
          <cell r="T476">
            <v>0.15</v>
          </cell>
        </row>
        <row r="477">
          <cell r="B477">
            <v>30</v>
          </cell>
          <cell r="C477" t="str">
            <v>SGP(白)</v>
          </cell>
          <cell r="D477" t="str">
            <v>（冷却水）ハウジング型管継手</v>
          </cell>
          <cell r="E477" t="str">
            <v>屋外配管</v>
          </cell>
          <cell r="F477" t="str">
            <v>支持金物</v>
          </cell>
          <cell r="G477">
            <v>0.1</v>
          </cell>
          <cell r="H477">
            <v>0.1</v>
          </cell>
          <cell r="I477">
            <v>0.1</v>
          </cell>
          <cell r="J477">
            <v>0.1</v>
          </cell>
          <cell r="K477">
            <v>0.1</v>
          </cell>
          <cell r="L477">
            <v>0.1</v>
          </cell>
          <cell r="M477">
            <v>0.1</v>
          </cell>
          <cell r="N477">
            <v>0.1</v>
          </cell>
          <cell r="O477">
            <v>0.1</v>
          </cell>
          <cell r="P477">
            <v>0.1</v>
          </cell>
          <cell r="Q477">
            <v>0.1</v>
          </cell>
          <cell r="R477">
            <v>0.1</v>
          </cell>
          <cell r="S477">
            <v>0.1</v>
          </cell>
          <cell r="T477">
            <v>0.1</v>
          </cell>
        </row>
        <row r="478">
          <cell r="B478">
            <v>31</v>
          </cell>
          <cell r="C478" t="str">
            <v>SGP(白)</v>
          </cell>
          <cell r="D478" t="str">
            <v>（冷温水・消火）ハウジング型管継手</v>
          </cell>
          <cell r="E478" t="str">
            <v>屋外配管</v>
          </cell>
          <cell r="F478" t="str">
            <v>支持金物</v>
          </cell>
          <cell r="G478">
            <v>0.1</v>
          </cell>
          <cell r="H478">
            <v>0.1</v>
          </cell>
          <cell r="I478">
            <v>0.1</v>
          </cell>
          <cell r="J478">
            <v>0.1</v>
          </cell>
          <cell r="K478">
            <v>0.1</v>
          </cell>
          <cell r="L478">
            <v>0.1</v>
          </cell>
          <cell r="M478">
            <v>0.1</v>
          </cell>
          <cell r="N478">
            <v>0.1</v>
          </cell>
          <cell r="O478">
            <v>0.1</v>
          </cell>
          <cell r="P478">
            <v>0.1</v>
          </cell>
          <cell r="Q478">
            <v>0.1</v>
          </cell>
          <cell r="R478">
            <v>0.1</v>
          </cell>
          <cell r="S478">
            <v>0.1</v>
          </cell>
          <cell r="T478">
            <v>0.1</v>
          </cell>
        </row>
        <row r="479">
          <cell r="B479">
            <v>32</v>
          </cell>
          <cell r="C479" t="str">
            <v>SGP(黒)</v>
          </cell>
          <cell r="D479" t="str">
            <v>（蒸気・油）ねじ接合</v>
          </cell>
          <cell r="E479" t="str">
            <v>屋外配管</v>
          </cell>
          <cell r="F479" t="str">
            <v>支持金物</v>
          </cell>
          <cell r="G479">
            <v>0.15</v>
          </cell>
          <cell r="H479">
            <v>0.15</v>
          </cell>
          <cell r="I479">
            <v>0.15</v>
          </cell>
          <cell r="J479">
            <v>0.15</v>
          </cell>
          <cell r="K479">
            <v>0.15</v>
          </cell>
          <cell r="L479">
            <v>0.15</v>
          </cell>
          <cell r="M479">
            <v>0.15</v>
          </cell>
          <cell r="N479">
            <v>0.15</v>
          </cell>
          <cell r="O479">
            <v>0.15</v>
          </cell>
          <cell r="P479">
            <v>0.15</v>
          </cell>
          <cell r="Q479">
            <v>0.15</v>
          </cell>
          <cell r="R479">
            <v>0.15</v>
          </cell>
          <cell r="S479">
            <v>0.15</v>
          </cell>
          <cell r="T479">
            <v>0.15</v>
          </cell>
        </row>
        <row r="480">
          <cell r="B480">
            <v>33</v>
          </cell>
          <cell r="C480" t="str">
            <v>SGP(黒)</v>
          </cell>
          <cell r="D480" t="str">
            <v>（蒸気・油）溶接接合</v>
          </cell>
          <cell r="E480" t="str">
            <v>屋外配管</v>
          </cell>
          <cell r="F480" t="str">
            <v>支持金物</v>
          </cell>
          <cell r="G480">
            <v>0.15</v>
          </cell>
          <cell r="H480">
            <v>0.15</v>
          </cell>
          <cell r="I480">
            <v>0.15</v>
          </cell>
          <cell r="J480">
            <v>0.15</v>
          </cell>
          <cell r="K480">
            <v>0.15</v>
          </cell>
          <cell r="L480">
            <v>0.15</v>
          </cell>
          <cell r="M480">
            <v>0.15</v>
          </cell>
          <cell r="N480">
            <v>0.15</v>
          </cell>
          <cell r="O480">
            <v>0.15</v>
          </cell>
          <cell r="P480">
            <v>0.15</v>
          </cell>
          <cell r="Q480">
            <v>0.15</v>
          </cell>
          <cell r="R480">
            <v>0.15</v>
          </cell>
          <cell r="S480">
            <v>0.15</v>
          </cell>
          <cell r="T480">
            <v>0.15</v>
          </cell>
        </row>
        <row r="481">
          <cell r="B481">
            <v>35</v>
          </cell>
          <cell r="C481" t="str">
            <v>SGP-TA(WSP032)</v>
          </cell>
          <cell r="D481" t="str">
            <v>ねじ接合</v>
          </cell>
          <cell r="E481" t="str">
            <v>屋外配管</v>
          </cell>
          <cell r="F481" t="str">
            <v>支持金物</v>
          </cell>
          <cell r="G481">
            <v>0.15</v>
          </cell>
          <cell r="H481">
            <v>0.15</v>
          </cell>
          <cell r="I481">
            <v>0.15</v>
          </cell>
          <cell r="J481">
            <v>0.15</v>
          </cell>
          <cell r="K481">
            <v>0.15</v>
          </cell>
          <cell r="L481">
            <v>0.15</v>
          </cell>
          <cell r="M481">
            <v>0.15</v>
          </cell>
          <cell r="N481">
            <v>0.15</v>
          </cell>
          <cell r="O481">
            <v>0.15</v>
          </cell>
          <cell r="P481">
            <v>0.15</v>
          </cell>
          <cell r="Q481">
            <v>0.15</v>
          </cell>
          <cell r="R481">
            <v>0.15</v>
          </cell>
          <cell r="S481">
            <v>0.15</v>
          </cell>
          <cell r="T481">
            <v>0.15</v>
          </cell>
        </row>
        <row r="482">
          <cell r="B482">
            <v>38</v>
          </cell>
          <cell r="C482" t="str">
            <v>ARFA管</v>
          </cell>
          <cell r="D482" t="str">
            <v>ねじ接合</v>
          </cell>
          <cell r="E482" t="str">
            <v>屋外配管</v>
          </cell>
          <cell r="F482" t="str">
            <v>支持金物</v>
          </cell>
          <cell r="G482">
            <v>0.15</v>
          </cell>
          <cell r="H482">
            <v>0.15</v>
          </cell>
          <cell r="I482">
            <v>0.15</v>
          </cell>
          <cell r="J482">
            <v>0.15</v>
          </cell>
          <cell r="K482">
            <v>0.15</v>
          </cell>
          <cell r="L482">
            <v>0.15</v>
          </cell>
          <cell r="M482">
            <v>0.15</v>
          </cell>
          <cell r="N482">
            <v>0.15</v>
          </cell>
          <cell r="O482">
            <v>0.15</v>
          </cell>
          <cell r="P482">
            <v>0.15</v>
          </cell>
          <cell r="Q482">
            <v>0.15</v>
          </cell>
          <cell r="R482">
            <v>0.15</v>
          </cell>
          <cell r="S482">
            <v>0.15</v>
          </cell>
          <cell r="T482">
            <v>0.15</v>
          </cell>
        </row>
        <row r="483">
          <cell r="B483">
            <v>40</v>
          </cell>
          <cell r="C483" t="str">
            <v>CUP</v>
          </cell>
          <cell r="D483" t="str">
            <v>（給湯・給水）</v>
          </cell>
          <cell r="E483" t="str">
            <v>屋外配管</v>
          </cell>
          <cell r="F483" t="str">
            <v>支持金物</v>
          </cell>
          <cell r="G483">
            <v>0.1</v>
          </cell>
          <cell r="H483">
            <v>0.1</v>
          </cell>
          <cell r="I483">
            <v>0.1</v>
          </cell>
          <cell r="J483">
            <v>0.1</v>
          </cell>
          <cell r="K483">
            <v>0.1</v>
          </cell>
          <cell r="L483">
            <v>0.1</v>
          </cell>
          <cell r="M483">
            <v>0.1</v>
          </cell>
          <cell r="N483">
            <v>0.1</v>
          </cell>
          <cell r="O483">
            <v>0.1</v>
          </cell>
          <cell r="P483">
            <v>0.1</v>
          </cell>
          <cell r="Q483">
            <v>0.1</v>
          </cell>
          <cell r="R483">
            <v>0.1</v>
          </cell>
          <cell r="S483">
            <v>0.1</v>
          </cell>
          <cell r="T483">
            <v>0.1</v>
          </cell>
        </row>
        <row r="486">
          <cell r="B486">
            <v>1</v>
          </cell>
          <cell r="C486" t="str">
            <v>SGP-PA</v>
          </cell>
          <cell r="D486" t="str">
            <v>（給水・冷却水）ねじ接合（管端防食継手）</v>
          </cell>
          <cell r="E486" t="str">
            <v>屋内一般配管</v>
          </cell>
          <cell r="F486" t="str">
            <v>配管工</v>
          </cell>
          <cell r="G486">
            <v>8.8999999999999996E-2</v>
          </cell>
          <cell r="H486">
            <v>0.1</v>
          </cell>
          <cell r="I486">
            <v>0.123</v>
          </cell>
          <cell r="J486">
            <v>0.151</v>
          </cell>
          <cell r="K486">
            <v>0.16600000000000001</v>
          </cell>
          <cell r="L486">
            <v>0.20799999999999999</v>
          </cell>
          <cell r="M486">
            <v>0.27100000000000002</v>
          </cell>
          <cell r="N486">
            <v>0.307</v>
          </cell>
          <cell r="O486">
            <v>0.40100000000000002</v>
          </cell>
          <cell r="P486">
            <v>0.47399999999999998</v>
          </cell>
          <cell r="Q486">
            <v>0.57699999999999996</v>
          </cell>
        </row>
        <row r="487">
          <cell r="B487">
            <v>2</v>
          </cell>
          <cell r="C487" t="str">
            <v>SGP-PB</v>
          </cell>
          <cell r="D487" t="str">
            <v>（給水・冷却水）ねじ接合（管端防食継手）</v>
          </cell>
          <cell r="E487" t="str">
            <v>屋内一般配管</v>
          </cell>
          <cell r="F487" t="str">
            <v>配管工</v>
          </cell>
          <cell r="G487">
            <v>8.8999999999999996E-2</v>
          </cell>
          <cell r="H487">
            <v>0.1</v>
          </cell>
          <cell r="I487">
            <v>0.123</v>
          </cell>
          <cell r="J487">
            <v>0.151</v>
          </cell>
          <cell r="K487">
            <v>0.16600000000000001</v>
          </cell>
          <cell r="L487">
            <v>0.20799999999999999</v>
          </cell>
          <cell r="M487">
            <v>0.27100000000000002</v>
          </cell>
          <cell r="N487">
            <v>0.307</v>
          </cell>
          <cell r="O487">
            <v>0.40100000000000002</v>
          </cell>
          <cell r="P487">
            <v>0.47399999999999998</v>
          </cell>
          <cell r="Q487">
            <v>0.57699999999999996</v>
          </cell>
        </row>
        <row r="488">
          <cell r="B488">
            <v>4</v>
          </cell>
          <cell r="C488" t="str">
            <v>SGP-FPA</v>
          </cell>
          <cell r="D488" t="str">
            <v>（給水・冷却水）フランジ接合</v>
          </cell>
          <cell r="E488" t="str">
            <v>屋内一般配管</v>
          </cell>
          <cell r="F488" t="str">
            <v>配管工</v>
          </cell>
          <cell r="G488">
            <v>0.214</v>
          </cell>
          <cell r="H488">
            <v>0.246</v>
          </cell>
          <cell r="I488">
            <v>0.317</v>
          </cell>
          <cell r="J488">
            <v>0.377</v>
          </cell>
          <cell r="K488">
            <v>0.48</v>
          </cell>
          <cell r="L488">
            <v>0.68100000000000005</v>
          </cell>
          <cell r="M488">
            <v>0.214</v>
          </cell>
          <cell r="N488">
            <v>0.246</v>
          </cell>
          <cell r="O488">
            <v>0.317</v>
          </cell>
          <cell r="P488">
            <v>0.377</v>
          </cell>
          <cell r="Q488">
            <v>0.48</v>
          </cell>
          <cell r="R488">
            <v>0.68100000000000005</v>
          </cell>
          <cell r="S488">
            <v>0.91700000000000004</v>
          </cell>
          <cell r="T488">
            <v>1.1040000000000001</v>
          </cell>
        </row>
        <row r="489">
          <cell r="B489">
            <v>5</v>
          </cell>
          <cell r="C489" t="str">
            <v>SGP-FPB</v>
          </cell>
          <cell r="D489" t="str">
            <v>（給水・冷却水）フランジ接合</v>
          </cell>
          <cell r="E489" t="str">
            <v>屋内一般配管</v>
          </cell>
          <cell r="F489" t="str">
            <v>配管工</v>
          </cell>
          <cell r="G489">
            <v>0.214</v>
          </cell>
          <cell r="H489">
            <v>0.246</v>
          </cell>
          <cell r="I489">
            <v>0.317</v>
          </cell>
          <cell r="J489">
            <v>0.377</v>
          </cell>
          <cell r="K489">
            <v>0.48</v>
          </cell>
          <cell r="L489">
            <v>0.68100000000000005</v>
          </cell>
          <cell r="M489">
            <v>0.214</v>
          </cell>
          <cell r="N489">
            <v>0.246</v>
          </cell>
          <cell r="O489">
            <v>0.317</v>
          </cell>
          <cell r="P489">
            <v>0.377</v>
          </cell>
          <cell r="Q489">
            <v>0.48</v>
          </cell>
          <cell r="R489">
            <v>0.68100000000000005</v>
          </cell>
          <cell r="S489">
            <v>0.91700000000000004</v>
          </cell>
          <cell r="T489">
            <v>1.1040000000000001</v>
          </cell>
        </row>
        <row r="490">
          <cell r="B490">
            <v>7</v>
          </cell>
          <cell r="C490" t="str">
            <v>SGP-VA</v>
          </cell>
          <cell r="D490" t="str">
            <v>（給水・冷却水）ねじ接合（管端防食継手）</v>
          </cell>
          <cell r="E490" t="str">
            <v>屋内一般配管</v>
          </cell>
          <cell r="F490" t="str">
            <v>配管工</v>
          </cell>
          <cell r="G490">
            <v>8.8999999999999996E-2</v>
          </cell>
          <cell r="H490">
            <v>0.1</v>
          </cell>
          <cell r="I490">
            <v>0.123</v>
          </cell>
          <cell r="J490">
            <v>0.151</v>
          </cell>
          <cell r="K490">
            <v>0.16600000000000001</v>
          </cell>
          <cell r="L490">
            <v>0.20799999999999999</v>
          </cell>
          <cell r="M490">
            <v>0.27100000000000002</v>
          </cell>
          <cell r="N490">
            <v>0.307</v>
          </cell>
          <cell r="O490">
            <v>0.40100000000000002</v>
          </cell>
          <cell r="P490">
            <v>0.47399999999999998</v>
          </cell>
          <cell r="Q490">
            <v>0.57699999999999996</v>
          </cell>
        </row>
        <row r="491">
          <cell r="B491">
            <v>8</v>
          </cell>
          <cell r="C491" t="str">
            <v>SGP-VB</v>
          </cell>
          <cell r="D491" t="str">
            <v>（給水・冷却水）ねじ接合（管端防食継手）</v>
          </cell>
          <cell r="E491" t="str">
            <v>屋内一般配管</v>
          </cell>
          <cell r="F491" t="str">
            <v>配管工</v>
          </cell>
          <cell r="G491">
            <v>8.8999999999999996E-2</v>
          </cell>
          <cell r="H491">
            <v>0.1</v>
          </cell>
          <cell r="I491">
            <v>0.123</v>
          </cell>
          <cell r="J491">
            <v>0.151</v>
          </cell>
          <cell r="K491">
            <v>0.16600000000000001</v>
          </cell>
          <cell r="L491">
            <v>0.20799999999999999</v>
          </cell>
          <cell r="M491">
            <v>0.27100000000000002</v>
          </cell>
          <cell r="N491">
            <v>0.307</v>
          </cell>
          <cell r="O491">
            <v>0.40100000000000002</v>
          </cell>
          <cell r="P491">
            <v>0.47399999999999998</v>
          </cell>
          <cell r="Q491">
            <v>0.57699999999999996</v>
          </cell>
        </row>
        <row r="492">
          <cell r="B492">
            <v>10</v>
          </cell>
          <cell r="C492" t="str">
            <v>SGP-FVA</v>
          </cell>
          <cell r="D492" t="str">
            <v>（給水・冷却水）フランジ接合</v>
          </cell>
          <cell r="E492" t="str">
            <v>屋内一般配管</v>
          </cell>
          <cell r="F492" t="str">
            <v>配管工</v>
          </cell>
          <cell r="G492">
            <v>0.214</v>
          </cell>
          <cell r="H492">
            <v>0.246</v>
          </cell>
          <cell r="I492">
            <v>0.317</v>
          </cell>
          <cell r="J492">
            <v>0.377</v>
          </cell>
          <cell r="K492">
            <v>0.48</v>
          </cell>
          <cell r="L492">
            <v>0.68100000000000005</v>
          </cell>
          <cell r="M492">
            <v>0.214</v>
          </cell>
          <cell r="N492">
            <v>0.246</v>
          </cell>
          <cell r="O492">
            <v>0.317</v>
          </cell>
          <cell r="P492">
            <v>0.377</v>
          </cell>
          <cell r="Q492">
            <v>0.48</v>
          </cell>
          <cell r="R492">
            <v>0.68100000000000005</v>
          </cell>
          <cell r="S492">
            <v>0.91700000000000004</v>
          </cell>
          <cell r="T492">
            <v>1.1040000000000001</v>
          </cell>
        </row>
        <row r="493">
          <cell r="B493">
            <v>11</v>
          </cell>
          <cell r="C493" t="str">
            <v>SGP-FVB</v>
          </cell>
          <cell r="D493" t="str">
            <v>（給水・冷却水）フランジ接合</v>
          </cell>
          <cell r="E493" t="str">
            <v>屋内一般配管</v>
          </cell>
          <cell r="F493" t="str">
            <v>配管工</v>
          </cell>
          <cell r="G493">
            <v>0.214</v>
          </cell>
          <cell r="H493">
            <v>0.246</v>
          </cell>
          <cell r="I493">
            <v>0.317</v>
          </cell>
          <cell r="J493">
            <v>0.377</v>
          </cell>
          <cell r="K493">
            <v>0.48</v>
          </cell>
          <cell r="L493">
            <v>0.68100000000000005</v>
          </cell>
          <cell r="M493">
            <v>0.214</v>
          </cell>
          <cell r="N493">
            <v>0.246</v>
          </cell>
          <cell r="O493">
            <v>0.317</v>
          </cell>
          <cell r="P493">
            <v>0.377</v>
          </cell>
          <cell r="Q493">
            <v>0.48</v>
          </cell>
          <cell r="R493">
            <v>0.68100000000000005</v>
          </cell>
          <cell r="S493">
            <v>0.91700000000000004</v>
          </cell>
          <cell r="T493">
            <v>1.1040000000000001</v>
          </cell>
        </row>
        <row r="494">
          <cell r="B494">
            <v>13</v>
          </cell>
          <cell r="C494" t="str">
            <v>SGP-HVA</v>
          </cell>
          <cell r="D494" t="str">
            <v>（給湯・冷温水）ねじ接合（管端防食継手）</v>
          </cell>
          <cell r="E494" t="str">
            <v>屋内一般配管</v>
          </cell>
          <cell r="F494" t="str">
            <v>配管工</v>
          </cell>
          <cell r="G494">
            <v>8.8999999999999996E-2</v>
          </cell>
          <cell r="H494">
            <v>0.1</v>
          </cell>
          <cell r="I494">
            <v>0.123</v>
          </cell>
          <cell r="J494">
            <v>0.151</v>
          </cell>
          <cell r="K494">
            <v>0.16600000000000001</v>
          </cell>
          <cell r="L494">
            <v>0.20799999999999999</v>
          </cell>
          <cell r="M494">
            <v>0.27100000000000002</v>
          </cell>
          <cell r="N494">
            <v>0.307</v>
          </cell>
          <cell r="O494">
            <v>0.40100000000000002</v>
          </cell>
        </row>
        <row r="495">
          <cell r="B495">
            <v>14</v>
          </cell>
          <cell r="C495" t="str">
            <v>SGP-VA</v>
          </cell>
          <cell r="D495" t="str">
            <v>（冷却水）ハウジング型継手</v>
          </cell>
          <cell r="E495" t="str">
            <v>屋内一般配管</v>
          </cell>
          <cell r="F495" t="str">
            <v>配管工</v>
          </cell>
          <cell r="G495">
            <v>0.14099999999999999</v>
          </cell>
          <cell r="H495">
            <v>0.17699999999999999</v>
          </cell>
          <cell r="I495">
            <v>0.23</v>
          </cell>
          <cell r="J495">
            <v>0.34100000000000003</v>
          </cell>
          <cell r="K495">
            <v>0.40300000000000002</v>
          </cell>
          <cell r="L495">
            <v>0.14099999999999999</v>
          </cell>
          <cell r="M495">
            <v>0.17699999999999999</v>
          </cell>
          <cell r="N495">
            <v>0.23</v>
          </cell>
          <cell r="O495">
            <v>0.34100000000000003</v>
          </cell>
          <cell r="P495">
            <v>0.40300000000000002</v>
          </cell>
          <cell r="Q495">
            <v>0.49</v>
          </cell>
          <cell r="R495">
            <v>0.64700000000000002</v>
          </cell>
          <cell r="S495">
            <v>0.871</v>
          </cell>
          <cell r="T495">
            <v>1.0489999999999999</v>
          </cell>
        </row>
        <row r="496">
          <cell r="B496">
            <v>19</v>
          </cell>
          <cell r="C496" t="str">
            <v>STPG</v>
          </cell>
          <cell r="D496" t="str">
            <v>（冷温水）ねじ接合</v>
          </cell>
          <cell r="E496" t="str">
            <v>屋内一般配管</v>
          </cell>
          <cell r="F496" t="str">
            <v>配管工</v>
          </cell>
          <cell r="G496">
            <v>8.8999999999999996E-2</v>
          </cell>
          <cell r="H496">
            <v>0.1</v>
          </cell>
          <cell r="I496">
            <v>0.123</v>
          </cell>
          <cell r="J496">
            <v>0.151</v>
          </cell>
          <cell r="K496">
            <v>0.16600000000000001</v>
          </cell>
          <cell r="L496">
            <v>0.20799999999999999</v>
          </cell>
          <cell r="M496">
            <v>0.27100000000000002</v>
          </cell>
          <cell r="N496">
            <v>0.307</v>
          </cell>
          <cell r="O496">
            <v>0.40100000000000002</v>
          </cell>
        </row>
        <row r="497">
          <cell r="B497">
            <v>20</v>
          </cell>
          <cell r="C497" t="str">
            <v>STPG</v>
          </cell>
          <cell r="D497" t="str">
            <v>（消火）ねじ接合</v>
          </cell>
          <cell r="E497" t="str">
            <v>屋内一般配管</v>
          </cell>
          <cell r="F497" t="str">
            <v>配管工</v>
          </cell>
          <cell r="G497">
            <v>8.8999999999999996E-2</v>
          </cell>
          <cell r="H497">
            <v>0.1</v>
          </cell>
          <cell r="I497">
            <v>0.123</v>
          </cell>
          <cell r="J497">
            <v>0.151</v>
          </cell>
          <cell r="K497">
            <v>0.16600000000000001</v>
          </cell>
          <cell r="L497">
            <v>0.20799999999999999</v>
          </cell>
          <cell r="M497">
            <v>0.27100000000000002</v>
          </cell>
          <cell r="N497">
            <v>0.307</v>
          </cell>
          <cell r="O497">
            <v>0.40100000000000002</v>
          </cell>
          <cell r="P497">
            <v>0.47399999999999998</v>
          </cell>
          <cell r="Q497">
            <v>0.57699999999999996</v>
          </cell>
        </row>
        <row r="498">
          <cell r="B498">
            <v>21</v>
          </cell>
          <cell r="C498" t="str">
            <v>STPG</v>
          </cell>
          <cell r="D498" t="str">
            <v>（冷却水）ねじ接合</v>
          </cell>
          <cell r="E498" t="str">
            <v>屋内一般配管</v>
          </cell>
          <cell r="F498" t="str">
            <v>配管工</v>
          </cell>
          <cell r="G498">
            <v>8.8999999999999996E-2</v>
          </cell>
          <cell r="H498">
            <v>0.1</v>
          </cell>
          <cell r="I498">
            <v>0.123</v>
          </cell>
          <cell r="J498">
            <v>0.151</v>
          </cell>
          <cell r="K498">
            <v>0.16600000000000001</v>
          </cell>
          <cell r="L498">
            <v>0.20799999999999999</v>
          </cell>
          <cell r="M498">
            <v>0.27100000000000002</v>
          </cell>
          <cell r="N498">
            <v>0.307</v>
          </cell>
          <cell r="O498">
            <v>0.40100000000000002</v>
          </cell>
          <cell r="P498">
            <v>0.47399999999999998</v>
          </cell>
          <cell r="Q498">
            <v>0.57699999999999996</v>
          </cell>
        </row>
        <row r="499">
          <cell r="B499">
            <v>22</v>
          </cell>
          <cell r="C499" t="str">
            <v>STPG(黒)</v>
          </cell>
          <cell r="D499" t="str">
            <v>（低圧蒸気用）ねじ接合</v>
          </cell>
          <cell r="E499" t="str">
            <v>屋内一般配管</v>
          </cell>
          <cell r="F499" t="str">
            <v>配管工</v>
          </cell>
          <cell r="G499">
            <v>8.8999999999999996E-2</v>
          </cell>
          <cell r="H499">
            <v>0.1</v>
          </cell>
          <cell r="I499">
            <v>0.123</v>
          </cell>
          <cell r="J499">
            <v>0.151</v>
          </cell>
          <cell r="K499">
            <v>0.16600000000000001</v>
          </cell>
          <cell r="L499">
            <v>0.20799999999999999</v>
          </cell>
          <cell r="M499">
            <v>0.27100000000000002</v>
          </cell>
          <cell r="N499">
            <v>0.307</v>
          </cell>
        </row>
        <row r="500">
          <cell r="B500">
            <v>23</v>
          </cell>
          <cell r="C500" t="str">
            <v>STPG</v>
          </cell>
          <cell r="D500" t="str">
            <v>（消火・冷却水・冷温水）溶接接合</v>
          </cell>
          <cell r="E500" t="str">
            <v>屋内一般配管</v>
          </cell>
          <cell r="F500" t="str">
            <v>配管工</v>
          </cell>
          <cell r="G500">
            <v>0.112</v>
          </cell>
          <cell r="H500">
            <v>0.121</v>
          </cell>
          <cell r="I500">
            <v>0.14099999999999999</v>
          </cell>
          <cell r="J500">
            <v>0.16600000000000001</v>
          </cell>
          <cell r="K500">
            <v>0.17899999999999999</v>
          </cell>
          <cell r="L500">
            <v>0.215</v>
          </cell>
          <cell r="M500">
            <v>0.27</v>
          </cell>
          <cell r="N500">
            <v>0.30399999999999999</v>
          </cell>
          <cell r="O500">
            <v>0.38900000000000001</v>
          </cell>
          <cell r="P500">
            <v>0.45900000000000002</v>
          </cell>
          <cell r="Q500">
            <v>0.57599999999999996</v>
          </cell>
          <cell r="R500">
            <v>0.81899999999999995</v>
          </cell>
          <cell r="S500">
            <v>1.097</v>
          </cell>
          <cell r="T500">
            <v>1.3240000000000001</v>
          </cell>
        </row>
        <row r="501">
          <cell r="B501">
            <v>24</v>
          </cell>
          <cell r="C501" t="str">
            <v>STPG(黒)</v>
          </cell>
          <cell r="D501" t="str">
            <v>（蒸気給気管、蒸気還気用）溶接接合</v>
          </cell>
          <cell r="E501" t="str">
            <v>屋内一般配管</v>
          </cell>
          <cell r="F501" t="str">
            <v>配管工</v>
          </cell>
          <cell r="G501">
            <v>0.112</v>
          </cell>
          <cell r="H501">
            <v>0.121</v>
          </cell>
          <cell r="I501">
            <v>0.14099999999999999</v>
          </cell>
          <cell r="J501">
            <v>0.16600000000000001</v>
          </cell>
          <cell r="K501">
            <v>0.17899999999999999</v>
          </cell>
          <cell r="L501">
            <v>0.215</v>
          </cell>
          <cell r="M501">
            <v>0.27</v>
          </cell>
          <cell r="N501">
            <v>0.30399999999999999</v>
          </cell>
          <cell r="O501">
            <v>0.38900000000000001</v>
          </cell>
          <cell r="P501">
            <v>0.45900000000000002</v>
          </cell>
          <cell r="Q501">
            <v>0.57599999999999996</v>
          </cell>
          <cell r="R501">
            <v>0.81899999999999995</v>
          </cell>
          <cell r="S501">
            <v>1.097</v>
          </cell>
          <cell r="T501">
            <v>1.3240000000000001</v>
          </cell>
        </row>
        <row r="502">
          <cell r="B502">
            <v>25</v>
          </cell>
          <cell r="C502" t="str">
            <v>SGP(白)</v>
          </cell>
          <cell r="D502" t="str">
            <v>（排水）ねじ接合</v>
          </cell>
          <cell r="E502" t="str">
            <v>屋内一般配管</v>
          </cell>
          <cell r="F502" t="str">
            <v>配管工</v>
          </cell>
          <cell r="G502">
            <v>8.8999999999999996E-2</v>
          </cell>
          <cell r="H502">
            <v>0.1</v>
          </cell>
          <cell r="I502">
            <v>0.123</v>
          </cell>
          <cell r="J502">
            <v>0.151</v>
          </cell>
          <cell r="K502">
            <v>0.16600000000000001</v>
          </cell>
          <cell r="L502">
            <v>0.20799999999999999</v>
          </cell>
          <cell r="M502">
            <v>0.27100000000000002</v>
          </cell>
          <cell r="N502">
            <v>0.307</v>
          </cell>
          <cell r="O502">
            <v>0.40100000000000002</v>
          </cell>
          <cell r="P502">
            <v>0.47399999999999998</v>
          </cell>
          <cell r="Q502">
            <v>0.57699999999999996</v>
          </cell>
        </row>
        <row r="503">
          <cell r="B503">
            <v>26</v>
          </cell>
          <cell r="C503" t="str">
            <v>SGP(白)</v>
          </cell>
          <cell r="D503" t="str">
            <v>（冷温水）ねじ接合</v>
          </cell>
          <cell r="E503" t="str">
            <v>屋内一般配管</v>
          </cell>
          <cell r="F503" t="str">
            <v>配管工</v>
          </cell>
          <cell r="G503">
            <v>8.8999999999999996E-2</v>
          </cell>
          <cell r="H503">
            <v>0.1</v>
          </cell>
          <cell r="I503">
            <v>0.123</v>
          </cell>
          <cell r="J503">
            <v>0.151</v>
          </cell>
          <cell r="K503">
            <v>0.16600000000000001</v>
          </cell>
          <cell r="L503">
            <v>0.20799999999999999</v>
          </cell>
          <cell r="M503">
            <v>0.27100000000000002</v>
          </cell>
          <cell r="N503">
            <v>0.307</v>
          </cell>
          <cell r="O503">
            <v>0.40100000000000002</v>
          </cell>
        </row>
        <row r="504">
          <cell r="B504">
            <v>27</v>
          </cell>
          <cell r="C504" t="str">
            <v>SGP(白)</v>
          </cell>
          <cell r="D504" t="str">
            <v>（通気・消火・給湯・プロパン）ねじ接合</v>
          </cell>
          <cell r="E504" t="str">
            <v>屋内一般配管</v>
          </cell>
          <cell r="F504" t="str">
            <v>配管工</v>
          </cell>
          <cell r="G504">
            <v>8.8999999999999996E-2</v>
          </cell>
          <cell r="H504">
            <v>0.1</v>
          </cell>
          <cell r="I504">
            <v>0.123</v>
          </cell>
          <cell r="J504">
            <v>0.151</v>
          </cell>
          <cell r="K504">
            <v>0.16600000000000001</v>
          </cell>
          <cell r="L504">
            <v>0.20799999999999999</v>
          </cell>
          <cell r="M504">
            <v>0.27100000000000002</v>
          </cell>
          <cell r="N504">
            <v>0.307</v>
          </cell>
          <cell r="O504">
            <v>0.40100000000000002</v>
          </cell>
          <cell r="P504">
            <v>0.47399999999999998</v>
          </cell>
          <cell r="Q504">
            <v>0.57699999999999996</v>
          </cell>
        </row>
        <row r="505">
          <cell r="B505">
            <v>28</v>
          </cell>
          <cell r="C505" t="str">
            <v>SGP(白)</v>
          </cell>
          <cell r="D505" t="str">
            <v>（冷却水）ねじ接合</v>
          </cell>
          <cell r="E505" t="str">
            <v>屋内一般配管</v>
          </cell>
          <cell r="F505" t="str">
            <v>配管工</v>
          </cell>
          <cell r="G505">
            <v>8.8999999999999996E-2</v>
          </cell>
          <cell r="H505">
            <v>0.1</v>
          </cell>
          <cell r="I505">
            <v>0.123</v>
          </cell>
          <cell r="J505">
            <v>0.151</v>
          </cell>
          <cell r="K505">
            <v>0.16600000000000001</v>
          </cell>
          <cell r="L505">
            <v>0.20799999999999999</v>
          </cell>
          <cell r="M505">
            <v>0.27100000000000002</v>
          </cell>
          <cell r="N505">
            <v>0.307</v>
          </cell>
          <cell r="O505">
            <v>0.40100000000000002</v>
          </cell>
          <cell r="P505">
            <v>0.47399999999999998</v>
          </cell>
          <cell r="Q505">
            <v>0.57699999999999996</v>
          </cell>
        </row>
        <row r="506">
          <cell r="B506">
            <v>29</v>
          </cell>
          <cell r="C506" t="str">
            <v>SGP(白)</v>
          </cell>
          <cell r="D506" t="str">
            <v>（通気・消火・給湯・プロパン・冷却水・冷温水）溶接接合</v>
          </cell>
          <cell r="E506" t="str">
            <v>屋内一般配管</v>
          </cell>
          <cell r="F506" t="str">
            <v>配管工</v>
          </cell>
          <cell r="G506">
            <v>0.27</v>
          </cell>
          <cell r="H506">
            <v>0.30399999999999999</v>
          </cell>
          <cell r="I506">
            <v>0.38900000000000001</v>
          </cell>
          <cell r="J506">
            <v>0.45900000000000002</v>
          </cell>
          <cell r="K506">
            <v>0.57599999999999996</v>
          </cell>
          <cell r="L506">
            <v>0.81899999999999995</v>
          </cell>
          <cell r="M506">
            <v>0.27</v>
          </cell>
          <cell r="N506">
            <v>0.30399999999999999</v>
          </cell>
          <cell r="O506">
            <v>0.38900000000000001</v>
          </cell>
          <cell r="P506">
            <v>0.45900000000000002</v>
          </cell>
          <cell r="Q506">
            <v>0.57599999999999996</v>
          </cell>
          <cell r="R506">
            <v>0.81899999999999995</v>
          </cell>
          <cell r="S506">
            <v>1.097</v>
          </cell>
          <cell r="T506">
            <v>1.3240000000000001</v>
          </cell>
        </row>
        <row r="507">
          <cell r="B507">
            <v>30</v>
          </cell>
          <cell r="C507" t="str">
            <v>SGP(白)</v>
          </cell>
          <cell r="D507" t="str">
            <v>（冷却水）ハウジング型管継手</v>
          </cell>
          <cell r="E507" t="str">
            <v>屋内一般配管</v>
          </cell>
          <cell r="F507" t="str">
            <v>配管工</v>
          </cell>
          <cell r="G507">
            <v>0.106</v>
          </cell>
          <cell r="H507">
            <v>0.13300000000000001</v>
          </cell>
          <cell r="I507">
            <v>0.17299999999999999</v>
          </cell>
          <cell r="J507">
            <v>0.25600000000000001</v>
          </cell>
          <cell r="K507">
            <v>0.30199999999999999</v>
          </cell>
          <cell r="L507">
            <v>0.106</v>
          </cell>
          <cell r="M507">
            <v>0.13300000000000001</v>
          </cell>
          <cell r="N507">
            <v>0.17299999999999999</v>
          </cell>
          <cell r="O507">
            <v>0.25600000000000001</v>
          </cell>
          <cell r="P507">
            <v>0.30199999999999999</v>
          </cell>
          <cell r="Q507">
            <v>0.36799999999999999</v>
          </cell>
          <cell r="R507">
            <v>0.48499999999999999</v>
          </cell>
          <cell r="S507">
            <v>0.65300000000000002</v>
          </cell>
          <cell r="T507">
            <v>0.78700000000000003</v>
          </cell>
        </row>
        <row r="508">
          <cell r="B508">
            <v>31</v>
          </cell>
          <cell r="C508" t="str">
            <v>SGP(白)</v>
          </cell>
          <cell r="D508" t="str">
            <v>（冷温水・消火）ハウジング型管継手</v>
          </cell>
          <cell r="E508" t="str">
            <v>屋内一般配管</v>
          </cell>
          <cell r="F508" t="str">
            <v>配管工</v>
          </cell>
          <cell r="G508">
            <v>0.106</v>
          </cell>
          <cell r="H508">
            <v>0.13300000000000001</v>
          </cell>
          <cell r="I508">
            <v>0.17299999999999999</v>
          </cell>
          <cell r="J508">
            <v>0.25600000000000001</v>
          </cell>
          <cell r="K508">
            <v>0.30199999999999999</v>
          </cell>
          <cell r="L508">
            <v>0.106</v>
          </cell>
          <cell r="M508">
            <v>0.13300000000000001</v>
          </cell>
          <cell r="N508">
            <v>0.17299999999999999</v>
          </cell>
          <cell r="O508">
            <v>0.25600000000000001</v>
          </cell>
          <cell r="P508">
            <v>0.30199999999999999</v>
          </cell>
          <cell r="Q508">
            <v>0.36799999999999999</v>
          </cell>
          <cell r="R508">
            <v>0.48499999999999999</v>
          </cell>
          <cell r="S508">
            <v>0.65300000000000002</v>
          </cell>
          <cell r="T508">
            <v>0.78700000000000003</v>
          </cell>
        </row>
        <row r="509">
          <cell r="B509">
            <v>32</v>
          </cell>
          <cell r="C509" t="str">
            <v>SGP(黒)</v>
          </cell>
          <cell r="D509" t="str">
            <v>（蒸気・油）ねじ接合</v>
          </cell>
          <cell r="E509" t="str">
            <v>屋内一般配管</v>
          </cell>
          <cell r="F509" t="str">
            <v>配管工</v>
          </cell>
          <cell r="G509">
            <v>8.8999999999999996E-2</v>
          </cell>
          <cell r="H509">
            <v>0.1</v>
          </cell>
          <cell r="I509">
            <v>0.123</v>
          </cell>
          <cell r="J509">
            <v>0.151</v>
          </cell>
          <cell r="K509">
            <v>0.16600000000000001</v>
          </cell>
          <cell r="L509">
            <v>0.20799999999999999</v>
          </cell>
          <cell r="M509">
            <v>0.27100000000000002</v>
          </cell>
          <cell r="N509">
            <v>0.307</v>
          </cell>
          <cell r="O509">
            <v>0.40100000000000002</v>
          </cell>
          <cell r="P509">
            <v>0.47399999999999998</v>
          </cell>
          <cell r="Q509">
            <v>0.57699999999999996</v>
          </cell>
        </row>
        <row r="510">
          <cell r="B510">
            <v>33</v>
          </cell>
          <cell r="C510" t="str">
            <v>SGP(黒)</v>
          </cell>
          <cell r="D510" t="str">
            <v>（蒸気・油）溶接接合</v>
          </cell>
          <cell r="E510" t="str">
            <v>屋内一般配管</v>
          </cell>
          <cell r="F510" t="str">
            <v>配管工</v>
          </cell>
          <cell r="G510">
            <v>0.112</v>
          </cell>
          <cell r="H510">
            <v>0.121</v>
          </cell>
          <cell r="I510">
            <v>0.14099999999999999</v>
          </cell>
          <cell r="J510">
            <v>0.16600000000000001</v>
          </cell>
          <cell r="K510">
            <v>0.17899999999999999</v>
          </cell>
          <cell r="L510">
            <v>0.215</v>
          </cell>
          <cell r="M510">
            <v>0.27</v>
          </cell>
          <cell r="N510">
            <v>0.30399999999999999</v>
          </cell>
          <cell r="O510">
            <v>0.38900000000000001</v>
          </cell>
          <cell r="P510">
            <v>0.45900000000000002</v>
          </cell>
          <cell r="Q510">
            <v>0.57599999999999996</v>
          </cell>
          <cell r="R510">
            <v>0.81899999999999995</v>
          </cell>
          <cell r="S510">
            <v>1.097</v>
          </cell>
          <cell r="T510">
            <v>1.3240000000000001</v>
          </cell>
        </row>
        <row r="511">
          <cell r="B511">
            <v>34</v>
          </cell>
          <cell r="C511" t="str">
            <v>D-VA(WSP042)</v>
          </cell>
          <cell r="D511" t="str">
            <v>MD継手</v>
          </cell>
          <cell r="E511" t="str">
            <v>屋内一般配管</v>
          </cell>
          <cell r="F511" t="str">
            <v>配管工</v>
          </cell>
          <cell r="G511">
            <v>0.13500000000000001</v>
          </cell>
          <cell r="H511">
            <v>0.14499999999999999</v>
          </cell>
          <cell r="I511">
            <v>0.17199999999999999</v>
          </cell>
          <cell r="J511">
            <v>0.13500000000000001</v>
          </cell>
          <cell r="K511">
            <v>0.14499999999999999</v>
          </cell>
          <cell r="L511">
            <v>0.17199999999999999</v>
          </cell>
          <cell r="M511">
            <v>0.214</v>
          </cell>
          <cell r="N511">
            <v>0.23899999999999999</v>
          </cell>
          <cell r="O511">
            <v>0.30599999999999999</v>
          </cell>
          <cell r="P511">
            <v>0.36099999999999999</v>
          </cell>
          <cell r="Q511">
            <v>0.45700000000000002</v>
          </cell>
          <cell r="R511">
            <v>0.66600000000000004</v>
          </cell>
        </row>
        <row r="512">
          <cell r="B512">
            <v>35</v>
          </cell>
          <cell r="C512" t="str">
            <v>SGP-TA(WSP032)</v>
          </cell>
          <cell r="D512" t="str">
            <v>ねじ接合</v>
          </cell>
          <cell r="E512" t="str">
            <v>屋内一般配管</v>
          </cell>
          <cell r="F512" t="str">
            <v>配管工</v>
          </cell>
          <cell r="G512">
            <v>8.8999999999999996E-2</v>
          </cell>
          <cell r="H512">
            <v>0.1</v>
          </cell>
          <cell r="I512">
            <v>0.123</v>
          </cell>
          <cell r="J512">
            <v>0.151</v>
          </cell>
          <cell r="K512">
            <v>0.16600000000000001</v>
          </cell>
          <cell r="L512">
            <v>0.20799999999999999</v>
          </cell>
          <cell r="M512">
            <v>0.27100000000000002</v>
          </cell>
          <cell r="N512">
            <v>0.307</v>
          </cell>
          <cell r="O512">
            <v>0.40100000000000002</v>
          </cell>
          <cell r="P512">
            <v>0.47399999999999998</v>
          </cell>
          <cell r="Q512">
            <v>0.57699999999999996</v>
          </cell>
        </row>
        <row r="513">
          <cell r="B513">
            <v>36</v>
          </cell>
          <cell r="C513" t="str">
            <v>SGP-TA(WSP032)</v>
          </cell>
          <cell r="D513" t="str">
            <v>MD継手</v>
          </cell>
          <cell r="E513" t="str">
            <v>屋内一般配管</v>
          </cell>
          <cell r="F513" t="str">
            <v>配管工</v>
          </cell>
          <cell r="G513">
            <v>0.13500000000000001</v>
          </cell>
          <cell r="H513">
            <v>0.14499999999999999</v>
          </cell>
          <cell r="I513">
            <v>0.17199999999999999</v>
          </cell>
          <cell r="J513">
            <v>0.13500000000000001</v>
          </cell>
          <cell r="K513">
            <v>0.14499999999999999</v>
          </cell>
          <cell r="L513">
            <v>0.17199999999999999</v>
          </cell>
          <cell r="M513">
            <v>0.214</v>
          </cell>
          <cell r="N513">
            <v>0.23899999999999999</v>
          </cell>
          <cell r="O513">
            <v>0.30599999999999999</v>
          </cell>
          <cell r="P513">
            <v>0.36099999999999999</v>
          </cell>
          <cell r="Q513">
            <v>0.45700000000000002</v>
          </cell>
          <cell r="R513">
            <v>0.66600000000000004</v>
          </cell>
        </row>
        <row r="514">
          <cell r="B514">
            <v>38</v>
          </cell>
          <cell r="C514" t="str">
            <v>ARFA管</v>
          </cell>
          <cell r="D514" t="str">
            <v>ねじ接合</v>
          </cell>
          <cell r="E514" t="str">
            <v>屋内一般配管</v>
          </cell>
          <cell r="F514" t="str">
            <v>配管工</v>
          </cell>
          <cell r="G514">
            <v>8.8999999999999996E-2</v>
          </cell>
          <cell r="H514">
            <v>0.1</v>
          </cell>
          <cell r="I514">
            <v>0.123</v>
          </cell>
          <cell r="J514">
            <v>0.151</v>
          </cell>
          <cell r="K514">
            <v>0.16600000000000001</v>
          </cell>
          <cell r="L514">
            <v>0.20799999999999999</v>
          </cell>
          <cell r="M514">
            <v>0.27100000000000002</v>
          </cell>
          <cell r="N514">
            <v>0.307</v>
          </cell>
          <cell r="O514">
            <v>0.40100000000000002</v>
          </cell>
          <cell r="P514">
            <v>0.47399999999999998</v>
          </cell>
          <cell r="Q514">
            <v>0.57699999999999996</v>
          </cell>
        </row>
        <row r="515">
          <cell r="B515">
            <v>39</v>
          </cell>
          <cell r="C515" t="str">
            <v>ARFA管</v>
          </cell>
          <cell r="D515" t="str">
            <v>MD継手</v>
          </cell>
          <cell r="E515" t="str">
            <v>屋内一般配管</v>
          </cell>
          <cell r="F515" t="str">
            <v>配管工</v>
          </cell>
          <cell r="G515">
            <v>0.13500000000000001</v>
          </cell>
          <cell r="H515">
            <v>0.14499999999999999</v>
          </cell>
          <cell r="I515">
            <v>0.17199999999999999</v>
          </cell>
          <cell r="J515">
            <v>0.13500000000000001</v>
          </cell>
          <cell r="K515">
            <v>0.14499999999999999</v>
          </cell>
          <cell r="L515">
            <v>0.17199999999999999</v>
          </cell>
          <cell r="M515">
            <v>0.214</v>
          </cell>
          <cell r="N515">
            <v>0.23899999999999999</v>
          </cell>
          <cell r="O515">
            <v>0.30599999999999999</v>
          </cell>
          <cell r="P515">
            <v>0.36099999999999999</v>
          </cell>
          <cell r="Q515">
            <v>0.45700000000000002</v>
          </cell>
          <cell r="R515">
            <v>0.66600000000000004</v>
          </cell>
        </row>
        <row r="516">
          <cell r="B516">
            <v>40</v>
          </cell>
          <cell r="C516" t="str">
            <v>CUP</v>
          </cell>
          <cell r="D516" t="str">
            <v>（給湯・給水）</v>
          </cell>
          <cell r="E516" t="str">
            <v>屋内一般配管</v>
          </cell>
          <cell r="F516" t="str">
            <v>配管工</v>
          </cell>
          <cell r="G516">
            <v>5.8999999999999997E-2</v>
          </cell>
          <cell r="H516">
            <v>8.2000000000000003E-2</v>
          </cell>
          <cell r="I516">
            <v>0.105</v>
          </cell>
          <cell r="J516">
            <v>0.129</v>
          </cell>
          <cell r="K516">
            <v>0.152</v>
          </cell>
          <cell r="L516">
            <v>0.2</v>
          </cell>
          <cell r="M516">
            <v>0.247</v>
          </cell>
          <cell r="N516">
            <v>0.29299999999999998</v>
          </cell>
          <cell r="O516">
            <v>0.38800000000000001</v>
          </cell>
          <cell r="P516">
            <v>0.48199999999999998</v>
          </cell>
          <cell r="Q516">
            <v>0.57599999999999996</v>
          </cell>
        </row>
        <row r="519">
          <cell r="B519">
            <v>1</v>
          </cell>
          <cell r="C519" t="str">
            <v>SGP-PA</v>
          </cell>
          <cell r="D519" t="str">
            <v>（給水・冷却水）ねじ接合（管端防食継手）</v>
          </cell>
          <cell r="E519" t="str">
            <v>機械室・便所配管</v>
          </cell>
          <cell r="F519" t="str">
            <v>配管工</v>
          </cell>
          <cell r="G519">
            <v>0.107</v>
          </cell>
          <cell r="H519">
            <v>0.12</v>
          </cell>
          <cell r="I519">
            <v>0.14799999999999999</v>
          </cell>
          <cell r="J519">
            <v>0.18099999999999999</v>
          </cell>
          <cell r="K519">
            <v>0.19900000000000001</v>
          </cell>
          <cell r="L519">
            <v>0.25</v>
          </cell>
          <cell r="M519">
            <v>0.32500000000000001</v>
          </cell>
          <cell r="N519">
            <v>0.36799999999999999</v>
          </cell>
          <cell r="O519">
            <v>0.48099999999999998</v>
          </cell>
          <cell r="P519">
            <v>0.56899999999999995</v>
          </cell>
          <cell r="Q519">
            <v>0.69199999999999995</v>
          </cell>
        </row>
        <row r="520">
          <cell r="B520">
            <v>2</v>
          </cell>
          <cell r="C520" t="str">
            <v>SGP-PB</v>
          </cell>
          <cell r="D520" t="str">
            <v>（給水・冷却水）ねじ接合（管端防食継手）</v>
          </cell>
          <cell r="E520" t="str">
            <v>機械室・便所配管</v>
          </cell>
          <cell r="F520" t="str">
            <v>配管工</v>
          </cell>
          <cell r="G520">
            <v>0.107</v>
          </cell>
          <cell r="H520">
            <v>0.12</v>
          </cell>
          <cell r="I520">
            <v>0.14799999999999999</v>
          </cell>
          <cell r="J520">
            <v>0.18099999999999999</v>
          </cell>
          <cell r="K520">
            <v>0.19900000000000001</v>
          </cell>
          <cell r="L520">
            <v>0.25</v>
          </cell>
          <cell r="M520">
            <v>0.32500000000000001</v>
          </cell>
          <cell r="N520">
            <v>0.36799999999999999</v>
          </cell>
          <cell r="O520">
            <v>0.48099999999999998</v>
          </cell>
          <cell r="P520">
            <v>0.56899999999999995</v>
          </cell>
          <cell r="Q520">
            <v>0.69199999999999995</v>
          </cell>
        </row>
        <row r="521">
          <cell r="B521">
            <v>4</v>
          </cell>
          <cell r="C521" t="str">
            <v>SGP-FPA</v>
          </cell>
          <cell r="D521" t="str">
            <v>（給水・冷却水）フランジ接合</v>
          </cell>
          <cell r="E521" t="str">
            <v>機械室・便所配管</v>
          </cell>
          <cell r="F521" t="str">
            <v>配管工</v>
          </cell>
          <cell r="G521">
            <v>0.25700000000000001</v>
          </cell>
          <cell r="H521">
            <v>0.29499999999999998</v>
          </cell>
          <cell r="I521">
            <v>0.38</v>
          </cell>
          <cell r="J521">
            <v>0.45200000000000001</v>
          </cell>
          <cell r="K521">
            <v>0.57599999999999996</v>
          </cell>
          <cell r="L521">
            <v>0.81699999999999995</v>
          </cell>
          <cell r="M521">
            <v>0.25700000000000001</v>
          </cell>
          <cell r="N521">
            <v>0.29499999999999998</v>
          </cell>
          <cell r="O521">
            <v>0.38</v>
          </cell>
          <cell r="P521">
            <v>0.45200000000000001</v>
          </cell>
          <cell r="Q521">
            <v>0.57599999999999996</v>
          </cell>
          <cell r="R521">
            <v>0.81699999999999995</v>
          </cell>
          <cell r="S521">
            <v>1.1000000000000001</v>
          </cell>
          <cell r="T521">
            <v>1.325</v>
          </cell>
        </row>
        <row r="522">
          <cell r="B522">
            <v>5</v>
          </cell>
          <cell r="C522" t="str">
            <v>SGP-FPB</v>
          </cell>
          <cell r="D522" t="str">
            <v>（給水・冷却水）フランジ接合</v>
          </cell>
          <cell r="E522" t="str">
            <v>機械室・便所配管</v>
          </cell>
          <cell r="F522" t="str">
            <v>配管工</v>
          </cell>
          <cell r="G522">
            <v>0.25700000000000001</v>
          </cell>
          <cell r="H522">
            <v>0.29499999999999998</v>
          </cell>
          <cell r="I522">
            <v>0.38</v>
          </cell>
          <cell r="J522">
            <v>0.45200000000000001</v>
          </cell>
          <cell r="K522">
            <v>0.57599999999999996</v>
          </cell>
          <cell r="L522">
            <v>0.81699999999999995</v>
          </cell>
          <cell r="M522">
            <v>0.25700000000000001</v>
          </cell>
          <cell r="N522">
            <v>0.29499999999999998</v>
          </cell>
          <cell r="O522">
            <v>0.38</v>
          </cell>
          <cell r="P522">
            <v>0.45200000000000001</v>
          </cell>
          <cell r="Q522">
            <v>0.57599999999999996</v>
          </cell>
          <cell r="R522">
            <v>0.81699999999999995</v>
          </cell>
          <cell r="S522">
            <v>1.1000000000000001</v>
          </cell>
          <cell r="T522">
            <v>1.325</v>
          </cell>
        </row>
        <row r="523">
          <cell r="B523">
            <v>7</v>
          </cell>
          <cell r="C523" t="str">
            <v>SGP-VA</v>
          </cell>
          <cell r="D523" t="str">
            <v>（給水・冷却水）ねじ接合（管端防食継手）</v>
          </cell>
          <cell r="E523" t="str">
            <v>機械室・便所配管</v>
          </cell>
          <cell r="F523" t="str">
            <v>配管工</v>
          </cell>
          <cell r="G523">
            <v>0.107</v>
          </cell>
          <cell r="H523">
            <v>0.12</v>
          </cell>
          <cell r="I523">
            <v>0.14799999999999999</v>
          </cell>
          <cell r="J523">
            <v>0.18099999999999999</v>
          </cell>
          <cell r="K523">
            <v>0.19900000000000001</v>
          </cell>
          <cell r="L523">
            <v>0.25</v>
          </cell>
          <cell r="M523">
            <v>0.32500000000000001</v>
          </cell>
          <cell r="N523">
            <v>0.36799999999999999</v>
          </cell>
          <cell r="O523">
            <v>0.48099999999999998</v>
          </cell>
          <cell r="P523">
            <v>0.56899999999999995</v>
          </cell>
          <cell r="Q523">
            <v>0.69199999999999995</v>
          </cell>
        </row>
        <row r="524">
          <cell r="B524">
            <v>8</v>
          </cell>
          <cell r="C524" t="str">
            <v>SGP-VB</v>
          </cell>
          <cell r="D524" t="str">
            <v>（給水・冷却水）ねじ接合（管端防食継手）</v>
          </cell>
          <cell r="E524" t="str">
            <v>機械室・便所配管</v>
          </cell>
          <cell r="F524" t="str">
            <v>配管工</v>
          </cell>
          <cell r="G524">
            <v>0.107</v>
          </cell>
          <cell r="H524">
            <v>0.12</v>
          </cell>
          <cell r="I524">
            <v>0.14799999999999999</v>
          </cell>
          <cell r="J524">
            <v>0.18099999999999999</v>
          </cell>
          <cell r="K524">
            <v>0.19900000000000001</v>
          </cell>
          <cell r="L524">
            <v>0.25</v>
          </cell>
          <cell r="M524">
            <v>0.32500000000000001</v>
          </cell>
          <cell r="N524">
            <v>0.36799999999999999</v>
          </cell>
          <cell r="O524">
            <v>0.48099999999999998</v>
          </cell>
          <cell r="P524">
            <v>0.56899999999999995</v>
          </cell>
          <cell r="Q524">
            <v>0.69199999999999995</v>
          </cell>
        </row>
        <row r="525">
          <cell r="B525">
            <v>10</v>
          </cell>
          <cell r="C525" t="str">
            <v>SGP-FVA</v>
          </cell>
          <cell r="D525" t="str">
            <v>（給水・冷却水）フランジ接合</v>
          </cell>
          <cell r="E525" t="str">
            <v>機械室・便所配管</v>
          </cell>
          <cell r="F525" t="str">
            <v>配管工</v>
          </cell>
          <cell r="G525">
            <v>0.25700000000000001</v>
          </cell>
          <cell r="H525">
            <v>0.29499999999999998</v>
          </cell>
          <cell r="I525">
            <v>0.38</v>
          </cell>
          <cell r="J525">
            <v>0.45200000000000001</v>
          </cell>
          <cell r="K525">
            <v>0.57599999999999996</v>
          </cell>
          <cell r="L525">
            <v>0.81699999999999995</v>
          </cell>
          <cell r="M525">
            <v>0.25700000000000001</v>
          </cell>
          <cell r="N525">
            <v>0.29499999999999998</v>
          </cell>
          <cell r="O525">
            <v>0.38</v>
          </cell>
          <cell r="P525">
            <v>0.45200000000000001</v>
          </cell>
          <cell r="Q525">
            <v>0.57599999999999996</v>
          </cell>
          <cell r="R525">
            <v>0.81699999999999995</v>
          </cell>
          <cell r="S525">
            <v>1.1000000000000001</v>
          </cell>
          <cell r="T525">
            <v>1.325</v>
          </cell>
        </row>
        <row r="526">
          <cell r="B526">
            <v>11</v>
          </cell>
          <cell r="C526" t="str">
            <v>SGP-FVB</v>
          </cell>
          <cell r="D526" t="str">
            <v>（給水・冷却水）フランジ接合</v>
          </cell>
          <cell r="E526" t="str">
            <v>機械室・便所配管</v>
          </cell>
          <cell r="F526" t="str">
            <v>配管工</v>
          </cell>
          <cell r="G526">
            <v>0.25700000000000001</v>
          </cell>
          <cell r="H526">
            <v>0.29499999999999998</v>
          </cell>
          <cell r="I526">
            <v>0.38</v>
          </cell>
          <cell r="J526">
            <v>0.45200000000000001</v>
          </cell>
          <cell r="K526">
            <v>0.57599999999999996</v>
          </cell>
          <cell r="L526">
            <v>0.81699999999999995</v>
          </cell>
          <cell r="M526">
            <v>0.25700000000000001</v>
          </cell>
          <cell r="N526">
            <v>0.29499999999999998</v>
          </cell>
          <cell r="O526">
            <v>0.38</v>
          </cell>
          <cell r="P526">
            <v>0.45200000000000001</v>
          </cell>
          <cell r="Q526">
            <v>0.57599999999999996</v>
          </cell>
          <cell r="R526">
            <v>0.81699999999999995</v>
          </cell>
          <cell r="S526">
            <v>1.1000000000000001</v>
          </cell>
          <cell r="T526">
            <v>1.325</v>
          </cell>
        </row>
        <row r="527">
          <cell r="B527">
            <v>13</v>
          </cell>
          <cell r="C527" t="str">
            <v>SGP-HVA</v>
          </cell>
          <cell r="D527" t="str">
            <v>（給湯・冷温水）ねじ接合（管端防食継手）</v>
          </cell>
          <cell r="E527" t="str">
            <v>機械室・便所配管</v>
          </cell>
          <cell r="F527" t="str">
            <v>配管工</v>
          </cell>
          <cell r="G527">
            <v>0.107</v>
          </cell>
          <cell r="H527">
            <v>0.12</v>
          </cell>
          <cell r="I527">
            <v>0.14799999999999999</v>
          </cell>
          <cell r="J527">
            <v>0.18099999999999999</v>
          </cell>
          <cell r="K527">
            <v>0.19900000000000001</v>
          </cell>
          <cell r="L527">
            <v>0.25</v>
          </cell>
          <cell r="M527">
            <v>0.32500000000000001</v>
          </cell>
          <cell r="N527">
            <v>0.36799999999999999</v>
          </cell>
          <cell r="O527">
            <v>0.48099999999999998</v>
          </cell>
        </row>
        <row r="528">
          <cell r="B528">
            <v>14</v>
          </cell>
          <cell r="C528" t="str">
            <v>SGP-VA</v>
          </cell>
          <cell r="D528" t="str">
            <v>（冷却水）ハウジング型継手</v>
          </cell>
          <cell r="E528" t="str">
            <v>機械室・便所配管</v>
          </cell>
          <cell r="F528" t="str">
            <v>配管工</v>
          </cell>
          <cell r="G528">
            <v>0.16900000000000001</v>
          </cell>
          <cell r="H528">
            <v>0.21199999999999999</v>
          </cell>
          <cell r="I528">
            <v>0.27600000000000002</v>
          </cell>
          <cell r="J528">
            <v>0.40899999999999997</v>
          </cell>
          <cell r="K528">
            <v>0.48399999999999999</v>
          </cell>
          <cell r="L528">
            <v>0.16900000000000001</v>
          </cell>
          <cell r="M528">
            <v>0.21199999999999999</v>
          </cell>
          <cell r="N528">
            <v>0.27600000000000002</v>
          </cell>
          <cell r="O528">
            <v>0.40899999999999997</v>
          </cell>
          <cell r="P528">
            <v>0.48399999999999999</v>
          </cell>
          <cell r="Q528">
            <v>0.58799999999999997</v>
          </cell>
          <cell r="R528">
            <v>0.77600000000000002</v>
          </cell>
          <cell r="S528">
            <v>1.0449999999999999</v>
          </cell>
          <cell r="T528">
            <v>1.2589999999999999</v>
          </cell>
        </row>
        <row r="529">
          <cell r="B529">
            <v>19</v>
          </cell>
          <cell r="C529" t="str">
            <v>STPG</v>
          </cell>
          <cell r="D529" t="str">
            <v>（冷温水）ねじ接合</v>
          </cell>
          <cell r="E529" t="str">
            <v>機械室・便所配管</v>
          </cell>
          <cell r="F529" t="str">
            <v>配管工</v>
          </cell>
          <cell r="G529">
            <v>0.107</v>
          </cell>
          <cell r="H529">
            <v>0.12</v>
          </cell>
          <cell r="I529">
            <v>0.14799999999999999</v>
          </cell>
          <cell r="J529">
            <v>0.18099999999999999</v>
          </cell>
          <cell r="K529">
            <v>0.19900000000000001</v>
          </cell>
          <cell r="L529">
            <v>0.25</v>
          </cell>
          <cell r="M529">
            <v>0.32500000000000001</v>
          </cell>
          <cell r="N529">
            <v>0.36799999999999999</v>
          </cell>
          <cell r="O529">
            <v>0.48099999999999998</v>
          </cell>
        </row>
        <row r="530">
          <cell r="B530">
            <v>20</v>
          </cell>
          <cell r="C530" t="str">
            <v>STPG</v>
          </cell>
          <cell r="D530" t="str">
            <v>（消火）ねじ接合</v>
          </cell>
          <cell r="E530" t="str">
            <v>機械室・便所配管</v>
          </cell>
          <cell r="F530" t="str">
            <v>配管工</v>
          </cell>
          <cell r="G530">
            <v>0.107</v>
          </cell>
          <cell r="H530">
            <v>0.12</v>
          </cell>
          <cell r="I530">
            <v>0.14799999999999999</v>
          </cell>
          <cell r="J530">
            <v>0.18099999999999999</v>
          </cell>
          <cell r="K530">
            <v>0.19900000000000001</v>
          </cell>
          <cell r="L530">
            <v>0.25</v>
          </cell>
          <cell r="M530">
            <v>0.32500000000000001</v>
          </cell>
          <cell r="N530">
            <v>0.36799999999999999</v>
          </cell>
          <cell r="O530">
            <v>0.48099999999999998</v>
          </cell>
          <cell r="P530">
            <v>0.56899999999999995</v>
          </cell>
          <cell r="Q530">
            <v>0.69199999999999995</v>
          </cell>
        </row>
        <row r="531">
          <cell r="B531">
            <v>21</v>
          </cell>
          <cell r="C531" t="str">
            <v>STPG</v>
          </cell>
          <cell r="D531" t="str">
            <v>（冷却水）ねじ接合</v>
          </cell>
          <cell r="E531" t="str">
            <v>機械室・便所配管</v>
          </cell>
          <cell r="F531" t="str">
            <v>配管工</v>
          </cell>
          <cell r="G531">
            <v>0.107</v>
          </cell>
          <cell r="H531">
            <v>0.12</v>
          </cell>
          <cell r="I531">
            <v>0.14799999999999999</v>
          </cell>
          <cell r="J531">
            <v>0.18099999999999999</v>
          </cell>
          <cell r="K531">
            <v>0.19900000000000001</v>
          </cell>
          <cell r="L531">
            <v>0.25</v>
          </cell>
          <cell r="M531">
            <v>0.32500000000000001</v>
          </cell>
          <cell r="N531">
            <v>0.36799999999999999</v>
          </cell>
          <cell r="O531">
            <v>0.48099999999999998</v>
          </cell>
          <cell r="P531">
            <v>0.56899999999999995</v>
          </cell>
          <cell r="Q531">
            <v>0.69199999999999995</v>
          </cell>
        </row>
        <row r="532">
          <cell r="B532">
            <v>22</v>
          </cell>
          <cell r="C532" t="str">
            <v>STPG(黒)</v>
          </cell>
          <cell r="D532" t="str">
            <v>（低圧蒸気用）ねじ接合</v>
          </cell>
          <cell r="E532" t="str">
            <v>機械室・便所配管</v>
          </cell>
          <cell r="F532" t="str">
            <v>配管工</v>
          </cell>
          <cell r="G532">
            <v>0.107</v>
          </cell>
          <cell r="H532">
            <v>0.12</v>
          </cell>
          <cell r="I532">
            <v>0.14799999999999999</v>
          </cell>
          <cell r="J532">
            <v>0.18099999999999999</v>
          </cell>
          <cell r="K532">
            <v>0.19900000000000001</v>
          </cell>
          <cell r="L532">
            <v>0.25</v>
          </cell>
          <cell r="M532">
            <v>0.32500000000000001</v>
          </cell>
          <cell r="N532">
            <v>0.36799999999999999</v>
          </cell>
        </row>
        <row r="533">
          <cell r="B533">
            <v>23</v>
          </cell>
          <cell r="C533" t="str">
            <v>STPG</v>
          </cell>
          <cell r="D533" t="str">
            <v>（消火・冷却水・冷温水）溶接接合</v>
          </cell>
          <cell r="E533" t="str">
            <v>機械室・便所配管</v>
          </cell>
          <cell r="F533" t="str">
            <v>配管工</v>
          </cell>
          <cell r="G533">
            <v>0.13400000000000001</v>
          </cell>
          <cell r="H533">
            <v>0.14499999999999999</v>
          </cell>
          <cell r="I533">
            <v>0.16900000000000001</v>
          </cell>
          <cell r="J533">
            <v>0.19900000000000001</v>
          </cell>
          <cell r="K533">
            <v>0.215</v>
          </cell>
          <cell r="L533">
            <v>0.25800000000000001</v>
          </cell>
          <cell r="M533">
            <v>0.32400000000000001</v>
          </cell>
          <cell r="N533">
            <v>0.36499999999999999</v>
          </cell>
          <cell r="O533">
            <v>0.46700000000000003</v>
          </cell>
          <cell r="P533">
            <v>0.55100000000000005</v>
          </cell>
          <cell r="Q533">
            <v>0.69099999999999995</v>
          </cell>
          <cell r="R533">
            <v>0.98299999999999998</v>
          </cell>
          <cell r="S533">
            <v>1.3160000000000001</v>
          </cell>
          <cell r="T533">
            <v>1.589</v>
          </cell>
        </row>
        <row r="534">
          <cell r="B534">
            <v>24</v>
          </cell>
          <cell r="C534" t="str">
            <v>STPG(黒)</v>
          </cell>
          <cell r="D534" t="str">
            <v>（蒸気給気管、蒸気還気用）溶接接合</v>
          </cell>
          <cell r="E534" t="str">
            <v>機械室・便所配管</v>
          </cell>
          <cell r="F534" t="str">
            <v>配管工</v>
          </cell>
          <cell r="G534">
            <v>0.13400000000000001</v>
          </cell>
          <cell r="H534">
            <v>0.14499999999999999</v>
          </cell>
          <cell r="I534">
            <v>0.16900000000000001</v>
          </cell>
          <cell r="J534">
            <v>0.19900000000000001</v>
          </cell>
          <cell r="K534">
            <v>0.215</v>
          </cell>
          <cell r="L534">
            <v>0.25800000000000001</v>
          </cell>
          <cell r="M534">
            <v>0.32400000000000001</v>
          </cell>
          <cell r="N534">
            <v>0.36499999999999999</v>
          </cell>
          <cell r="O534">
            <v>0.46700000000000003</v>
          </cell>
          <cell r="P534">
            <v>0.55100000000000005</v>
          </cell>
          <cell r="Q534">
            <v>0.69099999999999995</v>
          </cell>
          <cell r="R534">
            <v>0.98299999999999998</v>
          </cell>
          <cell r="S534">
            <v>1.3160000000000001</v>
          </cell>
          <cell r="T534">
            <v>1.589</v>
          </cell>
        </row>
        <row r="535">
          <cell r="B535">
            <v>25</v>
          </cell>
          <cell r="C535" t="str">
            <v>SGP(白)</v>
          </cell>
          <cell r="D535" t="str">
            <v>（排水）ねじ接合</v>
          </cell>
          <cell r="E535" t="str">
            <v>機械室・便所配管</v>
          </cell>
          <cell r="F535" t="str">
            <v>配管工</v>
          </cell>
          <cell r="G535">
            <v>0.107</v>
          </cell>
          <cell r="H535">
            <v>0.12</v>
          </cell>
          <cell r="I535">
            <v>0.14799999999999999</v>
          </cell>
          <cell r="J535">
            <v>0.18099999999999999</v>
          </cell>
          <cell r="K535">
            <v>0.19900000000000001</v>
          </cell>
          <cell r="L535">
            <v>0.25</v>
          </cell>
          <cell r="M535">
            <v>0.32500000000000001</v>
          </cell>
          <cell r="N535">
            <v>0.36799999999999999</v>
          </cell>
          <cell r="O535">
            <v>0.48099999999999998</v>
          </cell>
          <cell r="P535">
            <v>0.56899999999999995</v>
          </cell>
          <cell r="Q535">
            <v>0.69199999999999995</v>
          </cell>
        </row>
        <row r="536">
          <cell r="B536">
            <v>26</v>
          </cell>
          <cell r="C536" t="str">
            <v>SGP(白)</v>
          </cell>
          <cell r="D536" t="str">
            <v>（冷温水）ねじ接合</v>
          </cell>
          <cell r="E536" t="str">
            <v>機械室・便所配管</v>
          </cell>
          <cell r="F536" t="str">
            <v>配管工</v>
          </cell>
          <cell r="G536">
            <v>0.107</v>
          </cell>
          <cell r="H536">
            <v>0.12</v>
          </cell>
          <cell r="I536">
            <v>0.14799999999999999</v>
          </cell>
          <cell r="J536">
            <v>0.18099999999999999</v>
          </cell>
          <cell r="K536">
            <v>0.19900000000000001</v>
          </cell>
          <cell r="L536">
            <v>0.25</v>
          </cell>
          <cell r="M536">
            <v>0.32500000000000001</v>
          </cell>
          <cell r="N536">
            <v>0.36799999999999999</v>
          </cell>
          <cell r="O536">
            <v>0.48099999999999998</v>
          </cell>
        </row>
        <row r="537">
          <cell r="B537">
            <v>27</v>
          </cell>
          <cell r="C537" t="str">
            <v>SGP(白)</v>
          </cell>
          <cell r="D537" t="str">
            <v>（通気・消火・給湯・プロパン）ねじ接合</v>
          </cell>
          <cell r="E537" t="str">
            <v>機械室・便所配管</v>
          </cell>
          <cell r="F537" t="str">
            <v>配管工</v>
          </cell>
          <cell r="G537">
            <v>0.107</v>
          </cell>
          <cell r="H537">
            <v>0.12</v>
          </cell>
          <cell r="I537">
            <v>0.14799999999999999</v>
          </cell>
          <cell r="J537">
            <v>0.18099999999999999</v>
          </cell>
          <cell r="K537">
            <v>0.19900000000000001</v>
          </cell>
          <cell r="L537">
            <v>0.25</v>
          </cell>
          <cell r="M537">
            <v>0.32500000000000001</v>
          </cell>
          <cell r="N537">
            <v>0.36799999999999999</v>
          </cell>
          <cell r="O537">
            <v>0.48099999999999998</v>
          </cell>
          <cell r="P537">
            <v>0.56899999999999995</v>
          </cell>
          <cell r="Q537">
            <v>0.69199999999999995</v>
          </cell>
        </row>
        <row r="538">
          <cell r="B538">
            <v>28</v>
          </cell>
          <cell r="C538" t="str">
            <v>SGP(白)</v>
          </cell>
          <cell r="D538" t="str">
            <v>（冷却水）ねじ接合</v>
          </cell>
          <cell r="E538" t="str">
            <v>機械室・便所配管</v>
          </cell>
          <cell r="F538" t="str">
            <v>配管工</v>
          </cell>
          <cell r="G538">
            <v>0.107</v>
          </cell>
          <cell r="H538">
            <v>0.12</v>
          </cell>
          <cell r="I538">
            <v>0.14799999999999999</v>
          </cell>
          <cell r="J538">
            <v>0.18099999999999999</v>
          </cell>
          <cell r="K538">
            <v>0.19900000000000001</v>
          </cell>
          <cell r="L538">
            <v>0.25</v>
          </cell>
          <cell r="M538">
            <v>0.32500000000000001</v>
          </cell>
          <cell r="N538">
            <v>0.36799999999999999</v>
          </cell>
          <cell r="O538">
            <v>0.48099999999999998</v>
          </cell>
          <cell r="P538">
            <v>0.56899999999999995</v>
          </cell>
          <cell r="Q538">
            <v>0.69199999999999995</v>
          </cell>
        </row>
        <row r="539">
          <cell r="B539">
            <v>29</v>
          </cell>
          <cell r="C539" t="str">
            <v>SGP(白)</v>
          </cell>
          <cell r="D539" t="str">
            <v>（通気・消火・給湯・プロパン・冷却水・冷温水）溶接接合</v>
          </cell>
          <cell r="E539" t="str">
            <v>機械室・便所配管</v>
          </cell>
          <cell r="F539" t="str">
            <v>配管工</v>
          </cell>
          <cell r="G539">
            <v>0.32400000000000001</v>
          </cell>
          <cell r="H539">
            <v>0.36499999999999999</v>
          </cell>
          <cell r="I539">
            <v>0.46700000000000003</v>
          </cell>
          <cell r="J539">
            <v>0.55100000000000005</v>
          </cell>
          <cell r="K539">
            <v>0.69099999999999995</v>
          </cell>
          <cell r="L539">
            <v>0.98299999999999998</v>
          </cell>
          <cell r="M539">
            <v>0.32400000000000001</v>
          </cell>
          <cell r="N539">
            <v>0.36499999999999999</v>
          </cell>
          <cell r="O539">
            <v>0.46700000000000003</v>
          </cell>
          <cell r="P539">
            <v>0.55100000000000005</v>
          </cell>
          <cell r="Q539">
            <v>0.69099999999999995</v>
          </cell>
          <cell r="R539">
            <v>0.98299999999999998</v>
          </cell>
          <cell r="S539">
            <v>1.3160000000000001</v>
          </cell>
          <cell r="T539">
            <v>1.589</v>
          </cell>
        </row>
        <row r="540">
          <cell r="B540">
            <v>30</v>
          </cell>
          <cell r="C540" t="str">
            <v>SGP(白)</v>
          </cell>
          <cell r="D540" t="str">
            <v>（冷却水）ハウジング型管継手</v>
          </cell>
          <cell r="E540" t="str">
            <v>機械室・便所配管</v>
          </cell>
          <cell r="F540" t="str">
            <v>配管工</v>
          </cell>
          <cell r="G540">
            <v>0.127</v>
          </cell>
          <cell r="H540">
            <v>0.159</v>
          </cell>
          <cell r="I540">
            <v>0.20699999999999999</v>
          </cell>
          <cell r="J540">
            <v>0.307</v>
          </cell>
          <cell r="K540">
            <v>0.36299999999999999</v>
          </cell>
          <cell r="L540">
            <v>0.127</v>
          </cell>
          <cell r="M540">
            <v>0.159</v>
          </cell>
          <cell r="N540">
            <v>0.20699999999999999</v>
          </cell>
          <cell r="O540">
            <v>0.307</v>
          </cell>
          <cell r="P540">
            <v>0.36299999999999999</v>
          </cell>
          <cell r="Q540">
            <v>0.441</v>
          </cell>
          <cell r="R540">
            <v>0.58199999999999996</v>
          </cell>
          <cell r="S540">
            <v>0.78400000000000003</v>
          </cell>
          <cell r="T540">
            <v>0.94399999999999995</v>
          </cell>
        </row>
        <row r="541">
          <cell r="B541">
            <v>31</v>
          </cell>
          <cell r="C541" t="str">
            <v>SGP(白)</v>
          </cell>
          <cell r="D541" t="str">
            <v>（冷温水・消火）ハウジング型管継手</v>
          </cell>
          <cell r="E541" t="str">
            <v>機械室・便所配管</v>
          </cell>
          <cell r="F541" t="str">
            <v>配管工</v>
          </cell>
          <cell r="G541">
            <v>0.127</v>
          </cell>
          <cell r="H541">
            <v>0.159</v>
          </cell>
          <cell r="I541">
            <v>0.20699999999999999</v>
          </cell>
          <cell r="J541">
            <v>0.307</v>
          </cell>
          <cell r="K541">
            <v>0.36299999999999999</v>
          </cell>
          <cell r="L541">
            <v>0.127</v>
          </cell>
          <cell r="M541">
            <v>0.159</v>
          </cell>
          <cell r="N541">
            <v>0.20699999999999999</v>
          </cell>
          <cell r="O541">
            <v>0.307</v>
          </cell>
          <cell r="P541">
            <v>0.36299999999999999</v>
          </cell>
          <cell r="Q541">
            <v>0.441</v>
          </cell>
          <cell r="R541">
            <v>0.58199999999999996</v>
          </cell>
          <cell r="S541">
            <v>0.78400000000000003</v>
          </cell>
          <cell r="T541">
            <v>0.94399999999999995</v>
          </cell>
        </row>
        <row r="542">
          <cell r="B542">
            <v>32</v>
          </cell>
          <cell r="C542" t="str">
            <v>SGP(黒)</v>
          </cell>
          <cell r="D542" t="str">
            <v>（蒸気・油）ねじ接合</v>
          </cell>
          <cell r="E542" t="str">
            <v>機械室・便所配管</v>
          </cell>
          <cell r="F542" t="str">
            <v>配管工</v>
          </cell>
          <cell r="G542">
            <v>0.107</v>
          </cell>
          <cell r="H542">
            <v>0.12</v>
          </cell>
          <cell r="I542">
            <v>0.14799999999999999</v>
          </cell>
          <cell r="J542">
            <v>0.18099999999999999</v>
          </cell>
          <cell r="K542">
            <v>0.19900000000000001</v>
          </cell>
          <cell r="L542">
            <v>0.25</v>
          </cell>
          <cell r="M542">
            <v>0.32500000000000001</v>
          </cell>
          <cell r="N542">
            <v>0.36799999999999999</v>
          </cell>
          <cell r="O542">
            <v>0.48099999999999998</v>
          </cell>
          <cell r="P542">
            <v>0.56899999999999995</v>
          </cell>
          <cell r="Q542">
            <v>0.69199999999999995</v>
          </cell>
        </row>
        <row r="543">
          <cell r="B543">
            <v>33</v>
          </cell>
          <cell r="C543" t="str">
            <v>SGP(黒)</v>
          </cell>
          <cell r="D543" t="str">
            <v>（蒸気・油）溶接接合</v>
          </cell>
          <cell r="E543" t="str">
            <v>機械室・便所配管</v>
          </cell>
          <cell r="F543" t="str">
            <v>配管工</v>
          </cell>
          <cell r="G543">
            <v>0.13400000000000001</v>
          </cell>
          <cell r="H543">
            <v>0.14499999999999999</v>
          </cell>
          <cell r="I543">
            <v>0.16900000000000001</v>
          </cell>
          <cell r="J543">
            <v>0.19900000000000001</v>
          </cell>
          <cell r="K543">
            <v>0.215</v>
          </cell>
          <cell r="L543">
            <v>0.25800000000000001</v>
          </cell>
          <cell r="M543">
            <v>0.32400000000000001</v>
          </cell>
          <cell r="N543">
            <v>0.36499999999999999</v>
          </cell>
          <cell r="O543">
            <v>0.46700000000000003</v>
          </cell>
          <cell r="P543">
            <v>0.55100000000000005</v>
          </cell>
          <cell r="Q543">
            <v>0.69099999999999995</v>
          </cell>
          <cell r="R543">
            <v>0.98299999999999998</v>
          </cell>
          <cell r="S543">
            <v>1.3160000000000001</v>
          </cell>
          <cell r="T543">
            <v>1.589</v>
          </cell>
        </row>
        <row r="544">
          <cell r="B544">
            <v>34</v>
          </cell>
          <cell r="C544" t="str">
            <v>D-VA(WSP042)</v>
          </cell>
          <cell r="D544" t="str">
            <v>MD継手</v>
          </cell>
          <cell r="E544" t="str">
            <v>機械室・便所配管</v>
          </cell>
          <cell r="F544" t="str">
            <v>配管工</v>
          </cell>
          <cell r="G544">
            <v>0.16200000000000001</v>
          </cell>
          <cell r="H544">
            <v>0.17399999999999999</v>
          </cell>
          <cell r="I544">
            <v>0.20599999999999999</v>
          </cell>
          <cell r="J544">
            <v>0.16200000000000001</v>
          </cell>
          <cell r="K544">
            <v>0.17399999999999999</v>
          </cell>
          <cell r="L544">
            <v>0.20599999999999999</v>
          </cell>
          <cell r="M544">
            <v>0.25700000000000001</v>
          </cell>
          <cell r="N544">
            <v>0.28699999999999998</v>
          </cell>
          <cell r="O544">
            <v>0.36699999999999999</v>
          </cell>
          <cell r="P544">
            <v>0.433</v>
          </cell>
          <cell r="Q544">
            <v>0.54800000000000004</v>
          </cell>
          <cell r="R544">
            <v>0.79900000000000004</v>
          </cell>
        </row>
        <row r="545">
          <cell r="B545">
            <v>35</v>
          </cell>
          <cell r="C545" t="str">
            <v>SGP-TA(WSP032)</v>
          </cell>
          <cell r="D545" t="str">
            <v>ねじ接合</v>
          </cell>
          <cell r="E545" t="str">
            <v>機械室・便所配管</v>
          </cell>
          <cell r="F545" t="str">
            <v>配管工</v>
          </cell>
          <cell r="G545">
            <v>0.107</v>
          </cell>
          <cell r="H545">
            <v>0.12</v>
          </cell>
          <cell r="I545">
            <v>0.14799999999999999</v>
          </cell>
          <cell r="J545">
            <v>0.18099999999999999</v>
          </cell>
          <cell r="K545">
            <v>0.19900000000000001</v>
          </cell>
          <cell r="L545">
            <v>0.25</v>
          </cell>
          <cell r="M545">
            <v>0.32500000000000001</v>
          </cell>
          <cell r="N545">
            <v>0.36799999999999999</v>
          </cell>
          <cell r="O545">
            <v>0.48099999999999998</v>
          </cell>
          <cell r="P545">
            <v>0.56899999999999995</v>
          </cell>
          <cell r="Q545">
            <v>0.69199999999999995</v>
          </cell>
        </row>
        <row r="546">
          <cell r="B546">
            <v>36</v>
          </cell>
          <cell r="C546" t="str">
            <v>SGP-TA(WSP032)</v>
          </cell>
          <cell r="D546" t="str">
            <v>MD継手</v>
          </cell>
          <cell r="E546" t="str">
            <v>機械室・便所配管</v>
          </cell>
          <cell r="F546" t="str">
            <v>配管工</v>
          </cell>
          <cell r="G546">
            <v>0.16200000000000001</v>
          </cell>
          <cell r="H546">
            <v>0.17399999999999999</v>
          </cell>
          <cell r="I546">
            <v>0.20599999999999999</v>
          </cell>
          <cell r="J546">
            <v>0.16200000000000001</v>
          </cell>
          <cell r="K546">
            <v>0.17399999999999999</v>
          </cell>
          <cell r="L546">
            <v>0.20599999999999999</v>
          </cell>
          <cell r="M546">
            <v>0.25700000000000001</v>
          </cell>
          <cell r="N546">
            <v>0.28699999999999998</v>
          </cell>
          <cell r="O546">
            <v>0.36699999999999999</v>
          </cell>
          <cell r="P546">
            <v>0.433</v>
          </cell>
          <cell r="Q546">
            <v>0.54800000000000004</v>
          </cell>
          <cell r="R546">
            <v>0.79900000000000004</v>
          </cell>
        </row>
        <row r="547">
          <cell r="B547">
            <v>38</v>
          </cell>
          <cell r="C547" t="str">
            <v>ARFA管</v>
          </cell>
          <cell r="D547" t="str">
            <v>ねじ接合</v>
          </cell>
          <cell r="E547" t="str">
            <v>機械室・便所配管</v>
          </cell>
          <cell r="F547" t="str">
            <v>配管工</v>
          </cell>
          <cell r="G547">
            <v>0.107</v>
          </cell>
          <cell r="H547">
            <v>0.12</v>
          </cell>
          <cell r="I547">
            <v>0.14799999999999999</v>
          </cell>
          <cell r="J547">
            <v>0.18099999999999999</v>
          </cell>
          <cell r="K547">
            <v>0.19900000000000001</v>
          </cell>
          <cell r="L547">
            <v>0.25</v>
          </cell>
          <cell r="M547">
            <v>0.32500000000000001</v>
          </cell>
          <cell r="N547">
            <v>0.36799999999999999</v>
          </cell>
          <cell r="O547">
            <v>0.48099999999999998</v>
          </cell>
          <cell r="P547">
            <v>0.56899999999999995</v>
          </cell>
          <cell r="Q547">
            <v>0.69199999999999995</v>
          </cell>
        </row>
        <row r="548">
          <cell r="B548">
            <v>39</v>
          </cell>
          <cell r="C548" t="str">
            <v>ARFA管</v>
          </cell>
          <cell r="D548" t="str">
            <v>MD継手</v>
          </cell>
          <cell r="E548" t="str">
            <v>機械室・便所配管</v>
          </cell>
          <cell r="F548" t="str">
            <v>配管工</v>
          </cell>
          <cell r="G548">
            <v>0.16200000000000001</v>
          </cell>
          <cell r="H548">
            <v>0.17399999999999999</v>
          </cell>
          <cell r="I548">
            <v>0.20599999999999999</v>
          </cell>
          <cell r="J548">
            <v>0.16200000000000001</v>
          </cell>
          <cell r="K548">
            <v>0.17399999999999999</v>
          </cell>
          <cell r="L548">
            <v>0.20599999999999999</v>
          </cell>
          <cell r="M548">
            <v>0.25700000000000001</v>
          </cell>
          <cell r="N548">
            <v>0.28699999999999998</v>
          </cell>
          <cell r="O548">
            <v>0.36699999999999999</v>
          </cell>
          <cell r="P548">
            <v>0.433</v>
          </cell>
          <cell r="Q548">
            <v>0.54800000000000004</v>
          </cell>
          <cell r="R548">
            <v>0.79900000000000004</v>
          </cell>
        </row>
        <row r="549">
          <cell r="B549">
            <v>40</v>
          </cell>
          <cell r="C549" t="str">
            <v>CUP</v>
          </cell>
          <cell r="D549" t="str">
            <v>（給湯・給水）</v>
          </cell>
          <cell r="E549" t="str">
            <v>機械室・便所配管</v>
          </cell>
          <cell r="F549" t="str">
            <v>配管工</v>
          </cell>
          <cell r="G549">
            <v>7.0999999999999994E-2</v>
          </cell>
          <cell r="H549">
            <v>9.8000000000000004E-2</v>
          </cell>
          <cell r="I549">
            <v>0.126</v>
          </cell>
          <cell r="J549">
            <v>0.155</v>
          </cell>
          <cell r="K549">
            <v>0.182</v>
          </cell>
          <cell r="L549">
            <v>0.24</v>
          </cell>
          <cell r="M549">
            <v>0.29599999999999999</v>
          </cell>
          <cell r="N549">
            <v>0.35199999999999998</v>
          </cell>
          <cell r="O549">
            <v>0.46600000000000003</v>
          </cell>
          <cell r="P549">
            <v>0.57799999999999996</v>
          </cell>
          <cell r="Q549">
            <v>0.69099999999999995</v>
          </cell>
        </row>
        <row r="552">
          <cell r="B552">
            <v>1</v>
          </cell>
          <cell r="C552" t="str">
            <v>SGP-PA</v>
          </cell>
          <cell r="D552" t="str">
            <v>（給水・冷却水）ねじ接合（管端防食継手）</v>
          </cell>
          <cell r="E552" t="str">
            <v>屋外配管</v>
          </cell>
          <cell r="F552" t="str">
            <v>配管工</v>
          </cell>
          <cell r="G552">
            <v>0.08</v>
          </cell>
          <cell r="H552">
            <v>0.09</v>
          </cell>
          <cell r="I552">
            <v>0.111</v>
          </cell>
          <cell r="J552">
            <v>0.13600000000000001</v>
          </cell>
          <cell r="K552">
            <v>0.14899999999999999</v>
          </cell>
          <cell r="L552">
            <v>0.187</v>
          </cell>
          <cell r="M552">
            <v>0.24399999999999999</v>
          </cell>
          <cell r="N552">
            <v>0.27600000000000002</v>
          </cell>
          <cell r="O552">
            <v>0.36099999999999999</v>
          </cell>
          <cell r="P552">
            <v>0.42699999999999999</v>
          </cell>
          <cell r="Q552">
            <v>0.51900000000000002</v>
          </cell>
        </row>
        <row r="553">
          <cell r="B553">
            <v>2</v>
          </cell>
          <cell r="C553" t="str">
            <v>SGP-PB</v>
          </cell>
          <cell r="D553" t="str">
            <v>（給水・冷却水）ねじ接合（管端防食継手）</v>
          </cell>
          <cell r="E553" t="str">
            <v>屋外配管</v>
          </cell>
          <cell r="F553" t="str">
            <v>配管工</v>
          </cell>
          <cell r="G553">
            <v>0.08</v>
          </cell>
          <cell r="H553">
            <v>0.09</v>
          </cell>
          <cell r="I553">
            <v>0.111</v>
          </cell>
          <cell r="J553">
            <v>0.13600000000000001</v>
          </cell>
          <cell r="K553">
            <v>0.14899999999999999</v>
          </cell>
          <cell r="L553">
            <v>0.187</v>
          </cell>
          <cell r="M553">
            <v>0.24399999999999999</v>
          </cell>
          <cell r="N553">
            <v>0.27600000000000002</v>
          </cell>
          <cell r="O553">
            <v>0.36099999999999999</v>
          </cell>
          <cell r="P553">
            <v>0.42699999999999999</v>
          </cell>
          <cell r="Q553">
            <v>0.51900000000000002</v>
          </cell>
        </row>
        <row r="554">
          <cell r="B554">
            <v>4</v>
          </cell>
          <cell r="C554" t="str">
            <v>SGP-FPA</v>
          </cell>
          <cell r="D554" t="str">
            <v>（給水・冷却水）フランジ接合</v>
          </cell>
          <cell r="E554" t="str">
            <v>屋外配管</v>
          </cell>
          <cell r="F554" t="str">
            <v>配管工</v>
          </cell>
          <cell r="G554">
            <v>0.193</v>
          </cell>
          <cell r="H554">
            <v>0.221</v>
          </cell>
          <cell r="I554">
            <v>0.28499999999999998</v>
          </cell>
          <cell r="J554">
            <v>0.33900000000000002</v>
          </cell>
          <cell r="K554">
            <v>0.432</v>
          </cell>
          <cell r="L554">
            <v>0.61299999999999999</v>
          </cell>
          <cell r="M554">
            <v>0.193</v>
          </cell>
          <cell r="N554">
            <v>0.221</v>
          </cell>
          <cell r="O554">
            <v>0.28499999999999998</v>
          </cell>
          <cell r="P554">
            <v>0.33900000000000002</v>
          </cell>
          <cell r="Q554">
            <v>0.432</v>
          </cell>
          <cell r="R554">
            <v>0.61299999999999999</v>
          </cell>
          <cell r="S554">
            <v>0.82499999999999996</v>
          </cell>
          <cell r="T554">
            <v>0.99399999999999999</v>
          </cell>
        </row>
        <row r="555">
          <cell r="B555">
            <v>5</v>
          </cell>
          <cell r="C555" t="str">
            <v>SGP-FPB</v>
          </cell>
          <cell r="D555" t="str">
            <v>（給水・冷却水）フランジ接合</v>
          </cell>
          <cell r="E555" t="str">
            <v>屋外配管</v>
          </cell>
          <cell r="F555" t="str">
            <v>配管工</v>
          </cell>
          <cell r="G555">
            <v>0.193</v>
          </cell>
          <cell r="H555">
            <v>0.221</v>
          </cell>
          <cell r="I555">
            <v>0.28499999999999998</v>
          </cell>
          <cell r="J555">
            <v>0.33900000000000002</v>
          </cell>
          <cell r="K555">
            <v>0.432</v>
          </cell>
          <cell r="L555">
            <v>0.61299999999999999</v>
          </cell>
          <cell r="M555">
            <v>0.193</v>
          </cell>
          <cell r="N555">
            <v>0.221</v>
          </cell>
          <cell r="O555">
            <v>0.28499999999999998</v>
          </cell>
          <cell r="P555">
            <v>0.33900000000000002</v>
          </cell>
          <cell r="Q555">
            <v>0.432</v>
          </cell>
          <cell r="R555">
            <v>0.61299999999999999</v>
          </cell>
          <cell r="S555">
            <v>0.82499999999999996</v>
          </cell>
          <cell r="T555">
            <v>0.99399999999999999</v>
          </cell>
        </row>
        <row r="556">
          <cell r="B556">
            <v>7</v>
          </cell>
          <cell r="C556" t="str">
            <v>SGP-VA</v>
          </cell>
          <cell r="D556" t="str">
            <v>（給水・冷却水）ねじ接合（管端防食継手）</v>
          </cell>
          <cell r="E556" t="str">
            <v>屋外配管</v>
          </cell>
          <cell r="F556" t="str">
            <v>配管工</v>
          </cell>
          <cell r="G556">
            <v>0.08</v>
          </cell>
          <cell r="H556">
            <v>0.09</v>
          </cell>
          <cell r="I556">
            <v>0.111</v>
          </cell>
          <cell r="J556">
            <v>0.13600000000000001</v>
          </cell>
          <cell r="K556">
            <v>0.14899999999999999</v>
          </cell>
          <cell r="L556">
            <v>0.187</v>
          </cell>
          <cell r="M556">
            <v>0.24399999999999999</v>
          </cell>
          <cell r="N556">
            <v>0.27600000000000002</v>
          </cell>
          <cell r="O556">
            <v>0.36099999999999999</v>
          </cell>
          <cell r="P556">
            <v>0.42699999999999999</v>
          </cell>
          <cell r="Q556">
            <v>0.51900000000000002</v>
          </cell>
        </row>
        <row r="557">
          <cell r="B557">
            <v>8</v>
          </cell>
          <cell r="C557" t="str">
            <v>SGP-VB</v>
          </cell>
          <cell r="D557" t="str">
            <v>（給水・冷却水）ねじ接合（管端防食継手）</v>
          </cell>
          <cell r="E557" t="str">
            <v>屋外配管</v>
          </cell>
          <cell r="F557" t="str">
            <v>配管工</v>
          </cell>
          <cell r="G557">
            <v>0.08</v>
          </cell>
          <cell r="H557">
            <v>0.09</v>
          </cell>
          <cell r="I557">
            <v>0.111</v>
          </cell>
          <cell r="J557">
            <v>0.13600000000000001</v>
          </cell>
          <cell r="K557">
            <v>0.14899999999999999</v>
          </cell>
          <cell r="L557">
            <v>0.187</v>
          </cell>
          <cell r="M557">
            <v>0.24399999999999999</v>
          </cell>
          <cell r="N557">
            <v>0.27600000000000002</v>
          </cell>
          <cell r="O557">
            <v>0.36099999999999999</v>
          </cell>
          <cell r="P557">
            <v>0.42699999999999999</v>
          </cell>
          <cell r="Q557">
            <v>0.51900000000000002</v>
          </cell>
        </row>
        <row r="558">
          <cell r="B558">
            <v>10</v>
          </cell>
          <cell r="C558" t="str">
            <v>SGP-FVA</v>
          </cell>
          <cell r="D558" t="str">
            <v>（給水・冷却水）フランジ接合</v>
          </cell>
          <cell r="E558" t="str">
            <v>屋外配管</v>
          </cell>
          <cell r="F558" t="str">
            <v>配管工</v>
          </cell>
          <cell r="G558">
            <v>0.193</v>
          </cell>
          <cell r="H558">
            <v>0.221</v>
          </cell>
          <cell r="I558">
            <v>0.28499999999999998</v>
          </cell>
          <cell r="J558">
            <v>0.33900000000000002</v>
          </cell>
          <cell r="K558">
            <v>0.432</v>
          </cell>
          <cell r="L558">
            <v>0.61299999999999999</v>
          </cell>
          <cell r="M558">
            <v>0.193</v>
          </cell>
          <cell r="N558">
            <v>0.221</v>
          </cell>
          <cell r="O558">
            <v>0.28499999999999998</v>
          </cell>
          <cell r="P558">
            <v>0.33900000000000002</v>
          </cell>
          <cell r="Q558">
            <v>0.432</v>
          </cell>
          <cell r="R558">
            <v>0.61299999999999999</v>
          </cell>
          <cell r="S558">
            <v>0.82499999999999996</v>
          </cell>
          <cell r="T558">
            <v>0.99399999999999999</v>
          </cell>
        </row>
        <row r="559">
          <cell r="B559">
            <v>11</v>
          </cell>
          <cell r="C559" t="str">
            <v>SGP-FVB</v>
          </cell>
          <cell r="D559" t="str">
            <v>（給水・冷却水）フランジ接合</v>
          </cell>
          <cell r="E559" t="str">
            <v>屋外配管</v>
          </cell>
          <cell r="F559" t="str">
            <v>配管工</v>
          </cell>
          <cell r="G559">
            <v>0.193</v>
          </cell>
          <cell r="H559">
            <v>0.221</v>
          </cell>
          <cell r="I559">
            <v>0.28499999999999998</v>
          </cell>
          <cell r="J559">
            <v>0.33900000000000002</v>
          </cell>
          <cell r="K559">
            <v>0.432</v>
          </cell>
          <cell r="L559">
            <v>0.61299999999999999</v>
          </cell>
          <cell r="M559">
            <v>0.193</v>
          </cell>
          <cell r="N559">
            <v>0.221</v>
          </cell>
          <cell r="O559">
            <v>0.28499999999999998</v>
          </cell>
          <cell r="P559">
            <v>0.33900000000000002</v>
          </cell>
          <cell r="Q559">
            <v>0.432</v>
          </cell>
          <cell r="R559">
            <v>0.61299999999999999</v>
          </cell>
          <cell r="S559">
            <v>0.82499999999999996</v>
          </cell>
          <cell r="T559">
            <v>0.99399999999999999</v>
          </cell>
        </row>
        <row r="560">
          <cell r="B560">
            <v>13</v>
          </cell>
          <cell r="C560" t="str">
            <v>SGP-HVA</v>
          </cell>
          <cell r="D560" t="str">
            <v>（給湯・冷温水）ねじ接合（管端防食継手）</v>
          </cell>
          <cell r="E560" t="str">
            <v>屋外配管</v>
          </cell>
          <cell r="F560" t="str">
            <v>配管工</v>
          </cell>
          <cell r="G560">
            <v>0.08</v>
          </cell>
          <cell r="H560">
            <v>0.09</v>
          </cell>
          <cell r="I560">
            <v>0.111</v>
          </cell>
          <cell r="J560">
            <v>0.13600000000000001</v>
          </cell>
          <cell r="K560">
            <v>0.14899999999999999</v>
          </cell>
          <cell r="L560">
            <v>0.187</v>
          </cell>
          <cell r="M560">
            <v>0.24399999999999999</v>
          </cell>
          <cell r="N560">
            <v>0.27600000000000002</v>
          </cell>
          <cell r="O560">
            <v>0.36099999999999999</v>
          </cell>
        </row>
        <row r="561">
          <cell r="B561">
            <v>14</v>
          </cell>
          <cell r="C561" t="str">
            <v>SGP-VA</v>
          </cell>
          <cell r="D561" t="str">
            <v>（冷却水）ハウジング型継手</v>
          </cell>
          <cell r="E561" t="str">
            <v>屋外配管</v>
          </cell>
          <cell r="F561" t="str">
            <v>配管工</v>
          </cell>
          <cell r="G561">
            <v>0.127</v>
          </cell>
          <cell r="H561">
            <v>0.159</v>
          </cell>
          <cell r="I561">
            <v>0.20699999999999999</v>
          </cell>
          <cell r="J561">
            <v>0.307</v>
          </cell>
          <cell r="K561">
            <v>0.36299999999999999</v>
          </cell>
          <cell r="L561">
            <v>0.127</v>
          </cell>
          <cell r="M561">
            <v>0.159</v>
          </cell>
          <cell r="N561">
            <v>0.20699999999999999</v>
          </cell>
          <cell r="O561">
            <v>0.307</v>
          </cell>
          <cell r="P561">
            <v>0.36299999999999999</v>
          </cell>
          <cell r="Q561">
            <v>0.441</v>
          </cell>
          <cell r="R561">
            <v>0.58199999999999996</v>
          </cell>
          <cell r="S561">
            <v>0.78400000000000003</v>
          </cell>
          <cell r="T561">
            <v>0.94399999999999995</v>
          </cell>
        </row>
        <row r="562">
          <cell r="B562">
            <v>19</v>
          </cell>
          <cell r="C562" t="str">
            <v>STPG</v>
          </cell>
          <cell r="D562" t="str">
            <v>（冷温水）ねじ接合</v>
          </cell>
          <cell r="E562" t="str">
            <v>屋外配管</v>
          </cell>
          <cell r="F562" t="str">
            <v>配管工</v>
          </cell>
          <cell r="G562">
            <v>0.08</v>
          </cell>
          <cell r="H562">
            <v>0.09</v>
          </cell>
          <cell r="I562">
            <v>0.111</v>
          </cell>
          <cell r="J562">
            <v>0.13600000000000001</v>
          </cell>
          <cell r="K562">
            <v>0.14899999999999999</v>
          </cell>
          <cell r="L562">
            <v>0.187</v>
          </cell>
          <cell r="M562">
            <v>0.24399999999999999</v>
          </cell>
          <cell r="N562">
            <v>0.27600000000000002</v>
          </cell>
          <cell r="O562">
            <v>0.36099999999999999</v>
          </cell>
        </row>
        <row r="563">
          <cell r="B563">
            <v>20</v>
          </cell>
          <cell r="C563" t="str">
            <v>STPG</v>
          </cell>
          <cell r="D563" t="str">
            <v>（消火）ねじ接合</v>
          </cell>
          <cell r="E563" t="str">
            <v>屋外配管</v>
          </cell>
          <cell r="F563" t="str">
            <v>配管工</v>
          </cell>
          <cell r="G563">
            <v>0.08</v>
          </cell>
          <cell r="H563">
            <v>0.09</v>
          </cell>
          <cell r="I563">
            <v>0.111</v>
          </cell>
          <cell r="J563">
            <v>0.13600000000000001</v>
          </cell>
          <cell r="K563">
            <v>0.14899999999999999</v>
          </cell>
          <cell r="L563">
            <v>0.187</v>
          </cell>
          <cell r="M563">
            <v>0.24399999999999999</v>
          </cell>
          <cell r="N563">
            <v>0.27600000000000002</v>
          </cell>
          <cell r="O563">
            <v>0.36099999999999999</v>
          </cell>
          <cell r="P563">
            <v>0.42699999999999999</v>
          </cell>
          <cell r="Q563">
            <v>0.51900000000000002</v>
          </cell>
        </row>
        <row r="564">
          <cell r="B564">
            <v>21</v>
          </cell>
          <cell r="C564" t="str">
            <v>STPG</v>
          </cell>
          <cell r="D564" t="str">
            <v>（冷却水）ねじ接合</v>
          </cell>
          <cell r="E564" t="str">
            <v>屋外配管</v>
          </cell>
          <cell r="F564" t="str">
            <v>配管工</v>
          </cell>
          <cell r="G564">
            <v>0.08</v>
          </cell>
          <cell r="H564">
            <v>0.09</v>
          </cell>
          <cell r="I564">
            <v>0.111</v>
          </cell>
          <cell r="J564">
            <v>0.13600000000000001</v>
          </cell>
          <cell r="K564">
            <v>0.14899999999999999</v>
          </cell>
          <cell r="L564">
            <v>0.187</v>
          </cell>
          <cell r="M564">
            <v>0.24399999999999999</v>
          </cell>
          <cell r="N564">
            <v>0.27600000000000002</v>
          </cell>
          <cell r="O564">
            <v>0.36099999999999999</v>
          </cell>
          <cell r="P564">
            <v>0.42699999999999999</v>
          </cell>
          <cell r="Q564">
            <v>0.51900000000000002</v>
          </cell>
        </row>
        <row r="565">
          <cell r="B565">
            <v>22</v>
          </cell>
          <cell r="C565" t="str">
            <v>STPG(黒)</v>
          </cell>
          <cell r="D565" t="str">
            <v>（低圧蒸気用）ねじ接合</v>
          </cell>
          <cell r="E565" t="str">
            <v>屋外配管</v>
          </cell>
          <cell r="F565" t="str">
            <v>配管工</v>
          </cell>
          <cell r="G565">
            <v>0.08</v>
          </cell>
          <cell r="H565">
            <v>0.09</v>
          </cell>
          <cell r="I565">
            <v>0.111</v>
          </cell>
          <cell r="J565">
            <v>0.13600000000000001</v>
          </cell>
          <cell r="K565">
            <v>0.14899999999999999</v>
          </cell>
          <cell r="L565">
            <v>0.187</v>
          </cell>
          <cell r="M565">
            <v>0.24399999999999999</v>
          </cell>
          <cell r="N565">
            <v>0.27600000000000002</v>
          </cell>
        </row>
        <row r="566">
          <cell r="B566">
            <v>23</v>
          </cell>
          <cell r="C566" t="str">
            <v>STPG</v>
          </cell>
          <cell r="D566" t="str">
            <v>（消火・冷却水・冷温水）溶接接合</v>
          </cell>
          <cell r="E566" t="str">
            <v>屋外配管</v>
          </cell>
          <cell r="F566" t="str">
            <v>配管工</v>
          </cell>
          <cell r="G566">
            <v>0.10100000000000001</v>
          </cell>
          <cell r="H566">
            <v>0.109</v>
          </cell>
          <cell r="I566">
            <v>0.127</v>
          </cell>
          <cell r="J566">
            <v>0.14899999999999999</v>
          </cell>
          <cell r="K566">
            <v>0.161</v>
          </cell>
          <cell r="L566">
            <v>0.19400000000000001</v>
          </cell>
          <cell r="M566">
            <v>0.24299999999999999</v>
          </cell>
          <cell r="N566">
            <v>0.27400000000000002</v>
          </cell>
          <cell r="O566">
            <v>0.35</v>
          </cell>
          <cell r="P566">
            <v>0.41299999999999998</v>
          </cell>
          <cell r="Q566">
            <v>0.51800000000000002</v>
          </cell>
          <cell r="R566">
            <v>0.73699999999999999</v>
          </cell>
          <cell r="S566">
            <v>0.98699999999999999</v>
          </cell>
          <cell r="T566">
            <v>1.1919999999999999</v>
          </cell>
        </row>
        <row r="567">
          <cell r="B567">
            <v>24</v>
          </cell>
          <cell r="C567" t="str">
            <v>STPG(黒)</v>
          </cell>
          <cell r="D567" t="str">
            <v>（蒸気給気管、蒸気還気用）溶接接合</v>
          </cell>
          <cell r="E567" t="str">
            <v>屋外配管</v>
          </cell>
          <cell r="F567" t="str">
            <v>配管工</v>
          </cell>
          <cell r="G567">
            <v>0.10100000000000001</v>
          </cell>
          <cell r="H567">
            <v>0.109</v>
          </cell>
          <cell r="I567">
            <v>0.127</v>
          </cell>
          <cell r="J567">
            <v>0.14899999999999999</v>
          </cell>
          <cell r="K567">
            <v>0.161</v>
          </cell>
          <cell r="L567">
            <v>0.19400000000000001</v>
          </cell>
          <cell r="M567">
            <v>0.24299999999999999</v>
          </cell>
          <cell r="N567">
            <v>0.27400000000000002</v>
          </cell>
          <cell r="O567">
            <v>0.35</v>
          </cell>
          <cell r="P567">
            <v>0.41299999999999998</v>
          </cell>
          <cell r="Q567">
            <v>0.51800000000000002</v>
          </cell>
          <cell r="R567">
            <v>0.73699999999999999</v>
          </cell>
          <cell r="S567">
            <v>0.98699999999999999</v>
          </cell>
          <cell r="T567">
            <v>1.1919999999999999</v>
          </cell>
        </row>
        <row r="568">
          <cell r="B568">
            <v>25</v>
          </cell>
          <cell r="C568" t="str">
            <v>SGP(白)</v>
          </cell>
          <cell r="D568" t="str">
            <v>（排水）ねじ接合</v>
          </cell>
          <cell r="E568" t="str">
            <v>屋外配管</v>
          </cell>
          <cell r="F568" t="str">
            <v>配管工</v>
          </cell>
          <cell r="G568">
            <v>0.08</v>
          </cell>
          <cell r="H568">
            <v>0.09</v>
          </cell>
          <cell r="I568">
            <v>0.111</v>
          </cell>
          <cell r="J568">
            <v>0.13600000000000001</v>
          </cell>
          <cell r="K568">
            <v>0.14899999999999999</v>
          </cell>
          <cell r="L568">
            <v>0.187</v>
          </cell>
          <cell r="M568">
            <v>0.24399999999999999</v>
          </cell>
          <cell r="N568">
            <v>0.27600000000000002</v>
          </cell>
          <cell r="O568">
            <v>0.36099999999999999</v>
          </cell>
          <cell r="P568">
            <v>0.42699999999999999</v>
          </cell>
          <cell r="Q568">
            <v>0.51900000000000002</v>
          </cell>
        </row>
        <row r="569">
          <cell r="B569">
            <v>26</v>
          </cell>
          <cell r="C569" t="str">
            <v>SGP(白)</v>
          </cell>
          <cell r="D569" t="str">
            <v>（冷温水）ねじ接合</v>
          </cell>
          <cell r="E569" t="str">
            <v>屋外配管</v>
          </cell>
          <cell r="F569" t="str">
            <v>配管工</v>
          </cell>
          <cell r="G569">
            <v>0.08</v>
          </cell>
          <cell r="H569">
            <v>0.09</v>
          </cell>
          <cell r="I569">
            <v>0.111</v>
          </cell>
          <cell r="J569">
            <v>0.13600000000000001</v>
          </cell>
          <cell r="K569">
            <v>0.14899999999999999</v>
          </cell>
          <cell r="L569">
            <v>0.187</v>
          </cell>
          <cell r="M569">
            <v>0.24399999999999999</v>
          </cell>
          <cell r="N569">
            <v>0.27600000000000002</v>
          </cell>
          <cell r="O569">
            <v>0.36099999999999999</v>
          </cell>
        </row>
        <row r="570">
          <cell r="B570">
            <v>27</v>
          </cell>
          <cell r="C570" t="str">
            <v>SGP(白)</v>
          </cell>
          <cell r="D570" t="str">
            <v>（通気・消火・給湯・プロパン）ねじ接合</v>
          </cell>
          <cell r="E570" t="str">
            <v>屋外配管</v>
          </cell>
          <cell r="F570" t="str">
            <v>配管工</v>
          </cell>
          <cell r="G570">
            <v>0.08</v>
          </cell>
          <cell r="H570">
            <v>0.09</v>
          </cell>
          <cell r="I570">
            <v>0.111</v>
          </cell>
          <cell r="J570">
            <v>0.13600000000000001</v>
          </cell>
          <cell r="K570">
            <v>0.14899999999999999</v>
          </cell>
          <cell r="L570">
            <v>0.187</v>
          </cell>
          <cell r="M570">
            <v>0.24399999999999999</v>
          </cell>
          <cell r="N570">
            <v>0.27600000000000002</v>
          </cell>
          <cell r="O570">
            <v>0.36099999999999999</v>
          </cell>
          <cell r="P570">
            <v>0.42699999999999999</v>
          </cell>
          <cell r="Q570">
            <v>0.51900000000000002</v>
          </cell>
        </row>
        <row r="571">
          <cell r="B571">
            <v>28</v>
          </cell>
          <cell r="C571" t="str">
            <v>SGP(白)</v>
          </cell>
          <cell r="D571" t="str">
            <v>（冷却水）ねじ接合</v>
          </cell>
          <cell r="E571" t="str">
            <v>屋外配管</v>
          </cell>
          <cell r="F571" t="str">
            <v>配管工</v>
          </cell>
          <cell r="G571">
            <v>0.08</v>
          </cell>
          <cell r="H571">
            <v>0.09</v>
          </cell>
          <cell r="I571">
            <v>0.111</v>
          </cell>
          <cell r="J571">
            <v>0.13600000000000001</v>
          </cell>
          <cell r="K571">
            <v>0.14899999999999999</v>
          </cell>
          <cell r="L571">
            <v>0.187</v>
          </cell>
          <cell r="M571">
            <v>0.24399999999999999</v>
          </cell>
          <cell r="N571">
            <v>0.27600000000000002</v>
          </cell>
          <cell r="O571">
            <v>0.36099999999999999</v>
          </cell>
          <cell r="P571">
            <v>0.42699999999999999</v>
          </cell>
          <cell r="Q571">
            <v>0.51900000000000002</v>
          </cell>
        </row>
        <row r="572">
          <cell r="B572">
            <v>29</v>
          </cell>
          <cell r="C572" t="str">
            <v>SGP(白)</v>
          </cell>
          <cell r="D572" t="str">
            <v>（通気・消火・給湯・プロパン・冷却水・冷温水）溶接接合</v>
          </cell>
          <cell r="E572" t="str">
            <v>屋外配管</v>
          </cell>
          <cell r="F572" t="str">
            <v>配管工</v>
          </cell>
          <cell r="G572">
            <v>0.24299999999999999</v>
          </cell>
          <cell r="H572">
            <v>0.27400000000000002</v>
          </cell>
          <cell r="I572">
            <v>0.35</v>
          </cell>
          <cell r="J572">
            <v>0.41299999999999998</v>
          </cell>
          <cell r="K572">
            <v>0.51800000000000002</v>
          </cell>
          <cell r="L572">
            <v>0.73699999999999999</v>
          </cell>
          <cell r="M572">
            <v>0.24299999999999999</v>
          </cell>
          <cell r="N572">
            <v>0.27400000000000002</v>
          </cell>
          <cell r="O572">
            <v>0.35</v>
          </cell>
          <cell r="P572">
            <v>0.41299999999999998</v>
          </cell>
          <cell r="Q572">
            <v>0.51800000000000002</v>
          </cell>
          <cell r="R572">
            <v>0.73699999999999999</v>
          </cell>
          <cell r="S572">
            <v>0.98699999999999999</v>
          </cell>
          <cell r="T572">
            <v>1.1919999999999999</v>
          </cell>
        </row>
        <row r="573">
          <cell r="B573">
            <v>30</v>
          </cell>
          <cell r="C573" t="str">
            <v>SGP(白)</v>
          </cell>
          <cell r="D573" t="str">
            <v>（冷却水）ハウジング型管継手</v>
          </cell>
          <cell r="E573" t="str">
            <v>屋外配管</v>
          </cell>
          <cell r="F573" t="str">
            <v>配管工</v>
          </cell>
          <cell r="G573">
            <v>9.5000000000000001E-2</v>
          </cell>
          <cell r="H573">
            <v>0.11899999999999999</v>
          </cell>
          <cell r="I573">
            <v>0.155</v>
          </cell>
          <cell r="J573">
            <v>0.23</v>
          </cell>
          <cell r="K573">
            <v>0.27200000000000002</v>
          </cell>
          <cell r="L573">
            <v>9.5000000000000001E-2</v>
          </cell>
          <cell r="M573">
            <v>0.11899999999999999</v>
          </cell>
          <cell r="N573">
            <v>0.155</v>
          </cell>
          <cell r="O573">
            <v>0.23</v>
          </cell>
          <cell r="P573">
            <v>0.27200000000000002</v>
          </cell>
          <cell r="Q573">
            <v>0.33100000000000002</v>
          </cell>
          <cell r="R573">
            <v>0.437</v>
          </cell>
          <cell r="S573">
            <v>0.58799999999999997</v>
          </cell>
          <cell r="T573">
            <v>0.70799999999999996</v>
          </cell>
        </row>
        <row r="574">
          <cell r="B574">
            <v>31</v>
          </cell>
          <cell r="C574" t="str">
            <v>SGP(白)</v>
          </cell>
          <cell r="D574" t="str">
            <v>（冷温水・消火）ハウジング型管継手</v>
          </cell>
          <cell r="E574" t="str">
            <v>屋外配管</v>
          </cell>
          <cell r="F574" t="str">
            <v>配管工</v>
          </cell>
          <cell r="G574">
            <v>9.5000000000000001E-2</v>
          </cell>
          <cell r="H574">
            <v>0.11899999999999999</v>
          </cell>
          <cell r="I574">
            <v>0.155</v>
          </cell>
          <cell r="J574">
            <v>0.23</v>
          </cell>
          <cell r="K574">
            <v>0.27200000000000002</v>
          </cell>
          <cell r="L574">
            <v>9.5000000000000001E-2</v>
          </cell>
          <cell r="M574">
            <v>0.11899999999999999</v>
          </cell>
          <cell r="N574">
            <v>0.155</v>
          </cell>
          <cell r="O574">
            <v>0.23</v>
          </cell>
          <cell r="P574">
            <v>0.27200000000000002</v>
          </cell>
          <cell r="Q574">
            <v>0.33100000000000002</v>
          </cell>
          <cell r="R574">
            <v>0.437</v>
          </cell>
          <cell r="S574">
            <v>0.58799999999999997</v>
          </cell>
          <cell r="T574">
            <v>0.70799999999999996</v>
          </cell>
        </row>
        <row r="575">
          <cell r="B575">
            <v>32</v>
          </cell>
          <cell r="C575" t="str">
            <v>SGP(黒)</v>
          </cell>
          <cell r="D575" t="str">
            <v>（蒸気・油）ねじ接合</v>
          </cell>
          <cell r="E575" t="str">
            <v>屋外配管</v>
          </cell>
          <cell r="F575" t="str">
            <v>配管工</v>
          </cell>
          <cell r="G575">
            <v>0.08</v>
          </cell>
          <cell r="H575">
            <v>0.09</v>
          </cell>
          <cell r="I575">
            <v>0.111</v>
          </cell>
          <cell r="J575">
            <v>0.13600000000000001</v>
          </cell>
          <cell r="K575">
            <v>0.14899999999999999</v>
          </cell>
          <cell r="L575">
            <v>0.187</v>
          </cell>
          <cell r="M575">
            <v>0.24399999999999999</v>
          </cell>
          <cell r="N575">
            <v>0.27600000000000002</v>
          </cell>
          <cell r="O575">
            <v>0.36099999999999999</v>
          </cell>
          <cell r="P575">
            <v>0.42699999999999999</v>
          </cell>
          <cell r="Q575">
            <v>0.51900000000000002</v>
          </cell>
        </row>
        <row r="576">
          <cell r="B576">
            <v>33</v>
          </cell>
          <cell r="C576" t="str">
            <v>SGP(黒)</v>
          </cell>
          <cell r="D576" t="str">
            <v>（蒸気・油）溶接接合</v>
          </cell>
          <cell r="E576" t="str">
            <v>屋外配管</v>
          </cell>
          <cell r="F576" t="str">
            <v>配管工</v>
          </cell>
          <cell r="G576">
            <v>0.10100000000000001</v>
          </cell>
          <cell r="H576">
            <v>0.109</v>
          </cell>
          <cell r="I576">
            <v>0.127</v>
          </cell>
          <cell r="J576">
            <v>0.14899999999999999</v>
          </cell>
          <cell r="K576">
            <v>0.161</v>
          </cell>
          <cell r="L576">
            <v>0.19400000000000001</v>
          </cell>
          <cell r="M576">
            <v>0.24299999999999999</v>
          </cell>
          <cell r="N576">
            <v>0.27400000000000002</v>
          </cell>
          <cell r="O576">
            <v>0.35</v>
          </cell>
          <cell r="P576">
            <v>0.41299999999999998</v>
          </cell>
          <cell r="Q576">
            <v>0.51800000000000002</v>
          </cell>
          <cell r="R576">
            <v>0.73699999999999999</v>
          </cell>
          <cell r="S576">
            <v>0.98699999999999999</v>
          </cell>
          <cell r="T576">
            <v>1.1919999999999999</v>
          </cell>
        </row>
        <row r="577">
          <cell r="B577">
            <v>35</v>
          </cell>
          <cell r="C577" t="str">
            <v>SGP-TA(WSP032)</v>
          </cell>
          <cell r="D577" t="str">
            <v>ねじ接合</v>
          </cell>
          <cell r="E577" t="str">
            <v>屋外配管</v>
          </cell>
          <cell r="F577" t="str">
            <v>配管工</v>
          </cell>
          <cell r="G577">
            <v>0.08</v>
          </cell>
          <cell r="H577">
            <v>0.09</v>
          </cell>
          <cell r="I577">
            <v>0.111</v>
          </cell>
          <cell r="J577">
            <v>0.13600000000000001</v>
          </cell>
          <cell r="K577">
            <v>0.14899999999999999</v>
          </cell>
          <cell r="L577">
            <v>0.187</v>
          </cell>
          <cell r="M577">
            <v>0.24399999999999999</v>
          </cell>
          <cell r="N577">
            <v>0.27600000000000002</v>
          </cell>
          <cell r="O577">
            <v>0.36099999999999999</v>
          </cell>
          <cell r="P577">
            <v>0.42699999999999999</v>
          </cell>
          <cell r="Q577">
            <v>0.51900000000000002</v>
          </cell>
        </row>
        <row r="578">
          <cell r="B578">
            <v>38</v>
          </cell>
          <cell r="C578" t="str">
            <v>ARFA管</v>
          </cell>
          <cell r="D578" t="str">
            <v>ねじ接合</v>
          </cell>
          <cell r="E578" t="str">
            <v>屋外配管</v>
          </cell>
          <cell r="F578" t="str">
            <v>配管工</v>
          </cell>
          <cell r="G578">
            <v>0.08</v>
          </cell>
          <cell r="H578">
            <v>0.09</v>
          </cell>
          <cell r="I578">
            <v>0.111</v>
          </cell>
          <cell r="J578">
            <v>0.13600000000000001</v>
          </cell>
          <cell r="K578">
            <v>0.14899999999999999</v>
          </cell>
          <cell r="L578">
            <v>0.187</v>
          </cell>
          <cell r="M578">
            <v>0.24399999999999999</v>
          </cell>
          <cell r="N578">
            <v>0.27600000000000002</v>
          </cell>
          <cell r="O578">
            <v>0.36099999999999999</v>
          </cell>
          <cell r="P578">
            <v>0.42699999999999999</v>
          </cell>
          <cell r="Q578">
            <v>0.51900000000000002</v>
          </cell>
        </row>
        <row r="579">
          <cell r="B579">
            <v>40</v>
          </cell>
          <cell r="C579" t="str">
            <v>CUP</v>
          </cell>
          <cell r="D579" t="str">
            <v>（給湯・給水）</v>
          </cell>
          <cell r="E579" t="str">
            <v>屋外配管</v>
          </cell>
          <cell r="F579" t="str">
            <v>配管工</v>
          </cell>
          <cell r="G579">
            <v>5.2999999999999999E-2</v>
          </cell>
          <cell r="H579">
            <v>7.3999999999999996E-2</v>
          </cell>
          <cell r="I579">
            <v>9.5000000000000001E-2</v>
          </cell>
          <cell r="J579">
            <v>0.11600000000000001</v>
          </cell>
          <cell r="K579">
            <v>0.13700000000000001</v>
          </cell>
          <cell r="L579">
            <v>0.18</v>
          </cell>
          <cell r="M579">
            <v>0.222</v>
          </cell>
          <cell r="N579">
            <v>0.26400000000000001</v>
          </cell>
          <cell r="O579">
            <v>0.34899999999999998</v>
          </cell>
          <cell r="P579">
            <v>0.434</v>
          </cell>
          <cell r="Q579">
            <v>0.51800000000000002</v>
          </cell>
        </row>
        <row r="582">
          <cell r="B582">
            <v>1</v>
          </cell>
          <cell r="C582" t="str">
            <v>SGP-PA</v>
          </cell>
          <cell r="D582" t="str">
            <v>（給水・冷却水）ねじ接合（管端防食継手）</v>
          </cell>
          <cell r="E582" t="str">
            <v>地中配管</v>
          </cell>
          <cell r="F582" t="str">
            <v>配管工</v>
          </cell>
          <cell r="G582">
            <v>6.2E-2</v>
          </cell>
          <cell r="H582">
            <v>7.0000000000000007E-2</v>
          </cell>
          <cell r="I582">
            <v>8.5999999999999993E-2</v>
          </cell>
          <cell r="J582">
            <v>0.106</v>
          </cell>
          <cell r="K582">
            <v>0.11600000000000001</v>
          </cell>
          <cell r="L582">
            <v>0.14599999999999999</v>
          </cell>
          <cell r="M582">
            <v>0.19</v>
          </cell>
          <cell r="N582">
            <v>0.215</v>
          </cell>
          <cell r="O582">
            <v>0.28100000000000003</v>
          </cell>
          <cell r="P582">
            <v>0.33200000000000002</v>
          </cell>
          <cell r="Q582">
            <v>0.40400000000000003</v>
          </cell>
        </row>
        <row r="583">
          <cell r="B583">
            <v>2</v>
          </cell>
          <cell r="C583" t="str">
            <v>SGP-PB</v>
          </cell>
          <cell r="D583" t="str">
            <v>（給水・冷却水）ねじ接合（管端防食継手）</v>
          </cell>
          <cell r="E583" t="str">
            <v>地中配管</v>
          </cell>
          <cell r="F583" t="str">
            <v>配管工</v>
          </cell>
          <cell r="G583">
            <v>6.2E-2</v>
          </cell>
          <cell r="H583">
            <v>7.0000000000000007E-2</v>
          </cell>
          <cell r="I583">
            <v>8.5999999999999993E-2</v>
          </cell>
          <cell r="J583">
            <v>0.106</v>
          </cell>
          <cell r="K583">
            <v>0.11600000000000001</v>
          </cell>
          <cell r="L583">
            <v>0.14599999999999999</v>
          </cell>
          <cell r="M583">
            <v>0.19</v>
          </cell>
          <cell r="N583">
            <v>0.215</v>
          </cell>
          <cell r="O583">
            <v>0.28100000000000003</v>
          </cell>
          <cell r="P583">
            <v>0.33200000000000002</v>
          </cell>
          <cell r="Q583">
            <v>0.40400000000000003</v>
          </cell>
        </row>
        <row r="584">
          <cell r="B584">
            <v>3</v>
          </cell>
          <cell r="C584" t="str">
            <v>SGP-PD</v>
          </cell>
          <cell r="D584" t="str">
            <v>（給水・冷却水）ねじ接合（管端防食継手）</v>
          </cell>
          <cell r="E584" t="str">
            <v>地中配管</v>
          </cell>
          <cell r="F584" t="str">
            <v>配管工</v>
          </cell>
          <cell r="G584">
            <v>6.7000000000000004E-2</v>
          </cell>
          <cell r="H584">
            <v>7.5999999999999998E-2</v>
          </cell>
          <cell r="I584">
            <v>9.2999999999999999E-2</v>
          </cell>
          <cell r="J584">
            <v>0.114</v>
          </cell>
          <cell r="K584">
            <v>0.125</v>
          </cell>
          <cell r="L584">
            <v>0.157</v>
          </cell>
          <cell r="M584">
            <v>0.20499999999999999</v>
          </cell>
          <cell r="N584">
            <v>0.23200000000000001</v>
          </cell>
          <cell r="O584">
            <v>0.30299999999999999</v>
          </cell>
          <cell r="P584">
            <v>0.35899999999999999</v>
          </cell>
          <cell r="Q584">
            <v>0.436</v>
          </cell>
        </row>
        <row r="585">
          <cell r="B585">
            <v>4</v>
          </cell>
          <cell r="C585" t="str">
            <v>SGP-FPA</v>
          </cell>
          <cell r="D585" t="str">
            <v>（給水・冷却水）フランジ接合</v>
          </cell>
          <cell r="E585" t="str">
            <v>地中配管</v>
          </cell>
          <cell r="F585" t="str">
            <v>配管工</v>
          </cell>
          <cell r="G585">
            <v>0.15</v>
          </cell>
          <cell r="H585">
            <v>0.17199999999999999</v>
          </cell>
          <cell r="I585">
            <v>0.222</v>
          </cell>
          <cell r="J585">
            <v>0.26400000000000001</v>
          </cell>
          <cell r="K585">
            <v>0.33600000000000002</v>
          </cell>
          <cell r="L585">
            <v>0.47699999999999998</v>
          </cell>
          <cell r="M585">
            <v>0.15</v>
          </cell>
          <cell r="N585">
            <v>0.17199999999999999</v>
          </cell>
          <cell r="O585">
            <v>0.222</v>
          </cell>
          <cell r="P585">
            <v>0.26400000000000001</v>
          </cell>
          <cell r="Q585">
            <v>0.33600000000000002</v>
          </cell>
          <cell r="R585">
            <v>0.47699999999999998</v>
          </cell>
          <cell r="S585">
            <v>0.64200000000000002</v>
          </cell>
          <cell r="T585">
            <v>0.77300000000000002</v>
          </cell>
        </row>
        <row r="586">
          <cell r="B586">
            <v>5</v>
          </cell>
          <cell r="C586" t="str">
            <v>SGP-FPB</v>
          </cell>
          <cell r="D586" t="str">
            <v>（給水・冷却水）フランジ接合</v>
          </cell>
          <cell r="E586" t="str">
            <v>地中配管</v>
          </cell>
          <cell r="F586" t="str">
            <v>配管工</v>
          </cell>
          <cell r="G586">
            <v>0.15</v>
          </cell>
          <cell r="H586">
            <v>0.17199999999999999</v>
          </cell>
          <cell r="I586">
            <v>0.222</v>
          </cell>
          <cell r="J586">
            <v>0.26400000000000001</v>
          </cell>
          <cell r="K586">
            <v>0.33600000000000002</v>
          </cell>
          <cell r="L586">
            <v>0.47699999999999998</v>
          </cell>
          <cell r="M586">
            <v>0.15</v>
          </cell>
          <cell r="N586">
            <v>0.17199999999999999</v>
          </cell>
          <cell r="O586">
            <v>0.222</v>
          </cell>
          <cell r="P586">
            <v>0.26400000000000001</v>
          </cell>
          <cell r="Q586">
            <v>0.33600000000000002</v>
          </cell>
          <cell r="R586">
            <v>0.47699999999999998</v>
          </cell>
          <cell r="S586">
            <v>0.64200000000000002</v>
          </cell>
          <cell r="T586">
            <v>0.77300000000000002</v>
          </cell>
        </row>
        <row r="587">
          <cell r="B587">
            <v>6</v>
          </cell>
          <cell r="C587" t="str">
            <v>SGP-FPD</v>
          </cell>
          <cell r="D587" t="str">
            <v>（給水・冷却水）フランジ接合</v>
          </cell>
          <cell r="E587" t="str">
            <v>地中配管</v>
          </cell>
          <cell r="F587" t="str">
            <v>配管工</v>
          </cell>
          <cell r="G587">
            <v>0.15</v>
          </cell>
          <cell r="H587">
            <v>0.17199999999999999</v>
          </cell>
          <cell r="I587">
            <v>0.222</v>
          </cell>
          <cell r="J587">
            <v>0.26400000000000001</v>
          </cell>
          <cell r="K587">
            <v>0.33600000000000002</v>
          </cell>
          <cell r="L587">
            <v>0.47699999999999998</v>
          </cell>
          <cell r="M587">
            <v>0.15</v>
          </cell>
          <cell r="N587">
            <v>0.17199999999999999</v>
          </cell>
          <cell r="O587">
            <v>0.222</v>
          </cell>
          <cell r="P587">
            <v>0.26400000000000001</v>
          </cell>
          <cell r="Q587">
            <v>0.33600000000000002</v>
          </cell>
          <cell r="R587">
            <v>0.47699999999999998</v>
          </cell>
          <cell r="S587">
            <v>0.64200000000000002</v>
          </cell>
          <cell r="T587">
            <v>0.77300000000000002</v>
          </cell>
        </row>
        <row r="588">
          <cell r="B588">
            <v>7</v>
          </cell>
          <cell r="C588" t="str">
            <v>SGP-VA</v>
          </cell>
          <cell r="D588" t="str">
            <v>（給水・冷却水）ねじ接合（管端防食継手）</v>
          </cell>
          <cell r="E588" t="str">
            <v>地中配管</v>
          </cell>
          <cell r="F588" t="str">
            <v>配管工</v>
          </cell>
          <cell r="G588">
            <v>6.2E-2</v>
          </cell>
          <cell r="H588">
            <v>7.0000000000000007E-2</v>
          </cell>
          <cell r="I588">
            <v>8.5999999999999993E-2</v>
          </cell>
          <cell r="J588">
            <v>0.106</v>
          </cell>
          <cell r="K588">
            <v>0.11600000000000001</v>
          </cell>
          <cell r="L588">
            <v>0.14599999999999999</v>
          </cell>
          <cell r="M588">
            <v>0.19</v>
          </cell>
          <cell r="N588">
            <v>0.215</v>
          </cell>
          <cell r="O588">
            <v>0.28100000000000003</v>
          </cell>
          <cell r="P588">
            <v>0.33200000000000002</v>
          </cell>
          <cell r="Q588">
            <v>0.40400000000000003</v>
          </cell>
        </row>
        <row r="589">
          <cell r="B589">
            <v>8</v>
          </cell>
          <cell r="C589" t="str">
            <v>SGP-VB</v>
          </cell>
          <cell r="D589" t="str">
            <v>（給水・冷却水）ねじ接合（管端防食継手）</v>
          </cell>
          <cell r="E589" t="str">
            <v>地中配管</v>
          </cell>
          <cell r="F589" t="str">
            <v>配管工</v>
          </cell>
          <cell r="G589">
            <v>6.2E-2</v>
          </cell>
          <cell r="H589">
            <v>7.0000000000000007E-2</v>
          </cell>
          <cell r="I589">
            <v>8.5999999999999993E-2</v>
          </cell>
          <cell r="J589">
            <v>0.106</v>
          </cell>
          <cell r="K589">
            <v>0.11600000000000001</v>
          </cell>
          <cell r="L589">
            <v>0.14599999999999999</v>
          </cell>
          <cell r="M589">
            <v>0.19</v>
          </cell>
          <cell r="N589">
            <v>0.215</v>
          </cell>
          <cell r="O589">
            <v>0.28100000000000003</v>
          </cell>
          <cell r="P589">
            <v>0.33200000000000002</v>
          </cell>
          <cell r="Q589">
            <v>0.40400000000000003</v>
          </cell>
        </row>
        <row r="590">
          <cell r="B590">
            <v>9</v>
          </cell>
          <cell r="C590" t="str">
            <v>SGP-VD</v>
          </cell>
          <cell r="D590" t="str">
            <v>（給水・冷却水）ねじ接合（管端防食継手）</v>
          </cell>
          <cell r="E590" t="str">
            <v>地中配管</v>
          </cell>
          <cell r="F590" t="str">
            <v>配管工</v>
          </cell>
          <cell r="G590">
            <v>6.7000000000000004E-2</v>
          </cell>
          <cell r="H590">
            <v>7.5999999999999998E-2</v>
          </cell>
          <cell r="I590">
            <v>9.2999999999999999E-2</v>
          </cell>
          <cell r="J590">
            <v>0.114</v>
          </cell>
          <cell r="K590">
            <v>0.125</v>
          </cell>
          <cell r="L590">
            <v>0.157</v>
          </cell>
          <cell r="M590">
            <v>0.20499999999999999</v>
          </cell>
          <cell r="N590">
            <v>0.23200000000000001</v>
          </cell>
          <cell r="O590">
            <v>0.30299999999999999</v>
          </cell>
          <cell r="P590">
            <v>0.35899999999999999</v>
          </cell>
          <cell r="Q590">
            <v>0.436</v>
          </cell>
        </row>
        <row r="591">
          <cell r="B591">
            <v>10</v>
          </cell>
          <cell r="C591" t="str">
            <v>SGP-FVA</v>
          </cell>
          <cell r="D591" t="str">
            <v>（給水・冷却水）フランジ接合</v>
          </cell>
          <cell r="E591" t="str">
            <v>地中配管</v>
          </cell>
          <cell r="F591" t="str">
            <v>配管工</v>
          </cell>
          <cell r="G591">
            <v>0.15</v>
          </cell>
          <cell r="H591">
            <v>0.17199999999999999</v>
          </cell>
          <cell r="I591">
            <v>0.222</v>
          </cell>
          <cell r="J591">
            <v>0.26400000000000001</v>
          </cell>
          <cell r="K591">
            <v>0.33600000000000002</v>
          </cell>
          <cell r="L591">
            <v>0.47699999999999998</v>
          </cell>
          <cell r="M591">
            <v>0.15</v>
          </cell>
          <cell r="N591">
            <v>0.17199999999999999</v>
          </cell>
          <cell r="O591">
            <v>0.222</v>
          </cell>
          <cell r="P591">
            <v>0.26400000000000001</v>
          </cell>
          <cell r="Q591">
            <v>0.33600000000000002</v>
          </cell>
          <cell r="R591">
            <v>0.47699999999999998</v>
          </cell>
          <cell r="S591">
            <v>0.64200000000000002</v>
          </cell>
          <cell r="T591">
            <v>0.77300000000000002</v>
          </cell>
        </row>
        <row r="592">
          <cell r="B592">
            <v>11</v>
          </cell>
          <cell r="C592" t="str">
            <v>SGP-FVB</v>
          </cell>
          <cell r="D592" t="str">
            <v>（給水・冷却水）フランジ接合</v>
          </cell>
          <cell r="E592" t="str">
            <v>地中配管</v>
          </cell>
          <cell r="F592" t="str">
            <v>配管工</v>
          </cell>
          <cell r="G592">
            <v>0.15</v>
          </cell>
          <cell r="H592">
            <v>0.17199999999999999</v>
          </cell>
          <cell r="I592">
            <v>0.222</v>
          </cell>
          <cell r="J592">
            <v>0.26400000000000001</v>
          </cell>
          <cell r="K592">
            <v>0.33600000000000002</v>
          </cell>
          <cell r="L592">
            <v>0.47699999999999998</v>
          </cell>
          <cell r="M592">
            <v>0.15</v>
          </cell>
          <cell r="N592">
            <v>0.17199999999999999</v>
          </cell>
          <cell r="O592">
            <v>0.222</v>
          </cell>
          <cell r="P592">
            <v>0.26400000000000001</v>
          </cell>
          <cell r="Q592">
            <v>0.33600000000000002</v>
          </cell>
          <cell r="R592">
            <v>0.47699999999999998</v>
          </cell>
          <cell r="S592">
            <v>0.64200000000000002</v>
          </cell>
          <cell r="T592">
            <v>0.77300000000000002</v>
          </cell>
        </row>
        <row r="593">
          <cell r="B593">
            <v>12</v>
          </cell>
          <cell r="C593" t="str">
            <v>SGP-FVD</v>
          </cell>
          <cell r="D593" t="str">
            <v>（給水・冷却水）フランジ接合</v>
          </cell>
          <cell r="E593" t="str">
            <v>地中配管</v>
          </cell>
          <cell r="F593" t="str">
            <v>配管工</v>
          </cell>
          <cell r="G593">
            <v>0.15</v>
          </cell>
          <cell r="H593">
            <v>0.17199999999999999</v>
          </cell>
          <cell r="I593">
            <v>0.222</v>
          </cell>
          <cell r="J593">
            <v>0.26400000000000001</v>
          </cell>
          <cell r="K593">
            <v>0.33600000000000002</v>
          </cell>
          <cell r="L593">
            <v>0.47699999999999998</v>
          </cell>
          <cell r="M593">
            <v>0.15</v>
          </cell>
          <cell r="N593">
            <v>0.17199999999999999</v>
          </cell>
          <cell r="O593">
            <v>0.222</v>
          </cell>
          <cell r="P593">
            <v>0.26400000000000001</v>
          </cell>
          <cell r="Q593">
            <v>0.33600000000000002</v>
          </cell>
          <cell r="R593">
            <v>0.47699999999999998</v>
          </cell>
          <cell r="S593">
            <v>0.64200000000000002</v>
          </cell>
          <cell r="T593">
            <v>0.77300000000000002</v>
          </cell>
        </row>
        <row r="594">
          <cell r="B594">
            <v>15</v>
          </cell>
          <cell r="C594" t="str">
            <v>SGP-PS</v>
          </cell>
          <cell r="D594" t="str">
            <v>ねじ接合</v>
          </cell>
          <cell r="E594" t="str">
            <v>地中配管</v>
          </cell>
          <cell r="F594" t="str">
            <v>配管工</v>
          </cell>
          <cell r="G594">
            <v>0.157</v>
          </cell>
          <cell r="H594">
            <v>0.20499999999999999</v>
          </cell>
          <cell r="I594">
            <v>0.23200000000000001</v>
          </cell>
          <cell r="J594">
            <v>0.30299999999999999</v>
          </cell>
          <cell r="K594">
            <v>0.157</v>
          </cell>
          <cell r="L594">
            <v>0.157</v>
          </cell>
          <cell r="M594">
            <v>0.20499999999999999</v>
          </cell>
          <cell r="N594">
            <v>0.23200000000000001</v>
          </cell>
          <cell r="O594">
            <v>0.30299999999999999</v>
          </cell>
        </row>
        <row r="595">
          <cell r="B595">
            <v>16</v>
          </cell>
          <cell r="C595" t="str">
            <v>STPG 370 PS</v>
          </cell>
          <cell r="D595" t="str">
            <v>ねじ接合</v>
          </cell>
          <cell r="E595" t="str">
            <v>地中配管</v>
          </cell>
          <cell r="F595" t="str">
            <v>配管工</v>
          </cell>
          <cell r="G595">
            <v>0.157</v>
          </cell>
          <cell r="H595">
            <v>0.20499999999999999</v>
          </cell>
          <cell r="I595">
            <v>0.23200000000000001</v>
          </cell>
          <cell r="J595">
            <v>0.30299999999999999</v>
          </cell>
          <cell r="K595">
            <v>0.157</v>
          </cell>
          <cell r="L595">
            <v>0.157</v>
          </cell>
          <cell r="M595">
            <v>0.20499999999999999</v>
          </cell>
          <cell r="N595">
            <v>0.23200000000000001</v>
          </cell>
          <cell r="O595">
            <v>0.30299999999999999</v>
          </cell>
        </row>
        <row r="596">
          <cell r="B596">
            <v>17</v>
          </cell>
          <cell r="C596" t="str">
            <v>SGP-VS</v>
          </cell>
          <cell r="D596" t="str">
            <v>ねじ接合</v>
          </cell>
          <cell r="E596" t="str">
            <v>地中配管</v>
          </cell>
          <cell r="F596" t="str">
            <v>配管工</v>
          </cell>
          <cell r="G596">
            <v>0.157</v>
          </cell>
          <cell r="H596">
            <v>0.20499999999999999</v>
          </cell>
          <cell r="I596">
            <v>0.23200000000000001</v>
          </cell>
          <cell r="J596">
            <v>0.30299999999999999</v>
          </cell>
          <cell r="K596">
            <v>0.157</v>
          </cell>
          <cell r="L596">
            <v>0.157</v>
          </cell>
          <cell r="M596">
            <v>0.20499999999999999</v>
          </cell>
          <cell r="N596">
            <v>0.23200000000000001</v>
          </cell>
          <cell r="O596">
            <v>0.30299999999999999</v>
          </cell>
        </row>
        <row r="597">
          <cell r="B597">
            <v>18</v>
          </cell>
          <cell r="C597" t="str">
            <v>STPG 370 VS</v>
          </cell>
          <cell r="D597" t="str">
            <v>ねじ接合</v>
          </cell>
          <cell r="E597" t="str">
            <v>地中配管</v>
          </cell>
          <cell r="F597" t="str">
            <v>配管工</v>
          </cell>
          <cell r="G597">
            <v>0.157</v>
          </cell>
          <cell r="H597">
            <v>0.20499999999999999</v>
          </cell>
          <cell r="I597">
            <v>0.23200000000000001</v>
          </cell>
          <cell r="J597">
            <v>0.30299999999999999</v>
          </cell>
          <cell r="K597">
            <v>0.157</v>
          </cell>
          <cell r="L597">
            <v>0.157</v>
          </cell>
          <cell r="M597">
            <v>0.20499999999999999</v>
          </cell>
          <cell r="N597">
            <v>0.23200000000000001</v>
          </cell>
          <cell r="O597">
            <v>0.30299999999999999</v>
          </cell>
        </row>
        <row r="598">
          <cell r="B598">
            <v>20</v>
          </cell>
          <cell r="C598" t="str">
            <v>STPG</v>
          </cell>
          <cell r="D598" t="str">
            <v>（消火）ねじ接合</v>
          </cell>
          <cell r="E598" t="str">
            <v>地中配管</v>
          </cell>
          <cell r="F598" t="str">
            <v>配管工</v>
          </cell>
          <cell r="G598">
            <v>6.2E-2</v>
          </cell>
          <cell r="H598">
            <v>7.0000000000000007E-2</v>
          </cell>
          <cell r="I598">
            <v>8.5999999999999993E-2</v>
          </cell>
          <cell r="J598">
            <v>0.106</v>
          </cell>
          <cell r="K598">
            <v>0.11600000000000001</v>
          </cell>
          <cell r="L598">
            <v>0.14599999999999999</v>
          </cell>
          <cell r="M598">
            <v>0.19</v>
          </cell>
          <cell r="N598">
            <v>0.215</v>
          </cell>
          <cell r="O598">
            <v>0.28100000000000003</v>
          </cell>
          <cell r="P598">
            <v>0.33200000000000002</v>
          </cell>
          <cell r="Q598">
            <v>0.40400000000000003</v>
          </cell>
        </row>
        <row r="599">
          <cell r="B599">
            <v>21</v>
          </cell>
          <cell r="C599" t="str">
            <v>STPG</v>
          </cell>
          <cell r="D599" t="str">
            <v>（冷却水）ねじ接合</v>
          </cell>
          <cell r="E599" t="str">
            <v>地中配管</v>
          </cell>
          <cell r="F599" t="str">
            <v>配管工</v>
          </cell>
          <cell r="G599">
            <v>6.2E-2</v>
          </cell>
          <cell r="H599">
            <v>7.0000000000000007E-2</v>
          </cell>
          <cell r="I599">
            <v>8.5999999999999993E-2</v>
          </cell>
          <cell r="J599">
            <v>0.106</v>
          </cell>
          <cell r="K599">
            <v>0.11600000000000001</v>
          </cell>
          <cell r="L599">
            <v>0.14599999999999999</v>
          </cell>
          <cell r="M599">
            <v>0.19</v>
          </cell>
          <cell r="N599">
            <v>0.215</v>
          </cell>
          <cell r="O599">
            <v>0.28100000000000003</v>
          </cell>
          <cell r="P599">
            <v>0.33200000000000002</v>
          </cell>
          <cell r="Q599">
            <v>0.40400000000000003</v>
          </cell>
        </row>
        <row r="600">
          <cell r="B600">
            <v>23</v>
          </cell>
          <cell r="C600" t="str">
            <v>STPG</v>
          </cell>
          <cell r="D600" t="str">
            <v>（消火・冷却水・冷温水）溶接接合</v>
          </cell>
          <cell r="E600" t="str">
            <v>地中配管</v>
          </cell>
          <cell r="F600" t="str">
            <v>配管工</v>
          </cell>
          <cell r="G600">
            <v>7.8E-2</v>
          </cell>
          <cell r="H600">
            <v>8.5000000000000006E-2</v>
          </cell>
          <cell r="I600">
            <v>9.9000000000000005E-2</v>
          </cell>
          <cell r="J600">
            <v>0.11600000000000001</v>
          </cell>
          <cell r="K600">
            <v>0.125</v>
          </cell>
          <cell r="L600">
            <v>0.151</v>
          </cell>
          <cell r="M600">
            <v>0.189</v>
          </cell>
          <cell r="N600">
            <v>0.21299999999999999</v>
          </cell>
          <cell r="O600">
            <v>0.27200000000000002</v>
          </cell>
          <cell r="P600">
            <v>0.32100000000000001</v>
          </cell>
          <cell r="Q600">
            <v>0.40300000000000002</v>
          </cell>
          <cell r="R600">
            <v>0.57299999999999995</v>
          </cell>
          <cell r="S600">
            <v>0.76800000000000002</v>
          </cell>
          <cell r="T600">
            <v>0.92700000000000005</v>
          </cell>
        </row>
        <row r="601">
          <cell r="B601">
            <v>24</v>
          </cell>
          <cell r="C601" t="str">
            <v>STPG(黒)</v>
          </cell>
          <cell r="D601" t="str">
            <v>（蒸気給気管、蒸気還気用）溶接接合</v>
          </cell>
          <cell r="E601" t="str">
            <v>地中配管</v>
          </cell>
          <cell r="F601" t="str">
            <v>配管工</v>
          </cell>
          <cell r="G601">
            <v>7.8E-2</v>
          </cell>
          <cell r="H601">
            <v>8.5000000000000006E-2</v>
          </cell>
          <cell r="I601">
            <v>9.9000000000000005E-2</v>
          </cell>
          <cell r="J601">
            <v>0.11600000000000001</v>
          </cell>
          <cell r="K601">
            <v>0.125</v>
          </cell>
          <cell r="L601">
            <v>0.151</v>
          </cell>
          <cell r="M601">
            <v>0.189</v>
          </cell>
          <cell r="N601">
            <v>0.21299999999999999</v>
          </cell>
          <cell r="O601">
            <v>0.27200000000000002</v>
          </cell>
          <cell r="P601">
            <v>0.32100000000000001</v>
          </cell>
          <cell r="Q601">
            <v>0.40300000000000002</v>
          </cell>
          <cell r="R601">
            <v>0.57299999999999995</v>
          </cell>
          <cell r="S601">
            <v>0.76800000000000002</v>
          </cell>
          <cell r="T601">
            <v>0.92700000000000005</v>
          </cell>
        </row>
        <row r="602">
          <cell r="B602">
            <v>25</v>
          </cell>
          <cell r="C602" t="str">
            <v>SGP(白)</v>
          </cell>
          <cell r="D602" t="str">
            <v>（排水）ねじ接合</v>
          </cell>
          <cell r="E602" t="str">
            <v>地中配管</v>
          </cell>
          <cell r="F602" t="str">
            <v>配管工</v>
          </cell>
          <cell r="G602">
            <v>6.2E-2</v>
          </cell>
          <cell r="H602">
            <v>7.0000000000000007E-2</v>
          </cell>
          <cell r="I602">
            <v>8.5999999999999993E-2</v>
          </cell>
          <cell r="J602">
            <v>0.106</v>
          </cell>
          <cell r="K602">
            <v>0.11600000000000001</v>
          </cell>
          <cell r="L602">
            <v>0.14599999999999999</v>
          </cell>
          <cell r="M602">
            <v>0.19</v>
          </cell>
          <cell r="N602">
            <v>0.215</v>
          </cell>
          <cell r="O602">
            <v>0.28100000000000003</v>
          </cell>
          <cell r="P602">
            <v>0.33200000000000002</v>
          </cell>
          <cell r="Q602">
            <v>0.40400000000000003</v>
          </cell>
        </row>
        <row r="603">
          <cell r="B603">
            <v>27</v>
          </cell>
          <cell r="C603" t="str">
            <v>SGP(白)</v>
          </cell>
          <cell r="D603" t="str">
            <v>（通気・消火・給湯・プロパン）ねじ接合</v>
          </cell>
          <cell r="E603" t="str">
            <v>地中配管</v>
          </cell>
          <cell r="F603" t="str">
            <v>配管工</v>
          </cell>
          <cell r="G603">
            <v>6.2E-2</v>
          </cell>
          <cell r="H603">
            <v>7.0000000000000007E-2</v>
          </cell>
          <cell r="I603">
            <v>8.5999999999999993E-2</v>
          </cell>
          <cell r="J603">
            <v>0.106</v>
          </cell>
          <cell r="K603">
            <v>0.11600000000000001</v>
          </cell>
          <cell r="L603">
            <v>0.14599999999999999</v>
          </cell>
          <cell r="M603">
            <v>0.19</v>
          </cell>
          <cell r="N603">
            <v>0.215</v>
          </cell>
          <cell r="O603">
            <v>0.28100000000000003</v>
          </cell>
          <cell r="P603">
            <v>0.33200000000000002</v>
          </cell>
          <cell r="Q603">
            <v>0.40400000000000003</v>
          </cell>
        </row>
        <row r="604">
          <cell r="B604">
            <v>28</v>
          </cell>
          <cell r="C604" t="str">
            <v>SGP(白)</v>
          </cell>
          <cell r="D604" t="str">
            <v>（冷却水）ねじ接合</v>
          </cell>
          <cell r="E604" t="str">
            <v>地中配管</v>
          </cell>
          <cell r="F604" t="str">
            <v>配管工</v>
          </cell>
          <cell r="G604">
            <v>6.2E-2</v>
          </cell>
          <cell r="H604">
            <v>7.0000000000000007E-2</v>
          </cell>
          <cell r="I604">
            <v>8.5999999999999993E-2</v>
          </cell>
          <cell r="J604">
            <v>0.106</v>
          </cell>
          <cell r="K604">
            <v>0.11600000000000001</v>
          </cell>
          <cell r="L604">
            <v>0.14599999999999999</v>
          </cell>
          <cell r="M604">
            <v>0.19</v>
          </cell>
          <cell r="N604">
            <v>0.215</v>
          </cell>
          <cell r="O604">
            <v>0.28100000000000003</v>
          </cell>
          <cell r="P604">
            <v>0.33200000000000002</v>
          </cell>
          <cell r="Q604">
            <v>0.40400000000000003</v>
          </cell>
        </row>
        <row r="605">
          <cell r="B605">
            <v>29</v>
          </cell>
          <cell r="C605" t="str">
            <v>SGP(白)</v>
          </cell>
          <cell r="D605" t="str">
            <v>（通気・消火・給湯・プロパン・冷却水・冷温水）溶接接合</v>
          </cell>
          <cell r="E605" t="str">
            <v>地中配管</v>
          </cell>
          <cell r="F605" t="str">
            <v>配管工</v>
          </cell>
          <cell r="G605">
            <v>0.189</v>
          </cell>
          <cell r="H605">
            <v>0.21299999999999999</v>
          </cell>
          <cell r="I605">
            <v>0.27200000000000002</v>
          </cell>
          <cell r="J605">
            <v>0.32100000000000001</v>
          </cell>
          <cell r="K605">
            <v>0.40300000000000002</v>
          </cell>
          <cell r="L605">
            <v>0.57299999999999995</v>
          </cell>
          <cell r="M605">
            <v>0.189</v>
          </cell>
          <cell r="N605">
            <v>0.21299999999999999</v>
          </cell>
          <cell r="O605">
            <v>0.27200000000000002</v>
          </cell>
          <cell r="P605">
            <v>0.32100000000000001</v>
          </cell>
          <cell r="Q605">
            <v>0.40300000000000002</v>
          </cell>
          <cell r="R605">
            <v>0.57299999999999995</v>
          </cell>
          <cell r="S605">
            <v>0.76800000000000002</v>
          </cell>
          <cell r="T605">
            <v>0.92700000000000005</v>
          </cell>
        </row>
        <row r="606">
          <cell r="B606">
            <v>32</v>
          </cell>
          <cell r="C606" t="str">
            <v>SGP(黒)</v>
          </cell>
          <cell r="D606" t="str">
            <v>（蒸気・油）ねじ接合</v>
          </cell>
          <cell r="E606" t="str">
            <v>地中配管</v>
          </cell>
          <cell r="F606" t="str">
            <v>配管工</v>
          </cell>
          <cell r="G606">
            <v>6.2E-2</v>
          </cell>
          <cell r="H606">
            <v>7.0000000000000007E-2</v>
          </cell>
          <cell r="I606">
            <v>8.5999999999999993E-2</v>
          </cell>
          <cell r="J606">
            <v>0.106</v>
          </cell>
          <cell r="K606">
            <v>0.11600000000000001</v>
          </cell>
          <cell r="L606">
            <v>0.14599999999999999</v>
          </cell>
          <cell r="M606">
            <v>0.19</v>
          </cell>
          <cell r="N606">
            <v>0.215</v>
          </cell>
          <cell r="O606">
            <v>0.28100000000000003</v>
          </cell>
          <cell r="P606">
            <v>0.33200000000000002</v>
          </cell>
          <cell r="Q606">
            <v>0.40400000000000003</v>
          </cell>
        </row>
        <row r="607">
          <cell r="B607">
            <v>33</v>
          </cell>
          <cell r="C607" t="str">
            <v>SGP(黒)</v>
          </cell>
          <cell r="D607" t="str">
            <v>（蒸気・油）溶接接合</v>
          </cell>
          <cell r="E607" t="str">
            <v>地中配管</v>
          </cell>
          <cell r="F607" t="str">
            <v>配管工</v>
          </cell>
          <cell r="G607">
            <v>7.8E-2</v>
          </cell>
          <cell r="H607">
            <v>8.5000000000000006E-2</v>
          </cell>
          <cell r="I607">
            <v>9.9000000000000005E-2</v>
          </cell>
          <cell r="J607">
            <v>0.11600000000000001</v>
          </cell>
          <cell r="K607">
            <v>0.125</v>
          </cell>
          <cell r="L607">
            <v>0.151</v>
          </cell>
          <cell r="M607">
            <v>0.189</v>
          </cell>
          <cell r="N607">
            <v>0.21299999999999999</v>
          </cell>
          <cell r="O607">
            <v>0.27200000000000002</v>
          </cell>
          <cell r="P607">
            <v>0.32100000000000001</v>
          </cell>
          <cell r="Q607">
            <v>0.40300000000000002</v>
          </cell>
          <cell r="R607">
            <v>0.57299999999999995</v>
          </cell>
          <cell r="S607">
            <v>0.76800000000000002</v>
          </cell>
          <cell r="T607">
            <v>0.92700000000000005</v>
          </cell>
        </row>
        <row r="608">
          <cell r="B608">
            <v>35</v>
          </cell>
          <cell r="C608" t="str">
            <v>SGP-TA(WSP032)</v>
          </cell>
          <cell r="D608" t="str">
            <v>ねじ接合</v>
          </cell>
          <cell r="E608" t="str">
            <v>地中配管</v>
          </cell>
          <cell r="F608" t="str">
            <v>配管工</v>
          </cell>
          <cell r="G608">
            <v>0.106</v>
          </cell>
          <cell r="H608">
            <v>0.11600000000000001</v>
          </cell>
          <cell r="I608">
            <v>0.14599999999999999</v>
          </cell>
          <cell r="J608">
            <v>0.106</v>
          </cell>
          <cell r="K608">
            <v>0.11600000000000001</v>
          </cell>
          <cell r="L608">
            <v>0.14599999999999999</v>
          </cell>
          <cell r="M608">
            <v>0.19</v>
          </cell>
          <cell r="N608">
            <v>0.215</v>
          </cell>
          <cell r="O608">
            <v>0.28100000000000003</v>
          </cell>
          <cell r="P608">
            <v>0.33200000000000002</v>
          </cell>
          <cell r="Q608">
            <v>0.40400000000000003</v>
          </cell>
        </row>
        <row r="609">
          <cell r="B609">
            <v>37</v>
          </cell>
          <cell r="C609" t="str">
            <v>HP</v>
          </cell>
          <cell r="D609" t="str">
            <v>（排水）</v>
          </cell>
          <cell r="E609" t="str">
            <v>地中配管</v>
          </cell>
          <cell r="F609" t="str">
            <v>配管工</v>
          </cell>
          <cell r="G609">
            <v>0.22</v>
          </cell>
          <cell r="H609">
            <v>0.25600000000000001</v>
          </cell>
          <cell r="I609">
            <v>0.30599999999999999</v>
          </cell>
          <cell r="J609">
            <v>0.4</v>
          </cell>
          <cell r="K609">
            <v>0.501</v>
          </cell>
          <cell r="L609">
            <v>0.6</v>
          </cell>
          <cell r="M609">
            <v>0.22</v>
          </cell>
          <cell r="N609">
            <v>0.25600000000000001</v>
          </cell>
          <cell r="O609">
            <v>0.22</v>
          </cell>
          <cell r="P609">
            <v>0.25600000000000001</v>
          </cell>
          <cell r="Q609">
            <v>0.30599999999999999</v>
          </cell>
          <cell r="R609">
            <v>0.4</v>
          </cell>
          <cell r="S609">
            <v>0.501</v>
          </cell>
          <cell r="T609">
            <v>0.6</v>
          </cell>
        </row>
        <row r="610">
          <cell r="B610">
            <v>38</v>
          </cell>
          <cell r="C610" t="str">
            <v>ARFA管</v>
          </cell>
          <cell r="D610" t="str">
            <v>ねじ接合</v>
          </cell>
          <cell r="E610" t="str">
            <v>地中配管</v>
          </cell>
          <cell r="F610" t="str">
            <v>配管工</v>
          </cell>
          <cell r="G610">
            <v>0.106</v>
          </cell>
          <cell r="H610">
            <v>0.11600000000000001</v>
          </cell>
          <cell r="I610">
            <v>0.14599999999999999</v>
          </cell>
          <cell r="J610">
            <v>0.106</v>
          </cell>
          <cell r="K610">
            <v>0.11600000000000001</v>
          </cell>
          <cell r="L610">
            <v>0.14599999999999999</v>
          </cell>
          <cell r="M610">
            <v>0.19</v>
          </cell>
          <cell r="N610">
            <v>0.215</v>
          </cell>
          <cell r="O610">
            <v>0.28100000000000003</v>
          </cell>
          <cell r="P610">
            <v>0.33200000000000002</v>
          </cell>
          <cell r="Q610">
            <v>0.40400000000000003</v>
          </cell>
        </row>
        <row r="613">
          <cell r="B613">
            <v>1</v>
          </cell>
          <cell r="C613" t="str">
            <v>SGP-PA</v>
          </cell>
          <cell r="D613" t="str">
            <v>（給水・冷却水）ねじ接合（管端防食継手）</v>
          </cell>
          <cell r="E613" t="str">
            <v>屋内一般配管</v>
          </cell>
          <cell r="F613" t="str">
            <v>はつり補修</v>
          </cell>
          <cell r="G613">
            <v>0.08</v>
          </cell>
          <cell r="H613">
            <v>0.08</v>
          </cell>
          <cell r="I613">
            <v>0.08</v>
          </cell>
          <cell r="J613">
            <v>0.08</v>
          </cell>
          <cell r="K613">
            <v>0.08</v>
          </cell>
          <cell r="L613">
            <v>0.08</v>
          </cell>
          <cell r="M613">
            <v>0.08</v>
          </cell>
          <cell r="N613">
            <v>0.08</v>
          </cell>
          <cell r="O613">
            <v>0.08</v>
          </cell>
          <cell r="P613">
            <v>0.08</v>
          </cell>
          <cell r="Q613">
            <v>0.08</v>
          </cell>
          <cell r="R613">
            <v>0.08</v>
          </cell>
          <cell r="S613">
            <v>0.08</v>
          </cell>
          <cell r="T613">
            <v>0.08</v>
          </cell>
        </row>
        <row r="614">
          <cell r="B614">
            <v>2</v>
          </cell>
          <cell r="C614" t="str">
            <v>SGP-PB</v>
          </cell>
          <cell r="D614" t="str">
            <v>（給水・冷却水）ねじ接合（管端防食継手）</v>
          </cell>
          <cell r="E614" t="str">
            <v>屋内一般配管</v>
          </cell>
          <cell r="F614" t="str">
            <v>はつり補修</v>
          </cell>
          <cell r="G614">
            <v>0.08</v>
          </cell>
          <cell r="H614">
            <v>0.08</v>
          </cell>
          <cell r="I614">
            <v>0.08</v>
          </cell>
          <cell r="J614">
            <v>0.08</v>
          </cell>
          <cell r="K614">
            <v>0.08</v>
          </cell>
          <cell r="L614">
            <v>0.08</v>
          </cell>
          <cell r="M614">
            <v>0.08</v>
          </cell>
          <cell r="N614">
            <v>0.08</v>
          </cell>
          <cell r="O614">
            <v>0.08</v>
          </cell>
          <cell r="P614">
            <v>0.08</v>
          </cell>
          <cell r="Q614">
            <v>0.08</v>
          </cell>
          <cell r="R614">
            <v>0.08</v>
          </cell>
          <cell r="S614">
            <v>0.08</v>
          </cell>
          <cell r="T614">
            <v>0.08</v>
          </cell>
        </row>
        <row r="615">
          <cell r="B615">
            <v>4</v>
          </cell>
          <cell r="C615" t="str">
            <v>SGP-FPA</v>
          </cell>
          <cell r="D615" t="str">
            <v>（給水・冷却水）フランジ接合</v>
          </cell>
          <cell r="E615" t="str">
            <v>屋内一般配管</v>
          </cell>
          <cell r="F615" t="str">
            <v>はつり補修</v>
          </cell>
          <cell r="G615">
            <v>0.08</v>
          </cell>
          <cell r="H615">
            <v>0.08</v>
          </cell>
          <cell r="I615">
            <v>0.08</v>
          </cell>
          <cell r="J615">
            <v>0.08</v>
          </cell>
          <cell r="K615">
            <v>0.08</v>
          </cell>
          <cell r="L615">
            <v>0.08</v>
          </cell>
          <cell r="M615">
            <v>0.08</v>
          </cell>
          <cell r="N615">
            <v>0.08</v>
          </cell>
          <cell r="O615">
            <v>0.08</v>
          </cell>
          <cell r="P615">
            <v>0.08</v>
          </cell>
          <cell r="Q615">
            <v>0.08</v>
          </cell>
          <cell r="R615">
            <v>0.08</v>
          </cell>
          <cell r="S615">
            <v>0.08</v>
          </cell>
          <cell r="T615">
            <v>0.08</v>
          </cell>
        </row>
        <row r="616">
          <cell r="B616">
            <v>5</v>
          </cell>
          <cell r="C616" t="str">
            <v>SGP-FPB</v>
          </cell>
          <cell r="D616" t="str">
            <v>（給水・冷却水）フランジ接合</v>
          </cell>
          <cell r="E616" t="str">
            <v>屋内一般配管</v>
          </cell>
          <cell r="F616" t="str">
            <v>はつり補修</v>
          </cell>
          <cell r="G616">
            <v>0.08</v>
          </cell>
          <cell r="H616">
            <v>0.08</v>
          </cell>
          <cell r="I616">
            <v>0.08</v>
          </cell>
          <cell r="J616">
            <v>0.08</v>
          </cell>
          <cell r="K616">
            <v>0.08</v>
          </cell>
          <cell r="L616">
            <v>0.08</v>
          </cell>
          <cell r="M616">
            <v>0.08</v>
          </cell>
          <cell r="N616">
            <v>0.08</v>
          </cell>
          <cell r="O616">
            <v>0.08</v>
          </cell>
          <cell r="P616">
            <v>0.08</v>
          </cell>
          <cell r="Q616">
            <v>0.08</v>
          </cell>
          <cell r="R616">
            <v>0.08</v>
          </cell>
          <cell r="S616">
            <v>0.08</v>
          </cell>
          <cell r="T616">
            <v>0.08</v>
          </cell>
        </row>
        <row r="617">
          <cell r="B617">
            <v>7</v>
          </cell>
          <cell r="C617" t="str">
            <v>SGP-VA</v>
          </cell>
          <cell r="D617" t="str">
            <v>（給水・冷却水）ねじ接合（管端防食継手）</v>
          </cell>
          <cell r="E617" t="str">
            <v>屋内一般配管</v>
          </cell>
          <cell r="F617" t="str">
            <v>はつり補修</v>
          </cell>
          <cell r="G617">
            <v>0.08</v>
          </cell>
          <cell r="H617">
            <v>0.08</v>
          </cell>
          <cell r="I617">
            <v>0.08</v>
          </cell>
          <cell r="J617">
            <v>0.08</v>
          </cell>
          <cell r="K617">
            <v>0.08</v>
          </cell>
          <cell r="L617">
            <v>0.08</v>
          </cell>
          <cell r="M617">
            <v>0.08</v>
          </cell>
          <cell r="N617">
            <v>0.08</v>
          </cell>
          <cell r="O617">
            <v>0.08</v>
          </cell>
          <cell r="P617">
            <v>0.08</v>
          </cell>
          <cell r="Q617">
            <v>0.08</v>
          </cell>
          <cell r="R617">
            <v>0.08</v>
          </cell>
          <cell r="S617">
            <v>0.08</v>
          </cell>
          <cell r="T617">
            <v>0.08</v>
          </cell>
        </row>
        <row r="618">
          <cell r="B618">
            <v>8</v>
          </cell>
          <cell r="C618" t="str">
            <v>SGP-VB</v>
          </cell>
          <cell r="D618" t="str">
            <v>（給水・冷却水）ねじ接合（管端防食継手）</v>
          </cell>
          <cell r="E618" t="str">
            <v>屋内一般配管</v>
          </cell>
          <cell r="F618" t="str">
            <v>はつり補修</v>
          </cell>
          <cell r="G618">
            <v>0.08</v>
          </cell>
          <cell r="H618">
            <v>0.08</v>
          </cell>
          <cell r="I618">
            <v>0.08</v>
          </cell>
          <cell r="J618">
            <v>0.08</v>
          </cell>
          <cell r="K618">
            <v>0.08</v>
          </cell>
          <cell r="L618">
            <v>0.08</v>
          </cell>
          <cell r="M618">
            <v>0.08</v>
          </cell>
          <cell r="N618">
            <v>0.08</v>
          </cell>
          <cell r="O618">
            <v>0.08</v>
          </cell>
          <cell r="P618">
            <v>0.08</v>
          </cell>
          <cell r="Q618">
            <v>0.08</v>
          </cell>
          <cell r="R618">
            <v>0.08</v>
          </cell>
          <cell r="S618">
            <v>0.08</v>
          </cell>
          <cell r="T618">
            <v>0.08</v>
          </cell>
        </row>
        <row r="619">
          <cell r="B619">
            <v>10</v>
          </cell>
          <cell r="C619" t="str">
            <v>SGP-FVA</v>
          </cell>
          <cell r="D619" t="str">
            <v>（給水・冷却水）フランジ接合</v>
          </cell>
          <cell r="E619" t="str">
            <v>屋内一般配管</v>
          </cell>
          <cell r="F619" t="str">
            <v>はつり補修</v>
          </cell>
          <cell r="G619">
            <v>0.08</v>
          </cell>
          <cell r="H619">
            <v>0.08</v>
          </cell>
          <cell r="I619">
            <v>0.08</v>
          </cell>
          <cell r="J619">
            <v>0.08</v>
          </cell>
          <cell r="K619">
            <v>0.08</v>
          </cell>
          <cell r="L619">
            <v>0.08</v>
          </cell>
          <cell r="M619">
            <v>0.08</v>
          </cell>
          <cell r="N619">
            <v>0.08</v>
          </cell>
          <cell r="O619">
            <v>0.08</v>
          </cell>
          <cell r="P619">
            <v>0.08</v>
          </cell>
          <cell r="Q619">
            <v>0.08</v>
          </cell>
          <cell r="R619">
            <v>0.08</v>
          </cell>
          <cell r="S619">
            <v>0.08</v>
          </cell>
          <cell r="T619">
            <v>0.08</v>
          </cell>
        </row>
        <row r="620">
          <cell r="B620">
            <v>11</v>
          </cell>
          <cell r="C620" t="str">
            <v>SGP-FVB</v>
          </cell>
          <cell r="D620" t="str">
            <v>（給水・冷却水）フランジ接合</v>
          </cell>
          <cell r="E620" t="str">
            <v>屋内一般配管</v>
          </cell>
          <cell r="F620" t="str">
            <v>はつり補修</v>
          </cell>
          <cell r="G620">
            <v>0.08</v>
          </cell>
          <cell r="H620">
            <v>0.08</v>
          </cell>
          <cell r="I620">
            <v>0.08</v>
          </cell>
          <cell r="J620">
            <v>0.08</v>
          </cell>
          <cell r="K620">
            <v>0.08</v>
          </cell>
          <cell r="L620">
            <v>0.08</v>
          </cell>
          <cell r="M620">
            <v>0.08</v>
          </cell>
          <cell r="N620">
            <v>0.08</v>
          </cell>
          <cell r="O620">
            <v>0.08</v>
          </cell>
          <cell r="P620">
            <v>0.08</v>
          </cell>
          <cell r="Q620">
            <v>0.08</v>
          </cell>
          <cell r="R620">
            <v>0.08</v>
          </cell>
          <cell r="S620">
            <v>0.08</v>
          </cell>
          <cell r="T620">
            <v>0.08</v>
          </cell>
        </row>
        <row r="621">
          <cell r="B621">
            <v>13</v>
          </cell>
          <cell r="C621" t="str">
            <v>SGP-HVA</v>
          </cell>
          <cell r="D621" t="str">
            <v>（給湯・冷温水）ねじ接合（管端防食継手）</v>
          </cell>
          <cell r="E621" t="str">
            <v>屋内一般配管</v>
          </cell>
          <cell r="F621" t="str">
            <v>はつり補修</v>
          </cell>
          <cell r="G621">
            <v>0.08</v>
          </cell>
          <cell r="H621">
            <v>0.08</v>
          </cell>
          <cell r="I621">
            <v>0.08</v>
          </cell>
          <cell r="J621">
            <v>0.08</v>
          </cell>
          <cell r="K621">
            <v>0.08</v>
          </cell>
          <cell r="L621">
            <v>0.08</v>
          </cell>
          <cell r="M621">
            <v>0.08</v>
          </cell>
          <cell r="N621">
            <v>0.08</v>
          </cell>
          <cell r="O621">
            <v>0.08</v>
          </cell>
          <cell r="P621">
            <v>0.08</v>
          </cell>
          <cell r="Q621">
            <v>0.08</v>
          </cell>
          <cell r="R621">
            <v>0.08</v>
          </cell>
          <cell r="S621">
            <v>0.08</v>
          </cell>
          <cell r="T621">
            <v>0.08</v>
          </cell>
        </row>
        <row r="622">
          <cell r="B622">
            <v>14</v>
          </cell>
          <cell r="C622" t="str">
            <v>SGP-VA</v>
          </cell>
          <cell r="D622" t="str">
            <v>（冷却水）ハウジング型継手</v>
          </cell>
          <cell r="E622" t="str">
            <v>屋内一般配管</v>
          </cell>
          <cell r="F622" t="str">
            <v>はつり補修</v>
          </cell>
          <cell r="G622">
            <v>0.08</v>
          </cell>
          <cell r="H622">
            <v>0.08</v>
          </cell>
          <cell r="I622">
            <v>0.08</v>
          </cell>
          <cell r="J622">
            <v>0.08</v>
          </cell>
          <cell r="K622">
            <v>0.08</v>
          </cell>
          <cell r="L622">
            <v>0.08</v>
          </cell>
          <cell r="M622">
            <v>0.08</v>
          </cell>
          <cell r="N622">
            <v>0.08</v>
          </cell>
          <cell r="O622">
            <v>0.08</v>
          </cell>
          <cell r="P622">
            <v>0.08</v>
          </cell>
          <cell r="Q622">
            <v>0.08</v>
          </cell>
          <cell r="R622">
            <v>0.08</v>
          </cell>
          <cell r="S622">
            <v>0.08</v>
          </cell>
          <cell r="T622">
            <v>0.08</v>
          </cell>
        </row>
        <row r="623">
          <cell r="B623">
            <v>19</v>
          </cell>
          <cell r="C623" t="str">
            <v>STPG</v>
          </cell>
          <cell r="D623" t="str">
            <v>（冷温水）ねじ接合</v>
          </cell>
          <cell r="E623" t="str">
            <v>屋内一般配管</v>
          </cell>
          <cell r="F623" t="str">
            <v>はつり補修</v>
          </cell>
          <cell r="G623">
            <v>0.08</v>
          </cell>
          <cell r="H623">
            <v>0.08</v>
          </cell>
          <cell r="I623">
            <v>0.08</v>
          </cell>
          <cell r="J623">
            <v>0.08</v>
          </cell>
          <cell r="K623">
            <v>0.08</v>
          </cell>
          <cell r="L623">
            <v>0.08</v>
          </cell>
          <cell r="M623">
            <v>0.08</v>
          </cell>
          <cell r="N623">
            <v>0.08</v>
          </cell>
          <cell r="O623">
            <v>0.08</v>
          </cell>
          <cell r="P623">
            <v>0.08</v>
          </cell>
          <cell r="Q623">
            <v>0.08</v>
          </cell>
          <cell r="R623">
            <v>0.08</v>
          </cell>
          <cell r="S623">
            <v>0.08</v>
          </cell>
          <cell r="T623">
            <v>0.08</v>
          </cell>
        </row>
        <row r="624">
          <cell r="B624">
            <v>20</v>
          </cell>
          <cell r="C624" t="str">
            <v>STPG</v>
          </cell>
          <cell r="D624" t="str">
            <v>（消火）ねじ接合</v>
          </cell>
          <cell r="E624" t="str">
            <v>屋内一般配管</v>
          </cell>
          <cell r="F624" t="str">
            <v>はつり補修</v>
          </cell>
          <cell r="G624">
            <v>0.08</v>
          </cell>
          <cell r="H624">
            <v>0.08</v>
          </cell>
          <cell r="I624">
            <v>0.08</v>
          </cell>
          <cell r="J624">
            <v>0.08</v>
          </cell>
          <cell r="K624">
            <v>0.08</v>
          </cell>
          <cell r="L624">
            <v>0.08</v>
          </cell>
          <cell r="M624">
            <v>0.08</v>
          </cell>
          <cell r="N624">
            <v>0.08</v>
          </cell>
          <cell r="O624">
            <v>0.08</v>
          </cell>
          <cell r="P624">
            <v>0.08</v>
          </cell>
          <cell r="Q624">
            <v>0.08</v>
          </cell>
          <cell r="R624">
            <v>0.08</v>
          </cell>
          <cell r="S624">
            <v>0.08</v>
          </cell>
          <cell r="T624">
            <v>0.08</v>
          </cell>
        </row>
        <row r="625">
          <cell r="B625">
            <v>21</v>
          </cell>
          <cell r="C625" t="str">
            <v>STPG</v>
          </cell>
          <cell r="D625" t="str">
            <v>（冷却水）ねじ接合</v>
          </cell>
          <cell r="E625" t="str">
            <v>屋内一般配管</v>
          </cell>
          <cell r="F625" t="str">
            <v>はつり補修</v>
          </cell>
          <cell r="G625">
            <v>0.08</v>
          </cell>
          <cell r="H625">
            <v>0.08</v>
          </cell>
          <cell r="I625">
            <v>0.08</v>
          </cell>
          <cell r="J625">
            <v>0.08</v>
          </cell>
          <cell r="K625">
            <v>0.08</v>
          </cell>
          <cell r="L625">
            <v>0.08</v>
          </cell>
          <cell r="M625">
            <v>0.08</v>
          </cell>
          <cell r="N625">
            <v>0.08</v>
          </cell>
          <cell r="O625">
            <v>0.08</v>
          </cell>
          <cell r="P625">
            <v>0.08</v>
          </cell>
          <cell r="Q625">
            <v>0.08</v>
          </cell>
          <cell r="R625">
            <v>0.08</v>
          </cell>
          <cell r="S625">
            <v>0.08</v>
          </cell>
          <cell r="T625">
            <v>0.08</v>
          </cell>
        </row>
        <row r="626">
          <cell r="B626">
            <v>22</v>
          </cell>
          <cell r="C626" t="str">
            <v>STPG(黒)</v>
          </cell>
          <cell r="D626" t="str">
            <v>（低圧蒸気用）ねじ接合</v>
          </cell>
          <cell r="E626" t="str">
            <v>屋内一般配管</v>
          </cell>
          <cell r="F626" t="str">
            <v>はつり補修</v>
          </cell>
          <cell r="G626">
            <v>0.08</v>
          </cell>
          <cell r="H626">
            <v>0.08</v>
          </cell>
          <cell r="I626">
            <v>0.08</v>
          </cell>
          <cell r="J626">
            <v>0.08</v>
          </cell>
          <cell r="K626">
            <v>0.08</v>
          </cell>
          <cell r="L626">
            <v>0.08</v>
          </cell>
          <cell r="M626">
            <v>0.08</v>
          </cell>
          <cell r="N626">
            <v>0.08</v>
          </cell>
          <cell r="O626">
            <v>0.08</v>
          </cell>
          <cell r="P626">
            <v>0.08</v>
          </cell>
          <cell r="Q626">
            <v>0.08</v>
          </cell>
          <cell r="R626">
            <v>0.08</v>
          </cell>
          <cell r="S626">
            <v>0.08</v>
          </cell>
          <cell r="T626">
            <v>0.08</v>
          </cell>
        </row>
        <row r="627">
          <cell r="B627">
            <v>23</v>
          </cell>
          <cell r="C627" t="str">
            <v>STPG</v>
          </cell>
          <cell r="D627" t="str">
            <v>（消火・冷却水・冷温水）溶接接合</v>
          </cell>
          <cell r="E627" t="str">
            <v>屋内一般配管</v>
          </cell>
          <cell r="F627" t="str">
            <v>はつり補修</v>
          </cell>
          <cell r="G627">
            <v>0.08</v>
          </cell>
          <cell r="H627">
            <v>0.08</v>
          </cell>
          <cell r="I627">
            <v>0.08</v>
          </cell>
          <cell r="J627">
            <v>0.08</v>
          </cell>
          <cell r="K627">
            <v>0.08</v>
          </cell>
          <cell r="L627">
            <v>0.08</v>
          </cell>
          <cell r="M627">
            <v>0.08</v>
          </cell>
          <cell r="N627">
            <v>0.08</v>
          </cell>
          <cell r="O627">
            <v>0.08</v>
          </cell>
          <cell r="P627">
            <v>0.08</v>
          </cell>
          <cell r="Q627">
            <v>0.08</v>
          </cell>
          <cell r="R627">
            <v>0.08</v>
          </cell>
          <cell r="S627">
            <v>0.08</v>
          </cell>
          <cell r="T627">
            <v>0.08</v>
          </cell>
        </row>
        <row r="628">
          <cell r="B628">
            <v>24</v>
          </cell>
          <cell r="C628" t="str">
            <v>STPG(黒)</v>
          </cell>
          <cell r="D628" t="str">
            <v>（蒸気給気管、蒸気還気用）溶接接合</v>
          </cell>
          <cell r="E628" t="str">
            <v>屋内一般配管</v>
          </cell>
          <cell r="F628" t="str">
            <v>はつり補修</v>
          </cell>
          <cell r="G628">
            <v>0.08</v>
          </cell>
          <cell r="H628">
            <v>0.08</v>
          </cell>
          <cell r="I628">
            <v>0.08</v>
          </cell>
          <cell r="J628">
            <v>0.08</v>
          </cell>
          <cell r="K628">
            <v>0.08</v>
          </cell>
          <cell r="L628">
            <v>0.08</v>
          </cell>
          <cell r="M628">
            <v>0.08</v>
          </cell>
          <cell r="N628">
            <v>0.08</v>
          </cell>
          <cell r="O628">
            <v>0.08</v>
          </cell>
          <cell r="P628">
            <v>0.08</v>
          </cell>
          <cell r="Q628">
            <v>0.08</v>
          </cell>
          <cell r="R628">
            <v>0.08</v>
          </cell>
          <cell r="S628">
            <v>0.08</v>
          </cell>
          <cell r="T628">
            <v>0.08</v>
          </cell>
        </row>
        <row r="629">
          <cell r="B629">
            <v>25</v>
          </cell>
          <cell r="C629" t="str">
            <v>SGP(白)</v>
          </cell>
          <cell r="D629" t="str">
            <v>（排水）ねじ接合</v>
          </cell>
          <cell r="E629" t="str">
            <v>屋内一般配管</v>
          </cell>
          <cell r="F629" t="str">
            <v>はつり補修</v>
          </cell>
          <cell r="G629">
            <v>0.08</v>
          </cell>
          <cell r="H629">
            <v>0.08</v>
          </cell>
          <cell r="I629">
            <v>0.08</v>
          </cell>
          <cell r="J629">
            <v>0.08</v>
          </cell>
          <cell r="K629">
            <v>0.08</v>
          </cell>
          <cell r="L629">
            <v>0.08</v>
          </cell>
          <cell r="M629">
            <v>0.08</v>
          </cell>
          <cell r="N629">
            <v>0.08</v>
          </cell>
          <cell r="O629">
            <v>0.08</v>
          </cell>
          <cell r="P629">
            <v>0.08</v>
          </cell>
          <cell r="Q629">
            <v>0.08</v>
          </cell>
          <cell r="R629">
            <v>0.08</v>
          </cell>
          <cell r="S629">
            <v>0.08</v>
          </cell>
          <cell r="T629">
            <v>0.08</v>
          </cell>
        </row>
        <row r="630">
          <cell r="B630">
            <v>26</v>
          </cell>
          <cell r="C630" t="str">
            <v>SGP(白)</v>
          </cell>
          <cell r="D630" t="str">
            <v>（冷温水）ねじ接合</v>
          </cell>
          <cell r="E630" t="str">
            <v>屋内一般配管</v>
          </cell>
          <cell r="F630" t="str">
            <v>はつり補修</v>
          </cell>
          <cell r="G630">
            <v>0.08</v>
          </cell>
          <cell r="H630">
            <v>0.08</v>
          </cell>
          <cell r="I630">
            <v>0.08</v>
          </cell>
          <cell r="J630">
            <v>0.08</v>
          </cell>
          <cell r="K630">
            <v>0.08</v>
          </cell>
          <cell r="L630">
            <v>0.08</v>
          </cell>
          <cell r="M630">
            <v>0.08</v>
          </cell>
          <cell r="N630">
            <v>0.08</v>
          </cell>
          <cell r="O630">
            <v>0.08</v>
          </cell>
          <cell r="P630">
            <v>0.08</v>
          </cell>
          <cell r="Q630">
            <v>0.08</v>
          </cell>
          <cell r="R630">
            <v>0.08</v>
          </cell>
          <cell r="S630">
            <v>0.08</v>
          </cell>
          <cell r="T630">
            <v>0.08</v>
          </cell>
        </row>
        <row r="631">
          <cell r="B631">
            <v>27</v>
          </cell>
          <cell r="C631" t="str">
            <v>SGP(白)</v>
          </cell>
          <cell r="D631" t="str">
            <v>（通気・消火・給湯・プロパン）ねじ接合</v>
          </cell>
          <cell r="E631" t="str">
            <v>屋内一般配管</v>
          </cell>
          <cell r="F631" t="str">
            <v>はつり補修</v>
          </cell>
          <cell r="G631">
            <v>0.08</v>
          </cell>
          <cell r="H631">
            <v>0.08</v>
          </cell>
          <cell r="I631">
            <v>0.08</v>
          </cell>
          <cell r="J631">
            <v>0.08</v>
          </cell>
          <cell r="K631">
            <v>0.08</v>
          </cell>
          <cell r="L631">
            <v>0.08</v>
          </cell>
          <cell r="M631">
            <v>0.08</v>
          </cell>
          <cell r="N631">
            <v>0.08</v>
          </cell>
          <cell r="O631">
            <v>0.08</v>
          </cell>
          <cell r="P631">
            <v>0.08</v>
          </cell>
          <cell r="Q631">
            <v>0.08</v>
          </cell>
          <cell r="R631">
            <v>0.08</v>
          </cell>
          <cell r="S631">
            <v>0.08</v>
          </cell>
          <cell r="T631">
            <v>0.08</v>
          </cell>
        </row>
        <row r="632">
          <cell r="B632">
            <v>28</v>
          </cell>
          <cell r="C632" t="str">
            <v>SGP(白)</v>
          </cell>
          <cell r="D632" t="str">
            <v>（冷却水）ねじ接合</v>
          </cell>
          <cell r="E632" t="str">
            <v>屋内一般配管</v>
          </cell>
          <cell r="F632" t="str">
            <v>はつり補修</v>
          </cell>
          <cell r="G632">
            <v>0.08</v>
          </cell>
          <cell r="H632">
            <v>0.08</v>
          </cell>
          <cell r="I632">
            <v>0.08</v>
          </cell>
          <cell r="J632">
            <v>0.08</v>
          </cell>
          <cell r="K632">
            <v>0.08</v>
          </cell>
          <cell r="L632">
            <v>0.08</v>
          </cell>
          <cell r="M632">
            <v>0.08</v>
          </cell>
          <cell r="N632">
            <v>0.08</v>
          </cell>
          <cell r="O632">
            <v>0.08</v>
          </cell>
          <cell r="P632">
            <v>0.08</v>
          </cell>
          <cell r="Q632">
            <v>0.08</v>
          </cell>
          <cell r="R632">
            <v>0.08</v>
          </cell>
          <cell r="S632">
            <v>0.08</v>
          </cell>
          <cell r="T632">
            <v>0.08</v>
          </cell>
        </row>
        <row r="633">
          <cell r="B633">
            <v>29</v>
          </cell>
          <cell r="C633" t="str">
            <v>SGP(白)</v>
          </cell>
          <cell r="D633" t="str">
            <v>（通気・消火・給湯・プロパン・冷却水・冷温水）溶接接合</v>
          </cell>
          <cell r="E633" t="str">
            <v>屋内一般配管</v>
          </cell>
          <cell r="F633" t="str">
            <v>はつり補修</v>
          </cell>
          <cell r="G633">
            <v>0.08</v>
          </cell>
          <cell r="H633">
            <v>0.08</v>
          </cell>
          <cell r="I633">
            <v>0.08</v>
          </cell>
          <cell r="J633">
            <v>0.08</v>
          </cell>
          <cell r="K633">
            <v>0.08</v>
          </cell>
          <cell r="L633">
            <v>0.08</v>
          </cell>
          <cell r="M633">
            <v>0.08</v>
          </cell>
          <cell r="N633">
            <v>0.08</v>
          </cell>
          <cell r="O633">
            <v>0.08</v>
          </cell>
          <cell r="P633">
            <v>0.08</v>
          </cell>
          <cell r="Q633">
            <v>0.08</v>
          </cell>
          <cell r="R633">
            <v>0.08</v>
          </cell>
          <cell r="S633">
            <v>0.08</v>
          </cell>
          <cell r="T633">
            <v>0.08</v>
          </cell>
        </row>
        <row r="634">
          <cell r="B634">
            <v>30</v>
          </cell>
          <cell r="C634" t="str">
            <v>SGP(白)</v>
          </cell>
          <cell r="D634" t="str">
            <v>（冷却水）ハウジング型管継手</v>
          </cell>
          <cell r="E634" t="str">
            <v>屋内一般配管</v>
          </cell>
          <cell r="F634" t="str">
            <v>はつり補修</v>
          </cell>
          <cell r="G634">
            <v>0.08</v>
          </cell>
          <cell r="H634">
            <v>0.08</v>
          </cell>
          <cell r="I634">
            <v>0.08</v>
          </cell>
          <cell r="J634">
            <v>0.08</v>
          </cell>
          <cell r="K634">
            <v>0.08</v>
          </cell>
          <cell r="L634">
            <v>0.08</v>
          </cell>
          <cell r="M634">
            <v>0.08</v>
          </cell>
          <cell r="N634">
            <v>0.08</v>
          </cell>
          <cell r="O634">
            <v>0.08</v>
          </cell>
          <cell r="P634">
            <v>0.08</v>
          </cell>
          <cell r="Q634">
            <v>0.08</v>
          </cell>
          <cell r="R634">
            <v>0.08</v>
          </cell>
          <cell r="S634">
            <v>0.08</v>
          </cell>
          <cell r="T634">
            <v>0.08</v>
          </cell>
        </row>
        <row r="635">
          <cell r="B635">
            <v>31</v>
          </cell>
          <cell r="C635" t="str">
            <v>SGP(白)</v>
          </cell>
          <cell r="D635" t="str">
            <v>（冷温水・消火）ハウジング型管継手</v>
          </cell>
          <cell r="E635" t="str">
            <v>屋内一般配管</v>
          </cell>
          <cell r="F635" t="str">
            <v>はつり補修</v>
          </cell>
          <cell r="G635">
            <v>0.08</v>
          </cell>
          <cell r="H635">
            <v>0.08</v>
          </cell>
          <cell r="I635">
            <v>0.08</v>
          </cell>
          <cell r="J635">
            <v>0.08</v>
          </cell>
          <cell r="K635">
            <v>0.08</v>
          </cell>
          <cell r="L635">
            <v>0.08</v>
          </cell>
          <cell r="M635">
            <v>0.08</v>
          </cell>
          <cell r="N635">
            <v>0.08</v>
          </cell>
          <cell r="O635">
            <v>0.08</v>
          </cell>
          <cell r="P635">
            <v>0.08</v>
          </cell>
          <cell r="Q635">
            <v>0.08</v>
          </cell>
          <cell r="R635">
            <v>0.08</v>
          </cell>
          <cell r="S635">
            <v>0.08</v>
          </cell>
          <cell r="T635">
            <v>0.08</v>
          </cell>
        </row>
        <row r="636">
          <cell r="B636">
            <v>32</v>
          </cell>
          <cell r="C636" t="str">
            <v>SGP(黒)</v>
          </cell>
          <cell r="D636" t="str">
            <v>（蒸気・油）ねじ接合</v>
          </cell>
          <cell r="E636" t="str">
            <v>屋内一般配管</v>
          </cell>
          <cell r="F636" t="str">
            <v>はつり補修</v>
          </cell>
          <cell r="G636">
            <v>0.08</v>
          </cell>
          <cell r="H636">
            <v>0.08</v>
          </cell>
          <cell r="I636">
            <v>0.08</v>
          </cell>
          <cell r="J636">
            <v>0.08</v>
          </cell>
          <cell r="K636">
            <v>0.08</v>
          </cell>
          <cell r="L636">
            <v>0.08</v>
          </cell>
          <cell r="M636">
            <v>0.08</v>
          </cell>
          <cell r="N636">
            <v>0.08</v>
          </cell>
          <cell r="O636">
            <v>0.08</v>
          </cell>
          <cell r="P636">
            <v>0.08</v>
          </cell>
          <cell r="Q636">
            <v>0.08</v>
          </cell>
          <cell r="R636">
            <v>0.08</v>
          </cell>
          <cell r="S636">
            <v>0.08</v>
          </cell>
          <cell r="T636">
            <v>0.08</v>
          </cell>
        </row>
        <row r="637">
          <cell r="B637">
            <v>33</v>
          </cell>
          <cell r="C637" t="str">
            <v>SGP(黒)</v>
          </cell>
          <cell r="D637" t="str">
            <v>（蒸気・油）溶接接合</v>
          </cell>
          <cell r="E637" t="str">
            <v>屋内一般配管</v>
          </cell>
          <cell r="F637" t="str">
            <v>はつり補修</v>
          </cell>
          <cell r="G637">
            <v>0.08</v>
          </cell>
          <cell r="H637">
            <v>0.08</v>
          </cell>
          <cell r="I637">
            <v>0.08</v>
          </cell>
          <cell r="J637">
            <v>0.08</v>
          </cell>
          <cell r="K637">
            <v>0.08</v>
          </cell>
          <cell r="L637">
            <v>0.08</v>
          </cell>
          <cell r="M637">
            <v>0.08</v>
          </cell>
          <cell r="N637">
            <v>0.08</v>
          </cell>
          <cell r="O637">
            <v>0.08</v>
          </cell>
          <cell r="P637">
            <v>0.08</v>
          </cell>
          <cell r="Q637">
            <v>0.08</v>
          </cell>
          <cell r="R637">
            <v>0.08</v>
          </cell>
          <cell r="S637">
            <v>0.08</v>
          </cell>
          <cell r="T637">
            <v>0.08</v>
          </cell>
        </row>
        <row r="638">
          <cell r="B638">
            <v>34</v>
          </cell>
          <cell r="C638" t="str">
            <v>D-VA(WSP042)</v>
          </cell>
          <cell r="D638" t="str">
            <v>MD継手</v>
          </cell>
          <cell r="E638" t="str">
            <v>屋内一般配管</v>
          </cell>
          <cell r="F638" t="str">
            <v>はつり補修</v>
          </cell>
          <cell r="G638">
            <v>0.08</v>
          </cell>
          <cell r="H638">
            <v>0.08</v>
          </cell>
          <cell r="I638">
            <v>0.08</v>
          </cell>
          <cell r="J638">
            <v>0.08</v>
          </cell>
          <cell r="K638">
            <v>0.08</v>
          </cell>
          <cell r="L638">
            <v>0.08</v>
          </cell>
          <cell r="M638">
            <v>0.08</v>
          </cell>
          <cell r="N638">
            <v>0.08</v>
          </cell>
          <cell r="O638">
            <v>0.08</v>
          </cell>
          <cell r="P638">
            <v>0.08</v>
          </cell>
          <cell r="Q638">
            <v>0.08</v>
          </cell>
          <cell r="R638">
            <v>0.08</v>
          </cell>
          <cell r="S638">
            <v>0.08</v>
          </cell>
          <cell r="T638">
            <v>0.08</v>
          </cell>
        </row>
        <row r="639">
          <cell r="B639">
            <v>35</v>
          </cell>
          <cell r="C639" t="str">
            <v>SGP-TA(WSP032)</v>
          </cell>
          <cell r="D639" t="str">
            <v>ねじ接合</v>
          </cell>
          <cell r="E639" t="str">
            <v>屋内一般配管</v>
          </cell>
          <cell r="F639" t="str">
            <v>はつり補修</v>
          </cell>
          <cell r="G639">
            <v>0.08</v>
          </cell>
          <cell r="H639">
            <v>0.08</v>
          </cell>
          <cell r="I639">
            <v>0.08</v>
          </cell>
          <cell r="J639">
            <v>0.08</v>
          </cell>
          <cell r="K639">
            <v>0.08</v>
          </cell>
          <cell r="L639">
            <v>0.08</v>
          </cell>
          <cell r="M639">
            <v>0.08</v>
          </cell>
          <cell r="N639">
            <v>0.08</v>
          </cell>
          <cell r="O639">
            <v>0.08</v>
          </cell>
          <cell r="P639">
            <v>0.08</v>
          </cell>
          <cell r="Q639">
            <v>0.08</v>
          </cell>
          <cell r="R639">
            <v>0.08</v>
          </cell>
          <cell r="S639">
            <v>0.08</v>
          </cell>
          <cell r="T639">
            <v>0.08</v>
          </cell>
        </row>
        <row r="640">
          <cell r="B640">
            <v>36</v>
          </cell>
          <cell r="C640" t="str">
            <v>SGP-TA(WSP032)</v>
          </cell>
          <cell r="D640" t="str">
            <v>MD継手</v>
          </cell>
          <cell r="E640" t="str">
            <v>屋内一般配管</v>
          </cell>
          <cell r="F640" t="str">
            <v>はつり補修</v>
          </cell>
          <cell r="G640">
            <v>0.08</v>
          </cell>
          <cell r="H640">
            <v>0.08</v>
          </cell>
          <cell r="I640">
            <v>0.08</v>
          </cell>
          <cell r="J640">
            <v>0.08</v>
          </cell>
          <cell r="K640">
            <v>0.08</v>
          </cell>
          <cell r="L640">
            <v>0.08</v>
          </cell>
          <cell r="M640">
            <v>0.08</v>
          </cell>
          <cell r="N640">
            <v>0.08</v>
          </cell>
          <cell r="O640">
            <v>0.08</v>
          </cell>
          <cell r="P640">
            <v>0.08</v>
          </cell>
          <cell r="Q640">
            <v>0.08</v>
          </cell>
          <cell r="R640">
            <v>0.08</v>
          </cell>
          <cell r="S640">
            <v>0.08</v>
          </cell>
          <cell r="T640">
            <v>0.08</v>
          </cell>
        </row>
        <row r="641">
          <cell r="B641">
            <v>38</v>
          </cell>
          <cell r="C641" t="str">
            <v>ARFA管</v>
          </cell>
          <cell r="D641" t="str">
            <v>ねじ接合</v>
          </cell>
          <cell r="E641" t="str">
            <v>屋内一般配管</v>
          </cell>
          <cell r="F641" t="str">
            <v>はつり補修</v>
          </cell>
          <cell r="G641">
            <v>0.08</v>
          </cell>
          <cell r="H641">
            <v>0.08</v>
          </cell>
          <cell r="I641">
            <v>0.08</v>
          </cell>
          <cell r="J641">
            <v>0.08</v>
          </cell>
          <cell r="K641">
            <v>0.08</v>
          </cell>
          <cell r="L641">
            <v>0.08</v>
          </cell>
          <cell r="M641">
            <v>0.08</v>
          </cell>
          <cell r="N641">
            <v>0.08</v>
          </cell>
          <cell r="O641">
            <v>0.08</v>
          </cell>
          <cell r="P641">
            <v>0.08</v>
          </cell>
          <cell r="Q641">
            <v>0.08</v>
          </cell>
          <cell r="R641">
            <v>0.08</v>
          </cell>
          <cell r="S641">
            <v>0.08</v>
          </cell>
          <cell r="T641">
            <v>0.08</v>
          </cell>
        </row>
        <row r="642">
          <cell r="B642">
            <v>39</v>
          </cell>
          <cell r="C642" t="str">
            <v>ARFA管</v>
          </cell>
          <cell r="D642" t="str">
            <v>MD継手</v>
          </cell>
          <cell r="E642" t="str">
            <v>屋内一般配管</v>
          </cell>
          <cell r="F642" t="str">
            <v>はつり補修</v>
          </cell>
          <cell r="G642">
            <v>0.08</v>
          </cell>
          <cell r="H642">
            <v>0.08</v>
          </cell>
          <cell r="I642">
            <v>0.08</v>
          </cell>
          <cell r="J642">
            <v>0.08</v>
          </cell>
          <cell r="K642">
            <v>0.08</v>
          </cell>
          <cell r="L642">
            <v>0.08</v>
          </cell>
          <cell r="M642">
            <v>0.08</v>
          </cell>
          <cell r="N642">
            <v>0.08</v>
          </cell>
          <cell r="O642">
            <v>0.08</v>
          </cell>
          <cell r="P642">
            <v>0.08</v>
          </cell>
          <cell r="Q642">
            <v>0.08</v>
          </cell>
          <cell r="R642">
            <v>0.08</v>
          </cell>
          <cell r="S642">
            <v>0.08</v>
          </cell>
          <cell r="T642">
            <v>0.08</v>
          </cell>
        </row>
        <row r="643">
          <cell r="B643">
            <v>40</v>
          </cell>
          <cell r="C643" t="str">
            <v>CUP</v>
          </cell>
          <cell r="D643" t="str">
            <v>（給湯・給水）</v>
          </cell>
          <cell r="E643" t="str">
            <v>屋内一般配管</v>
          </cell>
          <cell r="F643" t="str">
            <v>はつり補修</v>
          </cell>
          <cell r="G643">
            <v>0.08</v>
          </cell>
          <cell r="H643">
            <v>0.08</v>
          </cell>
          <cell r="I643">
            <v>0.08</v>
          </cell>
          <cell r="J643">
            <v>0.08</v>
          </cell>
          <cell r="K643">
            <v>0.08</v>
          </cell>
          <cell r="L643">
            <v>0.08</v>
          </cell>
          <cell r="M643">
            <v>0.08</v>
          </cell>
          <cell r="N643">
            <v>0.08</v>
          </cell>
          <cell r="O643">
            <v>0.08</v>
          </cell>
          <cell r="P643">
            <v>0.08</v>
          </cell>
          <cell r="Q643">
            <v>0.08</v>
          </cell>
          <cell r="R643">
            <v>0.08</v>
          </cell>
          <cell r="S643">
            <v>0.08</v>
          </cell>
          <cell r="T643">
            <v>0.08</v>
          </cell>
        </row>
        <row r="646">
          <cell r="B646">
            <v>1</v>
          </cell>
          <cell r="C646" t="str">
            <v>SGP-PA</v>
          </cell>
          <cell r="D646" t="str">
            <v>（給水・冷却水）ねじ接合（管端防食継手）</v>
          </cell>
          <cell r="E646" t="str">
            <v>機械室・便所配管</v>
          </cell>
          <cell r="F646" t="str">
            <v>はつり補修</v>
          </cell>
          <cell r="G646">
            <v>0.08</v>
          </cell>
          <cell r="H646">
            <v>0.08</v>
          </cell>
          <cell r="I646">
            <v>0.08</v>
          </cell>
          <cell r="J646">
            <v>0.08</v>
          </cell>
          <cell r="K646">
            <v>0.08</v>
          </cell>
          <cell r="L646">
            <v>0.08</v>
          </cell>
          <cell r="M646">
            <v>0.08</v>
          </cell>
          <cell r="N646">
            <v>0.08</v>
          </cell>
          <cell r="O646">
            <v>0.08</v>
          </cell>
          <cell r="P646">
            <v>0.08</v>
          </cell>
          <cell r="Q646">
            <v>0.08</v>
          </cell>
          <cell r="R646">
            <v>0.08</v>
          </cell>
          <cell r="S646">
            <v>0.08</v>
          </cell>
          <cell r="T646">
            <v>0.08</v>
          </cell>
        </row>
        <row r="647">
          <cell r="B647">
            <v>2</v>
          </cell>
          <cell r="C647" t="str">
            <v>SGP-PB</v>
          </cell>
          <cell r="D647" t="str">
            <v>（給水・冷却水）ねじ接合（管端防食継手）</v>
          </cell>
          <cell r="E647" t="str">
            <v>機械室・便所配管</v>
          </cell>
          <cell r="F647" t="str">
            <v>はつり補修</v>
          </cell>
          <cell r="G647">
            <v>0.08</v>
          </cell>
          <cell r="H647">
            <v>0.08</v>
          </cell>
          <cell r="I647">
            <v>0.08</v>
          </cell>
          <cell r="J647">
            <v>0.08</v>
          </cell>
          <cell r="K647">
            <v>0.08</v>
          </cell>
          <cell r="L647">
            <v>0.08</v>
          </cell>
          <cell r="M647">
            <v>0.08</v>
          </cell>
          <cell r="N647">
            <v>0.08</v>
          </cell>
          <cell r="O647">
            <v>0.08</v>
          </cell>
          <cell r="P647">
            <v>0.08</v>
          </cell>
          <cell r="Q647">
            <v>0.08</v>
          </cell>
          <cell r="R647">
            <v>0.08</v>
          </cell>
          <cell r="S647">
            <v>0.08</v>
          </cell>
          <cell r="T647">
            <v>0.08</v>
          </cell>
        </row>
        <row r="648">
          <cell r="B648">
            <v>4</v>
          </cell>
          <cell r="C648" t="str">
            <v>SGP-FPA</v>
          </cell>
          <cell r="D648" t="str">
            <v>（給水・冷却水）フランジ接合</v>
          </cell>
          <cell r="E648" t="str">
            <v>機械室・便所配管</v>
          </cell>
          <cell r="F648" t="str">
            <v>はつり補修</v>
          </cell>
          <cell r="G648">
            <v>0.08</v>
          </cell>
          <cell r="H648">
            <v>0.08</v>
          </cell>
          <cell r="I648">
            <v>0.08</v>
          </cell>
          <cell r="J648">
            <v>0.08</v>
          </cell>
          <cell r="K648">
            <v>0.08</v>
          </cell>
          <cell r="L648">
            <v>0.08</v>
          </cell>
          <cell r="M648">
            <v>0.08</v>
          </cell>
          <cell r="N648">
            <v>0.08</v>
          </cell>
          <cell r="O648">
            <v>0.08</v>
          </cell>
          <cell r="P648">
            <v>0.08</v>
          </cell>
          <cell r="Q648">
            <v>0.08</v>
          </cell>
          <cell r="R648">
            <v>0.08</v>
          </cell>
          <cell r="S648">
            <v>0.08</v>
          </cell>
          <cell r="T648">
            <v>0.08</v>
          </cell>
        </row>
        <row r="649">
          <cell r="B649">
            <v>5</v>
          </cell>
          <cell r="C649" t="str">
            <v>SGP-FPB</v>
          </cell>
          <cell r="D649" t="str">
            <v>（給水・冷却水）フランジ接合</v>
          </cell>
          <cell r="E649" t="str">
            <v>機械室・便所配管</v>
          </cell>
          <cell r="F649" t="str">
            <v>はつり補修</v>
          </cell>
          <cell r="G649">
            <v>0.08</v>
          </cell>
          <cell r="H649">
            <v>0.08</v>
          </cell>
          <cell r="I649">
            <v>0.08</v>
          </cell>
          <cell r="J649">
            <v>0.08</v>
          </cell>
          <cell r="K649">
            <v>0.08</v>
          </cell>
          <cell r="L649">
            <v>0.08</v>
          </cell>
          <cell r="M649">
            <v>0.08</v>
          </cell>
          <cell r="N649">
            <v>0.08</v>
          </cell>
          <cell r="O649">
            <v>0.08</v>
          </cell>
          <cell r="P649">
            <v>0.08</v>
          </cell>
          <cell r="Q649">
            <v>0.08</v>
          </cell>
          <cell r="R649">
            <v>0.08</v>
          </cell>
          <cell r="S649">
            <v>0.08</v>
          </cell>
          <cell r="T649">
            <v>0.08</v>
          </cell>
        </row>
        <row r="650">
          <cell r="B650">
            <v>7</v>
          </cell>
          <cell r="C650" t="str">
            <v>SGP-VA</v>
          </cell>
          <cell r="D650" t="str">
            <v>（給水・冷却水）ねじ接合（管端防食継手）</v>
          </cell>
          <cell r="E650" t="str">
            <v>機械室・便所配管</v>
          </cell>
          <cell r="F650" t="str">
            <v>はつり補修</v>
          </cell>
          <cell r="G650">
            <v>0.08</v>
          </cell>
          <cell r="H650">
            <v>0.08</v>
          </cell>
          <cell r="I650">
            <v>0.08</v>
          </cell>
          <cell r="J650">
            <v>0.08</v>
          </cell>
          <cell r="K650">
            <v>0.08</v>
          </cell>
          <cell r="L650">
            <v>0.08</v>
          </cell>
          <cell r="M650">
            <v>0.08</v>
          </cell>
          <cell r="N650">
            <v>0.08</v>
          </cell>
          <cell r="O650">
            <v>0.08</v>
          </cell>
          <cell r="P650">
            <v>0.08</v>
          </cell>
          <cell r="Q650">
            <v>0.08</v>
          </cell>
          <cell r="R650">
            <v>0.08</v>
          </cell>
          <cell r="S650">
            <v>0.08</v>
          </cell>
          <cell r="T650">
            <v>0.08</v>
          </cell>
        </row>
        <row r="651">
          <cell r="B651">
            <v>8</v>
          </cell>
          <cell r="C651" t="str">
            <v>SGP-VB</v>
          </cell>
          <cell r="D651" t="str">
            <v>（給水・冷却水）ねじ接合（管端防食継手）</v>
          </cell>
          <cell r="E651" t="str">
            <v>機械室・便所配管</v>
          </cell>
          <cell r="F651" t="str">
            <v>はつり補修</v>
          </cell>
          <cell r="G651">
            <v>0.08</v>
          </cell>
          <cell r="H651">
            <v>0.08</v>
          </cell>
          <cell r="I651">
            <v>0.08</v>
          </cell>
          <cell r="J651">
            <v>0.08</v>
          </cell>
          <cell r="K651">
            <v>0.08</v>
          </cell>
          <cell r="L651">
            <v>0.08</v>
          </cell>
          <cell r="M651">
            <v>0.08</v>
          </cell>
          <cell r="N651">
            <v>0.08</v>
          </cell>
          <cell r="O651">
            <v>0.08</v>
          </cell>
          <cell r="P651">
            <v>0.08</v>
          </cell>
          <cell r="Q651">
            <v>0.08</v>
          </cell>
          <cell r="R651">
            <v>0.08</v>
          </cell>
          <cell r="S651">
            <v>0.08</v>
          </cell>
          <cell r="T651">
            <v>0.08</v>
          </cell>
        </row>
        <row r="652">
          <cell r="B652">
            <v>10</v>
          </cell>
          <cell r="C652" t="str">
            <v>SGP-FVA</v>
          </cell>
          <cell r="D652" t="str">
            <v>（給水・冷却水）フランジ接合</v>
          </cell>
          <cell r="E652" t="str">
            <v>機械室・便所配管</v>
          </cell>
          <cell r="F652" t="str">
            <v>はつり補修</v>
          </cell>
          <cell r="G652">
            <v>0.08</v>
          </cell>
          <cell r="H652">
            <v>0.08</v>
          </cell>
          <cell r="I652">
            <v>0.08</v>
          </cell>
          <cell r="J652">
            <v>0.08</v>
          </cell>
          <cell r="K652">
            <v>0.08</v>
          </cell>
          <cell r="L652">
            <v>0.08</v>
          </cell>
          <cell r="M652">
            <v>0.08</v>
          </cell>
          <cell r="N652">
            <v>0.08</v>
          </cell>
          <cell r="O652">
            <v>0.08</v>
          </cell>
          <cell r="P652">
            <v>0.08</v>
          </cell>
          <cell r="Q652">
            <v>0.08</v>
          </cell>
          <cell r="R652">
            <v>0.08</v>
          </cell>
          <cell r="S652">
            <v>0.08</v>
          </cell>
          <cell r="T652">
            <v>0.08</v>
          </cell>
        </row>
        <row r="653">
          <cell r="B653">
            <v>11</v>
          </cell>
          <cell r="C653" t="str">
            <v>SGP-FVB</v>
          </cell>
          <cell r="D653" t="str">
            <v>（給水・冷却水）フランジ接合</v>
          </cell>
          <cell r="E653" t="str">
            <v>機械室・便所配管</v>
          </cell>
          <cell r="F653" t="str">
            <v>はつり補修</v>
          </cell>
          <cell r="G653">
            <v>0.08</v>
          </cell>
          <cell r="H653">
            <v>0.08</v>
          </cell>
          <cell r="I653">
            <v>0.08</v>
          </cell>
          <cell r="J653">
            <v>0.08</v>
          </cell>
          <cell r="K653">
            <v>0.08</v>
          </cell>
          <cell r="L653">
            <v>0.08</v>
          </cell>
          <cell r="M653">
            <v>0.08</v>
          </cell>
          <cell r="N653">
            <v>0.08</v>
          </cell>
          <cell r="O653">
            <v>0.08</v>
          </cell>
          <cell r="P653">
            <v>0.08</v>
          </cell>
          <cell r="Q653">
            <v>0.08</v>
          </cell>
          <cell r="R653">
            <v>0.08</v>
          </cell>
          <cell r="S653">
            <v>0.08</v>
          </cell>
          <cell r="T653">
            <v>0.08</v>
          </cell>
        </row>
        <row r="654">
          <cell r="B654">
            <v>13</v>
          </cell>
          <cell r="C654" t="str">
            <v>SGP-HVA</v>
          </cell>
          <cell r="D654" t="str">
            <v>（給湯・冷温水）ねじ接合（管端防食継手）</v>
          </cell>
          <cell r="E654" t="str">
            <v>機械室・便所配管</v>
          </cell>
          <cell r="F654" t="str">
            <v>はつり補修</v>
          </cell>
          <cell r="G654">
            <v>0.08</v>
          </cell>
          <cell r="H654">
            <v>0.08</v>
          </cell>
          <cell r="I654">
            <v>0.08</v>
          </cell>
          <cell r="J654">
            <v>0.08</v>
          </cell>
          <cell r="K654">
            <v>0.08</v>
          </cell>
          <cell r="L654">
            <v>0.08</v>
          </cell>
          <cell r="M654">
            <v>0.08</v>
          </cell>
          <cell r="N654">
            <v>0.08</v>
          </cell>
          <cell r="O654">
            <v>0.08</v>
          </cell>
          <cell r="P654">
            <v>0.08</v>
          </cell>
          <cell r="Q654">
            <v>0.08</v>
          </cell>
          <cell r="R654">
            <v>0.08</v>
          </cell>
          <cell r="S654">
            <v>0.08</v>
          </cell>
          <cell r="T654">
            <v>0.08</v>
          </cell>
        </row>
        <row r="655">
          <cell r="B655">
            <v>14</v>
          </cell>
          <cell r="C655" t="str">
            <v>SGP-VA</v>
          </cell>
          <cell r="D655" t="str">
            <v>（冷却水）ハウジング型継手</v>
          </cell>
          <cell r="E655" t="str">
            <v>機械室・便所配管</v>
          </cell>
          <cell r="F655" t="str">
            <v>はつり補修</v>
          </cell>
          <cell r="G655">
            <v>0.08</v>
          </cell>
          <cell r="H655">
            <v>0.08</v>
          </cell>
          <cell r="I655">
            <v>0.08</v>
          </cell>
          <cell r="J655">
            <v>0.08</v>
          </cell>
          <cell r="K655">
            <v>0.08</v>
          </cell>
          <cell r="L655">
            <v>0.08</v>
          </cell>
          <cell r="M655">
            <v>0.08</v>
          </cell>
          <cell r="N655">
            <v>0.08</v>
          </cell>
          <cell r="O655">
            <v>0.08</v>
          </cell>
          <cell r="P655">
            <v>0.08</v>
          </cell>
          <cell r="Q655">
            <v>0.08</v>
          </cell>
          <cell r="R655">
            <v>0.08</v>
          </cell>
          <cell r="S655">
            <v>0.08</v>
          </cell>
          <cell r="T655">
            <v>0.08</v>
          </cell>
        </row>
        <row r="656">
          <cell r="B656">
            <v>19</v>
          </cell>
          <cell r="C656" t="str">
            <v>STPG</v>
          </cell>
          <cell r="D656" t="str">
            <v>（冷温水）ねじ接合</v>
          </cell>
          <cell r="E656" t="str">
            <v>機械室・便所配管</v>
          </cell>
          <cell r="F656" t="str">
            <v>はつり補修</v>
          </cell>
          <cell r="G656">
            <v>0.08</v>
          </cell>
          <cell r="H656">
            <v>0.08</v>
          </cell>
          <cell r="I656">
            <v>0.08</v>
          </cell>
          <cell r="J656">
            <v>0.08</v>
          </cell>
          <cell r="K656">
            <v>0.08</v>
          </cell>
          <cell r="L656">
            <v>0.08</v>
          </cell>
          <cell r="M656">
            <v>0.08</v>
          </cell>
          <cell r="N656">
            <v>0.08</v>
          </cell>
          <cell r="O656">
            <v>0.08</v>
          </cell>
          <cell r="P656">
            <v>0.08</v>
          </cell>
          <cell r="Q656">
            <v>0.08</v>
          </cell>
          <cell r="R656">
            <v>0.08</v>
          </cell>
          <cell r="S656">
            <v>0.08</v>
          </cell>
          <cell r="T656">
            <v>0.08</v>
          </cell>
        </row>
        <row r="657">
          <cell r="B657">
            <v>20</v>
          </cell>
          <cell r="C657" t="str">
            <v>STPG</v>
          </cell>
          <cell r="D657" t="str">
            <v>（消火）ねじ接合</v>
          </cell>
          <cell r="E657" t="str">
            <v>機械室・便所配管</v>
          </cell>
          <cell r="F657" t="str">
            <v>はつり補修</v>
          </cell>
          <cell r="G657">
            <v>0.08</v>
          </cell>
          <cell r="H657">
            <v>0.08</v>
          </cell>
          <cell r="I657">
            <v>0.08</v>
          </cell>
          <cell r="J657">
            <v>0.08</v>
          </cell>
          <cell r="K657">
            <v>0.08</v>
          </cell>
          <cell r="L657">
            <v>0.08</v>
          </cell>
          <cell r="M657">
            <v>0.08</v>
          </cell>
          <cell r="N657">
            <v>0.08</v>
          </cell>
          <cell r="O657">
            <v>0.08</v>
          </cell>
          <cell r="P657">
            <v>0.08</v>
          </cell>
          <cell r="Q657">
            <v>0.08</v>
          </cell>
          <cell r="R657">
            <v>0.08</v>
          </cell>
          <cell r="S657">
            <v>0.08</v>
          </cell>
          <cell r="T657">
            <v>0.08</v>
          </cell>
        </row>
        <row r="658">
          <cell r="B658">
            <v>21</v>
          </cell>
          <cell r="C658" t="str">
            <v>STPG</v>
          </cell>
          <cell r="D658" t="str">
            <v>（冷却水）ねじ接合</v>
          </cell>
          <cell r="E658" t="str">
            <v>機械室・便所配管</v>
          </cell>
          <cell r="F658" t="str">
            <v>はつり補修</v>
          </cell>
          <cell r="G658">
            <v>0.08</v>
          </cell>
          <cell r="H658">
            <v>0.08</v>
          </cell>
          <cell r="I658">
            <v>0.08</v>
          </cell>
          <cell r="J658">
            <v>0.08</v>
          </cell>
          <cell r="K658">
            <v>0.08</v>
          </cell>
          <cell r="L658">
            <v>0.08</v>
          </cell>
          <cell r="M658">
            <v>0.08</v>
          </cell>
          <cell r="N658">
            <v>0.08</v>
          </cell>
          <cell r="O658">
            <v>0.08</v>
          </cell>
          <cell r="P658">
            <v>0.08</v>
          </cell>
          <cell r="Q658">
            <v>0.08</v>
          </cell>
          <cell r="R658">
            <v>0.08</v>
          </cell>
          <cell r="S658">
            <v>0.08</v>
          </cell>
          <cell r="T658">
            <v>0.08</v>
          </cell>
        </row>
        <row r="659">
          <cell r="B659">
            <v>22</v>
          </cell>
          <cell r="C659" t="str">
            <v>STPG(黒)</v>
          </cell>
          <cell r="D659" t="str">
            <v>（低圧蒸気用）ねじ接合</v>
          </cell>
          <cell r="E659" t="str">
            <v>機械室・便所配管</v>
          </cell>
          <cell r="F659" t="str">
            <v>はつり補修</v>
          </cell>
          <cell r="G659">
            <v>0.08</v>
          </cell>
          <cell r="H659">
            <v>0.08</v>
          </cell>
          <cell r="I659">
            <v>0.08</v>
          </cell>
          <cell r="J659">
            <v>0.08</v>
          </cell>
          <cell r="K659">
            <v>0.08</v>
          </cell>
          <cell r="L659">
            <v>0.08</v>
          </cell>
          <cell r="M659">
            <v>0.08</v>
          </cell>
          <cell r="N659">
            <v>0.08</v>
          </cell>
          <cell r="O659">
            <v>0.08</v>
          </cell>
          <cell r="P659">
            <v>0.08</v>
          </cell>
          <cell r="Q659">
            <v>0.08</v>
          </cell>
          <cell r="R659">
            <v>0.08</v>
          </cell>
          <cell r="S659">
            <v>0.08</v>
          </cell>
          <cell r="T659">
            <v>0.08</v>
          </cell>
        </row>
        <row r="660">
          <cell r="B660">
            <v>23</v>
          </cell>
          <cell r="C660" t="str">
            <v>STPG</v>
          </cell>
          <cell r="D660" t="str">
            <v>（消火・冷却水・冷温水）溶接接合</v>
          </cell>
          <cell r="E660" t="str">
            <v>機械室・便所配管</v>
          </cell>
          <cell r="F660" t="str">
            <v>はつり補修</v>
          </cell>
          <cell r="G660">
            <v>0.08</v>
          </cell>
          <cell r="H660">
            <v>0.08</v>
          </cell>
          <cell r="I660">
            <v>0.08</v>
          </cell>
          <cell r="J660">
            <v>0.08</v>
          </cell>
          <cell r="K660">
            <v>0.08</v>
          </cell>
          <cell r="L660">
            <v>0.08</v>
          </cell>
          <cell r="M660">
            <v>0.08</v>
          </cell>
          <cell r="N660">
            <v>0.08</v>
          </cell>
          <cell r="O660">
            <v>0.08</v>
          </cell>
          <cell r="P660">
            <v>0.08</v>
          </cell>
          <cell r="Q660">
            <v>0.08</v>
          </cell>
          <cell r="R660">
            <v>0.08</v>
          </cell>
          <cell r="S660">
            <v>0.08</v>
          </cell>
          <cell r="T660">
            <v>0.08</v>
          </cell>
        </row>
        <row r="661">
          <cell r="B661">
            <v>24</v>
          </cell>
          <cell r="C661" t="str">
            <v>STPG(黒)</v>
          </cell>
          <cell r="D661" t="str">
            <v>（蒸気給気管、蒸気還気用）溶接接合</v>
          </cell>
          <cell r="E661" t="str">
            <v>機械室・便所配管</v>
          </cell>
          <cell r="F661" t="str">
            <v>はつり補修</v>
          </cell>
          <cell r="G661">
            <v>0.08</v>
          </cell>
          <cell r="H661">
            <v>0.08</v>
          </cell>
          <cell r="I661">
            <v>0.08</v>
          </cell>
          <cell r="J661">
            <v>0.08</v>
          </cell>
          <cell r="K661">
            <v>0.08</v>
          </cell>
          <cell r="L661">
            <v>0.08</v>
          </cell>
          <cell r="M661">
            <v>0.08</v>
          </cell>
          <cell r="N661">
            <v>0.08</v>
          </cell>
          <cell r="O661">
            <v>0.08</v>
          </cell>
          <cell r="P661">
            <v>0.08</v>
          </cell>
          <cell r="Q661">
            <v>0.08</v>
          </cell>
          <cell r="R661">
            <v>0.08</v>
          </cell>
          <cell r="S661">
            <v>0.08</v>
          </cell>
          <cell r="T661">
            <v>0.08</v>
          </cell>
        </row>
        <row r="662">
          <cell r="B662">
            <v>25</v>
          </cell>
          <cell r="C662" t="str">
            <v>SGP(白)</v>
          </cell>
          <cell r="D662" t="str">
            <v>（排水）ねじ接合</v>
          </cell>
          <cell r="E662" t="str">
            <v>機械室・便所配管</v>
          </cell>
          <cell r="F662" t="str">
            <v>はつり補修</v>
          </cell>
          <cell r="G662">
            <v>0.08</v>
          </cell>
          <cell r="H662">
            <v>0.08</v>
          </cell>
          <cell r="I662">
            <v>0.08</v>
          </cell>
          <cell r="J662">
            <v>0.08</v>
          </cell>
          <cell r="K662">
            <v>0.08</v>
          </cell>
          <cell r="L662">
            <v>0.08</v>
          </cell>
          <cell r="M662">
            <v>0.08</v>
          </cell>
          <cell r="N662">
            <v>0.08</v>
          </cell>
          <cell r="O662">
            <v>0.08</v>
          </cell>
          <cell r="P662">
            <v>0.08</v>
          </cell>
          <cell r="Q662">
            <v>0.08</v>
          </cell>
          <cell r="R662">
            <v>0.08</v>
          </cell>
          <cell r="S662">
            <v>0.08</v>
          </cell>
          <cell r="T662">
            <v>0.08</v>
          </cell>
        </row>
        <row r="663">
          <cell r="B663">
            <v>26</v>
          </cell>
          <cell r="C663" t="str">
            <v>SGP(白)</v>
          </cell>
          <cell r="D663" t="str">
            <v>（冷温水）ねじ接合</v>
          </cell>
          <cell r="E663" t="str">
            <v>機械室・便所配管</v>
          </cell>
          <cell r="F663" t="str">
            <v>はつり補修</v>
          </cell>
          <cell r="G663">
            <v>0.08</v>
          </cell>
          <cell r="H663">
            <v>0.08</v>
          </cell>
          <cell r="I663">
            <v>0.08</v>
          </cell>
          <cell r="J663">
            <v>0.08</v>
          </cell>
          <cell r="K663">
            <v>0.08</v>
          </cell>
          <cell r="L663">
            <v>0.08</v>
          </cell>
          <cell r="M663">
            <v>0.08</v>
          </cell>
          <cell r="N663">
            <v>0.08</v>
          </cell>
          <cell r="O663">
            <v>0.08</v>
          </cell>
          <cell r="P663">
            <v>0.08</v>
          </cell>
          <cell r="Q663">
            <v>0.08</v>
          </cell>
          <cell r="R663">
            <v>0.08</v>
          </cell>
          <cell r="S663">
            <v>0.08</v>
          </cell>
          <cell r="T663">
            <v>0.08</v>
          </cell>
        </row>
        <row r="664">
          <cell r="B664">
            <v>27</v>
          </cell>
          <cell r="C664" t="str">
            <v>SGP(白)</v>
          </cell>
          <cell r="D664" t="str">
            <v>（通気・消火・給湯・プロパン）ねじ接合</v>
          </cell>
          <cell r="E664" t="str">
            <v>機械室・便所配管</v>
          </cell>
          <cell r="F664" t="str">
            <v>はつり補修</v>
          </cell>
          <cell r="G664">
            <v>0.08</v>
          </cell>
          <cell r="H664">
            <v>0.08</v>
          </cell>
          <cell r="I664">
            <v>0.08</v>
          </cell>
          <cell r="J664">
            <v>0.08</v>
          </cell>
          <cell r="K664">
            <v>0.08</v>
          </cell>
          <cell r="L664">
            <v>0.08</v>
          </cell>
          <cell r="M664">
            <v>0.08</v>
          </cell>
          <cell r="N664">
            <v>0.08</v>
          </cell>
          <cell r="O664">
            <v>0.08</v>
          </cell>
          <cell r="P664">
            <v>0.08</v>
          </cell>
          <cell r="Q664">
            <v>0.08</v>
          </cell>
          <cell r="R664">
            <v>0.08</v>
          </cell>
          <cell r="S664">
            <v>0.08</v>
          </cell>
          <cell r="T664">
            <v>0.08</v>
          </cell>
        </row>
        <row r="665">
          <cell r="B665">
            <v>28</v>
          </cell>
          <cell r="C665" t="str">
            <v>SGP(白)</v>
          </cell>
          <cell r="D665" t="str">
            <v>（冷却水）ねじ接合</v>
          </cell>
          <cell r="E665" t="str">
            <v>機械室・便所配管</v>
          </cell>
          <cell r="F665" t="str">
            <v>はつり補修</v>
          </cell>
          <cell r="G665">
            <v>0.08</v>
          </cell>
          <cell r="H665">
            <v>0.08</v>
          </cell>
          <cell r="I665">
            <v>0.08</v>
          </cell>
          <cell r="J665">
            <v>0.08</v>
          </cell>
          <cell r="K665">
            <v>0.08</v>
          </cell>
          <cell r="L665">
            <v>0.08</v>
          </cell>
          <cell r="M665">
            <v>0.08</v>
          </cell>
          <cell r="N665">
            <v>0.08</v>
          </cell>
          <cell r="O665">
            <v>0.08</v>
          </cell>
          <cell r="P665">
            <v>0.08</v>
          </cell>
          <cell r="Q665">
            <v>0.08</v>
          </cell>
          <cell r="R665">
            <v>0.08</v>
          </cell>
          <cell r="S665">
            <v>0.08</v>
          </cell>
          <cell r="T665">
            <v>0.08</v>
          </cell>
        </row>
        <row r="666">
          <cell r="B666">
            <v>29</v>
          </cell>
          <cell r="C666" t="str">
            <v>SGP(白)</v>
          </cell>
          <cell r="D666" t="str">
            <v>（通気・消火・給湯・プロパン・冷却水・冷温水）溶接接合</v>
          </cell>
          <cell r="E666" t="str">
            <v>機械室・便所配管</v>
          </cell>
          <cell r="F666" t="str">
            <v>はつり補修</v>
          </cell>
          <cell r="G666">
            <v>0.08</v>
          </cell>
          <cell r="H666">
            <v>0.08</v>
          </cell>
          <cell r="I666">
            <v>0.08</v>
          </cell>
          <cell r="J666">
            <v>0.08</v>
          </cell>
          <cell r="K666">
            <v>0.08</v>
          </cell>
          <cell r="L666">
            <v>0.08</v>
          </cell>
          <cell r="M666">
            <v>0.08</v>
          </cell>
          <cell r="N666">
            <v>0.08</v>
          </cell>
          <cell r="O666">
            <v>0.08</v>
          </cell>
          <cell r="P666">
            <v>0.08</v>
          </cell>
          <cell r="Q666">
            <v>0.08</v>
          </cell>
          <cell r="R666">
            <v>0.08</v>
          </cell>
          <cell r="S666">
            <v>0.08</v>
          </cell>
          <cell r="T666">
            <v>0.08</v>
          </cell>
        </row>
        <row r="667">
          <cell r="B667">
            <v>30</v>
          </cell>
          <cell r="C667" t="str">
            <v>SGP(白)</v>
          </cell>
          <cell r="D667" t="str">
            <v>（冷却水）ハウジング型管継手</v>
          </cell>
          <cell r="E667" t="str">
            <v>機械室・便所配管</v>
          </cell>
          <cell r="F667" t="str">
            <v>はつり補修</v>
          </cell>
          <cell r="G667">
            <v>0.08</v>
          </cell>
          <cell r="H667">
            <v>0.08</v>
          </cell>
          <cell r="I667">
            <v>0.08</v>
          </cell>
          <cell r="J667">
            <v>0.08</v>
          </cell>
          <cell r="K667">
            <v>0.08</v>
          </cell>
          <cell r="L667">
            <v>0.08</v>
          </cell>
          <cell r="M667">
            <v>0.08</v>
          </cell>
          <cell r="N667">
            <v>0.08</v>
          </cell>
          <cell r="O667">
            <v>0.08</v>
          </cell>
          <cell r="P667">
            <v>0.08</v>
          </cell>
          <cell r="Q667">
            <v>0.08</v>
          </cell>
          <cell r="R667">
            <v>0.08</v>
          </cell>
          <cell r="S667">
            <v>0.08</v>
          </cell>
          <cell r="T667">
            <v>0.08</v>
          </cell>
        </row>
        <row r="668">
          <cell r="B668">
            <v>31</v>
          </cell>
          <cell r="C668" t="str">
            <v>SGP(白)</v>
          </cell>
          <cell r="D668" t="str">
            <v>（冷温水・消火）ハウジング型管継手</v>
          </cell>
          <cell r="E668" t="str">
            <v>機械室・便所配管</v>
          </cell>
          <cell r="F668" t="str">
            <v>はつり補修</v>
          </cell>
          <cell r="G668">
            <v>0.08</v>
          </cell>
          <cell r="H668">
            <v>0.08</v>
          </cell>
          <cell r="I668">
            <v>0.08</v>
          </cell>
          <cell r="J668">
            <v>0.08</v>
          </cell>
          <cell r="K668">
            <v>0.08</v>
          </cell>
          <cell r="L668">
            <v>0.08</v>
          </cell>
          <cell r="M668">
            <v>0.08</v>
          </cell>
          <cell r="N668">
            <v>0.08</v>
          </cell>
          <cell r="O668">
            <v>0.08</v>
          </cell>
          <cell r="P668">
            <v>0.08</v>
          </cell>
          <cell r="Q668">
            <v>0.08</v>
          </cell>
          <cell r="R668">
            <v>0.08</v>
          </cell>
          <cell r="S668">
            <v>0.08</v>
          </cell>
          <cell r="T668">
            <v>0.08</v>
          </cell>
        </row>
        <row r="669">
          <cell r="B669">
            <v>32</v>
          </cell>
          <cell r="C669" t="str">
            <v>SGP(黒)</v>
          </cell>
          <cell r="D669" t="str">
            <v>（蒸気・油）ねじ接合</v>
          </cell>
          <cell r="E669" t="str">
            <v>機械室・便所配管</v>
          </cell>
          <cell r="F669" t="str">
            <v>はつり補修</v>
          </cell>
          <cell r="G669">
            <v>0.08</v>
          </cell>
          <cell r="H669">
            <v>0.08</v>
          </cell>
          <cell r="I669">
            <v>0.08</v>
          </cell>
          <cell r="J669">
            <v>0.08</v>
          </cell>
          <cell r="K669">
            <v>0.08</v>
          </cell>
          <cell r="L669">
            <v>0.08</v>
          </cell>
          <cell r="M669">
            <v>0.08</v>
          </cell>
          <cell r="N669">
            <v>0.08</v>
          </cell>
          <cell r="O669">
            <v>0.08</v>
          </cell>
          <cell r="P669">
            <v>0.08</v>
          </cell>
          <cell r="Q669">
            <v>0.08</v>
          </cell>
          <cell r="R669">
            <v>0.08</v>
          </cell>
          <cell r="S669">
            <v>0.08</v>
          </cell>
          <cell r="T669">
            <v>0.08</v>
          </cell>
        </row>
        <row r="670">
          <cell r="B670">
            <v>33</v>
          </cell>
          <cell r="C670" t="str">
            <v>SGP(黒)</v>
          </cell>
          <cell r="D670" t="str">
            <v>（蒸気・油）溶接接合</v>
          </cell>
          <cell r="E670" t="str">
            <v>機械室・便所配管</v>
          </cell>
          <cell r="F670" t="str">
            <v>はつり補修</v>
          </cell>
          <cell r="G670">
            <v>0.08</v>
          </cell>
          <cell r="H670">
            <v>0.08</v>
          </cell>
          <cell r="I670">
            <v>0.08</v>
          </cell>
          <cell r="J670">
            <v>0.08</v>
          </cell>
          <cell r="K670">
            <v>0.08</v>
          </cell>
          <cell r="L670">
            <v>0.08</v>
          </cell>
          <cell r="M670">
            <v>0.08</v>
          </cell>
          <cell r="N670">
            <v>0.08</v>
          </cell>
          <cell r="O670">
            <v>0.08</v>
          </cell>
          <cell r="P670">
            <v>0.08</v>
          </cell>
          <cell r="Q670">
            <v>0.08</v>
          </cell>
          <cell r="R670">
            <v>0.08</v>
          </cell>
          <cell r="S670">
            <v>0.08</v>
          </cell>
          <cell r="T670">
            <v>0.08</v>
          </cell>
        </row>
        <row r="671">
          <cell r="B671">
            <v>34</v>
          </cell>
          <cell r="C671" t="str">
            <v>D-VA(WSP042)</v>
          </cell>
          <cell r="D671" t="str">
            <v>MD継手</v>
          </cell>
          <cell r="E671" t="str">
            <v>機械室・便所配管</v>
          </cell>
          <cell r="F671" t="str">
            <v>はつり補修</v>
          </cell>
          <cell r="G671">
            <v>0.08</v>
          </cell>
          <cell r="H671">
            <v>0.08</v>
          </cell>
          <cell r="I671">
            <v>0.08</v>
          </cell>
          <cell r="J671">
            <v>0.08</v>
          </cell>
          <cell r="K671">
            <v>0.08</v>
          </cell>
          <cell r="L671">
            <v>0.08</v>
          </cell>
          <cell r="M671">
            <v>0.08</v>
          </cell>
          <cell r="N671">
            <v>0.08</v>
          </cell>
          <cell r="O671">
            <v>0.08</v>
          </cell>
          <cell r="P671">
            <v>0.08</v>
          </cell>
          <cell r="Q671">
            <v>0.08</v>
          </cell>
          <cell r="R671">
            <v>0.08</v>
          </cell>
          <cell r="S671">
            <v>0.08</v>
          </cell>
          <cell r="T671">
            <v>0.08</v>
          </cell>
        </row>
        <row r="672">
          <cell r="B672">
            <v>35</v>
          </cell>
          <cell r="C672" t="str">
            <v>SGP-TA(WSP032)</v>
          </cell>
          <cell r="D672" t="str">
            <v>ねじ接合</v>
          </cell>
          <cell r="E672" t="str">
            <v>機械室・便所配管</v>
          </cell>
          <cell r="F672" t="str">
            <v>はつり補修</v>
          </cell>
          <cell r="G672">
            <v>0.08</v>
          </cell>
          <cell r="H672">
            <v>0.08</v>
          </cell>
          <cell r="I672">
            <v>0.08</v>
          </cell>
          <cell r="J672">
            <v>0.08</v>
          </cell>
          <cell r="K672">
            <v>0.08</v>
          </cell>
          <cell r="L672">
            <v>0.08</v>
          </cell>
          <cell r="M672">
            <v>0.08</v>
          </cell>
          <cell r="N672">
            <v>0.08</v>
          </cell>
          <cell r="O672">
            <v>0.08</v>
          </cell>
          <cell r="P672">
            <v>0.08</v>
          </cell>
          <cell r="Q672">
            <v>0.08</v>
          </cell>
          <cell r="R672">
            <v>0.08</v>
          </cell>
          <cell r="S672">
            <v>0.08</v>
          </cell>
          <cell r="T672">
            <v>0.08</v>
          </cell>
        </row>
        <row r="673">
          <cell r="B673">
            <v>36</v>
          </cell>
          <cell r="C673" t="str">
            <v>SGP-TA(WSP032)</v>
          </cell>
          <cell r="D673" t="str">
            <v>MD継手</v>
          </cell>
          <cell r="E673" t="str">
            <v>機械室・便所配管</v>
          </cell>
          <cell r="F673" t="str">
            <v>はつり補修</v>
          </cell>
          <cell r="G673">
            <v>0.08</v>
          </cell>
          <cell r="H673">
            <v>0.08</v>
          </cell>
          <cell r="I673">
            <v>0.08</v>
          </cell>
          <cell r="J673">
            <v>0.08</v>
          </cell>
          <cell r="K673">
            <v>0.08</v>
          </cell>
          <cell r="L673">
            <v>0.08</v>
          </cell>
          <cell r="M673">
            <v>0.08</v>
          </cell>
          <cell r="N673">
            <v>0.08</v>
          </cell>
          <cell r="O673">
            <v>0.08</v>
          </cell>
          <cell r="P673">
            <v>0.08</v>
          </cell>
          <cell r="Q673">
            <v>0.08</v>
          </cell>
          <cell r="R673">
            <v>0.08</v>
          </cell>
          <cell r="S673">
            <v>0.08</v>
          </cell>
          <cell r="T673">
            <v>0.08</v>
          </cell>
        </row>
        <row r="674">
          <cell r="B674">
            <v>38</v>
          </cell>
          <cell r="C674" t="str">
            <v>ARFA管</v>
          </cell>
          <cell r="D674" t="str">
            <v>ねじ接合</v>
          </cell>
          <cell r="E674" t="str">
            <v>機械室・便所配管</v>
          </cell>
          <cell r="F674" t="str">
            <v>はつり補修</v>
          </cell>
          <cell r="G674">
            <v>0.08</v>
          </cell>
          <cell r="H674">
            <v>0.08</v>
          </cell>
          <cell r="I674">
            <v>0.08</v>
          </cell>
          <cell r="J674">
            <v>0.08</v>
          </cell>
          <cell r="K674">
            <v>0.08</v>
          </cell>
          <cell r="L674">
            <v>0.08</v>
          </cell>
          <cell r="M674">
            <v>0.08</v>
          </cell>
          <cell r="N674">
            <v>0.08</v>
          </cell>
          <cell r="O674">
            <v>0.08</v>
          </cell>
          <cell r="P674">
            <v>0.08</v>
          </cell>
          <cell r="Q674">
            <v>0.08</v>
          </cell>
          <cell r="R674">
            <v>0.08</v>
          </cell>
          <cell r="S674">
            <v>0.08</v>
          </cell>
          <cell r="T674">
            <v>0.08</v>
          </cell>
        </row>
        <row r="675">
          <cell r="B675">
            <v>39</v>
          </cell>
          <cell r="C675" t="str">
            <v>ARFA管</v>
          </cell>
          <cell r="D675" t="str">
            <v>MD継手</v>
          </cell>
          <cell r="E675" t="str">
            <v>機械室・便所配管</v>
          </cell>
          <cell r="F675" t="str">
            <v>はつり補修</v>
          </cell>
          <cell r="G675">
            <v>0.08</v>
          </cell>
          <cell r="H675">
            <v>0.08</v>
          </cell>
          <cell r="I675">
            <v>0.08</v>
          </cell>
          <cell r="J675">
            <v>0.08</v>
          </cell>
          <cell r="K675">
            <v>0.08</v>
          </cell>
          <cell r="L675">
            <v>0.08</v>
          </cell>
          <cell r="M675">
            <v>0.08</v>
          </cell>
          <cell r="N675">
            <v>0.08</v>
          </cell>
          <cell r="O675">
            <v>0.08</v>
          </cell>
          <cell r="P675">
            <v>0.08</v>
          </cell>
          <cell r="Q675">
            <v>0.08</v>
          </cell>
          <cell r="R675">
            <v>0.08</v>
          </cell>
          <cell r="S675">
            <v>0.08</v>
          </cell>
          <cell r="T675">
            <v>0.08</v>
          </cell>
        </row>
        <row r="676">
          <cell r="B676">
            <v>40</v>
          </cell>
          <cell r="C676" t="str">
            <v>CUP</v>
          </cell>
          <cell r="D676" t="str">
            <v>（給湯・給水）</v>
          </cell>
          <cell r="E676" t="str">
            <v>機械室・便所配管</v>
          </cell>
          <cell r="F676" t="str">
            <v>はつり補修</v>
          </cell>
          <cell r="G676">
            <v>0.08</v>
          </cell>
          <cell r="H676">
            <v>0.08</v>
          </cell>
          <cell r="I676">
            <v>0.08</v>
          </cell>
          <cell r="J676">
            <v>0.08</v>
          </cell>
          <cell r="K676">
            <v>0.08</v>
          </cell>
          <cell r="L676">
            <v>0.08</v>
          </cell>
          <cell r="M676">
            <v>0.08</v>
          </cell>
          <cell r="N676">
            <v>0.08</v>
          </cell>
          <cell r="O676">
            <v>0.08</v>
          </cell>
          <cell r="P676">
            <v>0.08</v>
          </cell>
          <cell r="Q676">
            <v>0.08</v>
          </cell>
          <cell r="R676">
            <v>0.08</v>
          </cell>
          <cell r="S676">
            <v>0.08</v>
          </cell>
          <cell r="T676">
            <v>0.08</v>
          </cell>
        </row>
      </sheetData>
      <sheetData sheetId="2">
        <row r="4">
          <cell r="E4" t="str">
            <v>細目</v>
          </cell>
          <cell r="F4" t="str">
            <v>名称</v>
          </cell>
          <cell r="G4">
            <v>13</v>
          </cell>
          <cell r="H4">
            <v>20</v>
          </cell>
          <cell r="I4">
            <v>25</v>
          </cell>
          <cell r="J4">
            <v>30</v>
          </cell>
          <cell r="K4">
            <v>40</v>
          </cell>
          <cell r="L4">
            <v>50</v>
          </cell>
          <cell r="M4">
            <v>60</v>
          </cell>
          <cell r="N4">
            <v>75</v>
          </cell>
          <cell r="O4">
            <v>100</v>
          </cell>
          <cell r="P4">
            <v>125</v>
          </cell>
          <cell r="Q4">
            <v>150</v>
          </cell>
          <cell r="R4">
            <v>200</v>
          </cell>
          <cell r="S4">
            <v>250</v>
          </cell>
          <cell r="T4">
            <v>300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</row>
        <row r="6">
          <cell r="B6">
            <v>41</v>
          </cell>
          <cell r="C6" t="str">
            <v>SU</v>
          </cell>
          <cell r="D6" t="str">
            <v>（給水・給湯）圧縮・プレス</v>
          </cell>
          <cell r="E6" t="str">
            <v>屋内一般配管</v>
          </cell>
          <cell r="F6" t="str">
            <v>管</v>
          </cell>
          <cell r="G6">
            <v>1.1000000000000001</v>
          </cell>
          <cell r="H6">
            <v>1.1000000000000001</v>
          </cell>
          <cell r="I6">
            <v>1.1000000000000001</v>
          </cell>
          <cell r="J6">
            <v>1.1000000000000001</v>
          </cell>
          <cell r="K6">
            <v>1.1000000000000001</v>
          </cell>
          <cell r="L6">
            <v>1.1000000000000001</v>
          </cell>
          <cell r="M6">
            <v>1.1000000000000001</v>
          </cell>
          <cell r="N6">
            <v>1.1000000000000001</v>
          </cell>
          <cell r="O6">
            <v>1.1000000000000001</v>
          </cell>
          <cell r="P6">
            <v>1.1000000000000001</v>
          </cell>
          <cell r="Q6">
            <v>1.1000000000000001</v>
          </cell>
          <cell r="R6">
            <v>1.1000000000000001</v>
          </cell>
          <cell r="S6">
            <v>1.1000000000000001</v>
          </cell>
          <cell r="T6">
            <v>1.1000000000000001</v>
          </cell>
        </row>
        <row r="7">
          <cell r="B7">
            <v>42</v>
          </cell>
          <cell r="C7" t="str">
            <v>SU</v>
          </cell>
          <cell r="D7" t="str">
            <v>（給水・給湯）拡管式</v>
          </cell>
          <cell r="E7" t="str">
            <v>屋内一般配管</v>
          </cell>
          <cell r="F7" t="str">
            <v>管</v>
          </cell>
          <cell r="G7">
            <v>1.1000000000000001</v>
          </cell>
          <cell r="H7">
            <v>1.1000000000000001</v>
          </cell>
          <cell r="I7">
            <v>1.1000000000000001</v>
          </cell>
          <cell r="J7">
            <v>1.1000000000000001</v>
          </cell>
          <cell r="K7">
            <v>1.1000000000000001</v>
          </cell>
          <cell r="L7">
            <v>1.1000000000000001</v>
          </cell>
          <cell r="M7">
            <v>1.1000000000000001</v>
          </cell>
          <cell r="N7">
            <v>1.1000000000000001</v>
          </cell>
          <cell r="O7">
            <v>1.1000000000000001</v>
          </cell>
          <cell r="P7">
            <v>1.1000000000000001</v>
          </cell>
          <cell r="Q7">
            <v>1.1000000000000001</v>
          </cell>
          <cell r="R7">
            <v>1.1000000000000001</v>
          </cell>
          <cell r="S7">
            <v>1.1000000000000001</v>
          </cell>
          <cell r="T7">
            <v>1.1000000000000001</v>
          </cell>
        </row>
        <row r="8">
          <cell r="B8">
            <v>43</v>
          </cell>
          <cell r="C8" t="str">
            <v>SU</v>
          </cell>
          <cell r="D8" t="str">
            <v>（給水・給湯・蒸気還管・冷温水）溶接接合</v>
          </cell>
          <cell r="E8" t="str">
            <v>屋内一般配管</v>
          </cell>
          <cell r="F8" t="str">
            <v>管</v>
          </cell>
          <cell r="G8">
            <v>1.1000000000000001</v>
          </cell>
          <cell r="H8">
            <v>1.1000000000000001</v>
          </cell>
          <cell r="I8">
            <v>1.1000000000000001</v>
          </cell>
          <cell r="J8">
            <v>1.1000000000000001</v>
          </cell>
          <cell r="K8">
            <v>1.1000000000000001</v>
          </cell>
          <cell r="L8">
            <v>1.1000000000000001</v>
          </cell>
          <cell r="M8">
            <v>1.1000000000000001</v>
          </cell>
          <cell r="N8">
            <v>1.05</v>
          </cell>
          <cell r="O8">
            <v>1.05</v>
          </cell>
          <cell r="P8">
            <v>1.05</v>
          </cell>
          <cell r="Q8">
            <v>1.05</v>
          </cell>
          <cell r="R8">
            <v>1.05</v>
          </cell>
          <cell r="S8">
            <v>1.05</v>
          </cell>
          <cell r="T8">
            <v>1.05</v>
          </cell>
        </row>
        <row r="9">
          <cell r="B9">
            <v>44</v>
          </cell>
          <cell r="C9" t="str">
            <v>SU</v>
          </cell>
          <cell r="D9" t="str">
            <v>（給水・給湯・冷温水）ハウジング型管継手</v>
          </cell>
          <cell r="E9" t="str">
            <v>屋内一般配管</v>
          </cell>
          <cell r="F9" t="str">
            <v>管</v>
          </cell>
          <cell r="G9">
            <v>1.1000000000000001</v>
          </cell>
          <cell r="H9">
            <v>1.1000000000000001</v>
          </cell>
          <cell r="I9">
            <v>1.1000000000000001</v>
          </cell>
          <cell r="J9">
            <v>1.1000000000000001</v>
          </cell>
          <cell r="K9">
            <v>1.1000000000000001</v>
          </cell>
          <cell r="L9">
            <v>1.1000000000000001</v>
          </cell>
          <cell r="M9">
            <v>1.1000000000000001</v>
          </cell>
          <cell r="N9">
            <v>1.1000000000000001</v>
          </cell>
          <cell r="O9">
            <v>1.05</v>
          </cell>
          <cell r="P9">
            <v>1.05</v>
          </cell>
          <cell r="Q9">
            <v>1.05</v>
          </cell>
          <cell r="R9">
            <v>1.05</v>
          </cell>
          <cell r="S9">
            <v>1.05</v>
          </cell>
          <cell r="T9">
            <v>1.05</v>
          </cell>
        </row>
        <row r="12">
          <cell r="B12">
            <v>41</v>
          </cell>
          <cell r="C12" t="str">
            <v>SU</v>
          </cell>
          <cell r="D12" t="str">
            <v>（給水・給湯）圧縮・プレス</v>
          </cell>
          <cell r="E12" t="str">
            <v>機械室・便所配管</v>
          </cell>
          <cell r="F12" t="str">
            <v>管</v>
          </cell>
          <cell r="G12">
            <v>1.1000000000000001</v>
          </cell>
          <cell r="H12">
            <v>1.1000000000000001</v>
          </cell>
          <cell r="I12">
            <v>1.1000000000000001</v>
          </cell>
          <cell r="J12">
            <v>1.1000000000000001</v>
          </cell>
          <cell r="K12">
            <v>1.1000000000000001</v>
          </cell>
          <cell r="L12">
            <v>1.1000000000000001</v>
          </cell>
          <cell r="M12">
            <v>1.1000000000000001</v>
          </cell>
          <cell r="N12">
            <v>1.1000000000000001</v>
          </cell>
          <cell r="O12">
            <v>1.1000000000000001</v>
          </cell>
          <cell r="P12">
            <v>1.1000000000000001</v>
          </cell>
          <cell r="Q12">
            <v>1.1000000000000001</v>
          </cell>
          <cell r="R12">
            <v>1.1000000000000001</v>
          </cell>
          <cell r="S12">
            <v>1.1000000000000001</v>
          </cell>
          <cell r="T12">
            <v>1.1000000000000001</v>
          </cell>
        </row>
        <row r="13">
          <cell r="B13">
            <v>42</v>
          </cell>
          <cell r="C13" t="str">
            <v>SU</v>
          </cell>
          <cell r="D13" t="str">
            <v>（給水・給湯）拡管式</v>
          </cell>
          <cell r="E13" t="str">
            <v>機械室・便所配管</v>
          </cell>
          <cell r="F13" t="str">
            <v>管</v>
          </cell>
          <cell r="G13">
            <v>1.1000000000000001</v>
          </cell>
          <cell r="H13">
            <v>1.1000000000000001</v>
          </cell>
          <cell r="I13">
            <v>1.1000000000000001</v>
          </cell>
          <cell r="J13">
            <v>1.1000000000000001</v>
          </cell>
          <cell r="K13">
            <v>1.1000000000000001</v>
          </cell>
          <cell r="L13">
            <v>1.1000000000000001</v>
          </cell>
          <cell r="M13">
            <v>1.1000000000000001</v>
          </cell>
          <cell r="N13">
            <v>1.1000000000000001</v>
          </cell>
          <cell r="O13">
            <v>1.1000000000000001</v>
          </cell>
          <cell r="P13">
            <v>1.1000000000000001</v>
          </cell>
          <cell r="Q13">
            <v>1.1000000000000001</v>
          </cell>
          <cell r="R13">
            <v>1.1000000000000001</v>
          </cell>
          <cell r="S13">
            <v>1.1000000000000001</v>
          </cell>
          <cell r="T13">
            <v>1.1000000000000001</v>
          </cell>
        </row>
        <row r="14">
          <cell r="B14">
            <v>43</v>
          </cell>
          <cell r="C14" t="str">
            <v>SU</v>
          </cell>
          <cell r="D14" t="str">
            <v>（給水・給湯・蒸気還管・冷温水）溶接接合</v>
          </cell>
          <cell r="E14" t="str">
            <v>機械室・便所配管</v>
          </cell>
          <cell r="F14" t="str">
            <v>管</v>
          </cell>
          <cell r="G14">
            <v>1.1000000000000001</v>
          </cell>
          <cell r="H14">
            <v>1.1000000000000001</v>
          </cell>
          <cell r="I14">
            <v>1.1000000000000001</v>
          </cell>
          <cell r="J14">
            <v>1.1000000000000001</v>
          </cell>
          <cell r="K14">
            <v>1.1000000000000001</v>
          </cell>
          <cell r="L14">
            <v>1.1000000000000001</v>
          </cell>
          <cell r="M14">
            <v>1.1000000000000001</v>
          </cell>
          <cell r="N14">
            <v>1.05</v>
          </cell>
          <cell r="O14">
            <v>1.05</v>
          </cell>
          <cell r="P14">
            <v>1.05</v>
          </cell>
          <cell r="Q14">
            <v>1.05</v>
          </cell>
          <cell r="R14">
            <v>1.05</v>
          </cell>
          <cell r="S14">
            <v>1.05</v>
          </cell>
          <cell r="T14">
            <v>1.05</v>
          </cell>
        </row>
        <row r="15">
          <cell r="B15">
            <v>44</v>
          </cell>
          <cell r="C15" t="str">
            <v>SU</v>
          </cell>
          <cell r="D15" t="str">
            <v>（給水・給湯・冷温水）ハウジング型管継手</v>
          </cell>
          <cell r="E15" t="str">
            <v>機械室・便所配管</v>
          </cell>
          <cell r="F15" t="str">
            <v>管</v>
          </cell>
          <cell r="G15">
            <v>1.1000000000000001</v>
          </cell>
          <cell r="H15">
            <v>1.1000000000000001</v>
          </cell>
          <cell r="I15">
            <v>1.1000000000000001</v>
          </cell>
          <cell r="J15">
            <v>1.1000000000000001</v>
          </cell>
          <cell r="K15">
            <v>1.1000000000000001</v>
          </cell>
          <cell r="L15">
            <v>1.1000000000000001</v>
          </cell>
          <cell r="M15">
            <v>1.1000000000000001</v>
          </cell>
          <cell r="N15">
            <v>1.1000000000000001</v>
          </cell>
          <cell r="O15">
            <v>1.05</v>
          </cell>
          <cell r="P15">
            <v>1.05</v>
          </cell>
          <cell r="Q15">
            <v>1.05</v>
          </cell>
          <cell r="R15">
            <v>1.05</v>
          </cell>
          <cell r="S15">
            <v>1.05</v>
          </cell>
          <cell r="T15">
            <v>1.05</v>
          </cell>
        </row>
        <row r="18">
          <cell r="B18">
            <v>41</v>
          </cell>
          <cell r="C18" t="str">
            <v>SU</v>
          </cell>
          <cell r="D18" t="str">
            <v>（給水・給湯）圧縮・プレス</v>
          </cell>
          <cell r="E18" t="str">
            <v>屋外配管</v>
          </cell>
          <cell r="F18" t="str">
            <v>管</v>
          </cell>
          <cell r="G18">
            <v>1.05</v>
          </cell>
          <cell r="H18">
            <v>1.05</v>
          </cell>
          <cell r="I18">
            <v>1.05</v>
          </cell>
          <cell r="J18">
            <v>1.05</v>
          </cell>
          <cell r="K18">
            <v>1.05</v>
          </cell>
          <cell r="L18">
            <v>1.05</v>
          </cell>
          <cell r="M18">
            <v>1.05</v>
          </cell>
          <cell r="N18">
            <v>1.05</v>
          </cell>
          <cell r="O18">
            <v>1.05</v>
          </cell>
          <cell r="P18">
            <v>1.05</v>
          </cell>
          <cell r="Q18">
            <v>1.05</v>
          </cell>
          <cell r="R18">
            <v>1.05</v>
          </cell>
          <cell r="S18">
            <v>1.05</v>
          </cell>
          <cell r="T18">
            <v>1.05</v>
          </cell>
        </row>
        <row r="19">
          <cell r="B19">
            <v>42</v>
          </cell>
          <cell r="C19" t="str">
            <v>SU</v>
          </cell>
          <cell r="D19" t="str">
            <v>（給水・給湯）拡管式</v>
          </cell>
          <cell r="E19" t="str">
            <v>屋外配管</v>
          </cell>
          <cell r="F19" t="str">
            <v>管</v>
          </cell>
          <cell r="G19">
            <v>1.05</v>
          </cell>
          <cell r="H19">
            <v>1.05</v>
          </cell>
          <cell r="I19">
            <v>1.05</v>
          </cell>
          <cell r="J19">
            <v>1.05</v>
          </cell>
          <cell r="K19">
            <v>1.05</v>
          </cell>
          <cell r="L19">
            <v>1.05</v>
          </cell>
          <cell r="M19">
            <v>1.05</v>
          </cell>
          <cell r="N19">
            <v>1.05</v>
          </cell>
          <cell r="O19">
            <v>1.05</v>
          </cell>
          <cell r="P19">
            <v>1.05</v>
          </cell>
          <cell r="Q19">
            <v>1.05</v>
          </cell>
          <cell r="R19">
            <v>1.05</v>
          </cell>
          <cell r="S19">
            <v>1.05</v>
          </cell>
          <cell r="T19">
            <v>1.05</v>
          </cell>
        </row>
        <row r="20">
          <cell r="B20">
            <v>43</v>
          </cell>
          <cell r="C20" t="str">
            <v>SU</v>
          </cell>
          <cell r="D20" t="str">
            <v>（給水・給湯・蒸気還管・冷温水）溶接接合</v>
          </cell>
          <cell r="E20" t="str">
            <v>屋外配管</v>
          </cell>
          <cell r="F20" t="str">
            <v>管</v>
          </cell>
          <cell r="G20">
            <v>1.05</v>
          </cell>
          <cell r="H20">
            <v>1.05</v>
          </cell>
          <cell r="I20">
            <v>1.05</v>
          </cell>
          <cell r="J20">
            <v>1.05</v>
          </cell>
          <cell r="K20">
            <v>1.05</v>
          </cell>
          <cell r="L20">
            <v>1.05</v>
          </cell>
          <cell r="M20">
            <v>1.05</v>
          </cell>
          <cell r="N20">
            <v>1.05</v>
          </cell>
          <cell r="O20">
            <v>1.05</v>
          </cell>
          <cell r="P20">
            <v>1.05</v>
          </cell>
          <cell r="Q20">
            <v>1.05</v>
          </cell>
          <cell r="R20">
            <v>1.05</v>
          </cell>
          <cell r="S20">
            <v>1.05</v>
          </cell>
          <cell r="T20">
            <v>1.05</v>
          </cell>
        </row>
        <row r="21">
          <cell r="B21">
            <v>44</v>
          </cell>
          <cell r="C21" t="str">
            <v>SU</v>
          </cell>
          <cell r="D21" t="str">
            <v>（給水・給湯・冷温水）ハウジング型管継手</v>
          </cell>
          <cell r="E21" t="str">
            <v>屋外配管</v>
          </cell>
          <cell r="F21" t="str">
            <v>管</v>
          </cell>
          <cell r="G21">
            <v>1.1000000000000001</v>
          </cell>
          <cell r="H21">
            <v>1.1000000000000001</v>
          </cell>
          <cell r="I21">
            <v>1.1000000000000001</v>
          </cell>
          <cell r="J21">
            <v>1.1000000000000001</v>
          </cell>
          <cell r="K21">
            <v>1.1000000000000001</v>
          </cell>
          <cell r="L21">
            <v>1.1000000000000001</v>
          </cell>
          <cell r="M21">
            <v>1.1000000000000001</v>
          </cell>
          <cell r="N21">
            <v>1.1000000000000001</v>
          </cell>
          <cell r="O21">
            <v>1.05</v>
          </cell>
          <cell r="P21">
            <v>1.05</v>
          </cell>
          <cell r="Q21">
            <v>1.05</v>
          </cell>
          <cell r="R21">
            <v>1.05</v>
          </cell>
          <cell r="S21">
            <v>1.05</v>
          </cell>
          <cell r="T21">
            <v>1.05</v>
          </cell>
        </row>
        <row r="24">
          <cell r="B24">
            <v>41</v>
          </cell>
          <cell r="C24" t="str">
            <v>SU</v>
          </cell>
          <cell r="D24" t="str">
            <v>（給水・給湯）圧縮・プレス</v>
          </cell>
          <cell r="E24" t="str">
            <v>地中配管</v>
          </cell>
          <cell r="F24" t="str">
            <v>管</v>
          </cell>
          <cell r="G24">
            <v>1.05</v>
          </cell>
          <cell r="H24">
            <v>1.05</v>
          </cell>
          <cell r="I24">
            <v>1.05</v>
          </cell>
          <cell r="J24">
            <v>1.05</v>
          </cell>
          <cell r="K24">
            <v>1.05</v>
          </cell>
          <cell r="L24">
            <v>1.05</v>
          </cell>
          <cell r="M24">
            <v>1.05</v>
          </cell>
          <cell r="N24">
            <v>1.05</v>
          </cell>
          <cell r="O24">
            <v>1.05</v>
          </cell>
          <cell r="P24">
            <v>1.05</v>
          </cell>
          <cell r="Q24">
            <v>1.05</v>
          </cell>
          <cell r="R24">
            <v>1.05</v>
          </cell>
          <cell r="S24">
            <v>1.05</v>
          </cell>
          <cell r="T24">
            <v>1.05</v>
          </cell>
        </row>
        <row r="25">
          <cell r="B25">
            <v>42</v>
          </cell>
          <cell r="C25" t="str">
            <v>SU</v>
          </cell>
          <cell r="D25" t="str">
            <v>（給水・給湯）拡管式</v>
          </cell>
          <cell r="E25" t="str">
            <v>地中配管</v>
          </cell>
          <cell r="F25" t="str">
            <v>管</v>
          </cell>
          <cell r="G25">
            <v>1.05</v>
          </cell>
          <cell r="H25">
            <v>1.05</v>
          </cell>
          <cell r="I25">
            <v>1.05</v>
          </cell>
          <cell r="J25">
            <v>1.05</v>
          </cell>
          <cell r="K25">
            <v>1.05</v>
          </cell>
          <cell r="L25">
            <v>1.05</v>
          </cell>
          <cell r="M25">
            <v>1.05</v>
          </cell>
          <cell r="N25">
            <v>1.05</v>
          </cell>
          <cell r="O25">
            <v>1.05</v>
          </cell>
          <cell r="P25">
            <v>1.05</v>
          </cell>
          <cell r="Q25">
            <v>1.05</v>
          </cell>
          <cell r="R25">
            <v>1.05</v>
          </cell>
          <cell r="S25">
            <v>1.05</v>
          </cell>
          <cell r="T25">
            <v>1.05</v>
          </cell>
        </row>
        <row r="26">
          <cell r="B26">
            <v>43</v>
          </cell>
          <cell r="C26" t="str">
            <v>SU</v>
          </cell>
          <cell r="D26" t="str">
            <v>（給水・給湯・蒸気還管・冷温水）溶接接合</v>
          </cell>
          <cell r="E26" t="str">
            <v>地中配管</v>
          </cell>
          <cell r="F26" t="str">
            <v>管</v>
          </cell>
          <cell r="G26">
            <v>1.05</v>
          </cell>
          <cell r="H26">
            <v>1.05</v>
          </cell>
          <cell r="I26">
            <v>1.05</v>
          </cell>
          <cell r="J26">
            <v>1.05</v>
          </cell>
          <cell r="K26">
            <v>1.05</v>
          </cell>
          <cell r="L26">
            <v>1.05</v>
          </cell>
          <cell r="M26">
            <v>1.05</v>
          </cell>
          <cell r="N26">
            <v>1.05</v>
          </cell>
          <cell r="O26">
            <v>1.05</v>
          </cell>
          <cell r="P26">
            <v>1.05</v>
          </cell>
          <cell r="Q26">
            <v>1.05</v>
          </cell>
          <cell r="R26">
            <v>1.05</v>
          </cell>
          <cell r="S26">
            <v>1.05</v>
          </cell>
          <cell r="T26">
            <v>1.05</v>
          </cell>
        </row>
        <row r="29">
          <cell r="B29">
            <v>41</v>
          </cell>
          <cell r="C29" t="str">
            <v>SU</v>
          </cell>
          <cell r="D29" t="str">
            <v>（給水・給湯）圧縮・プレス</v>
          </cell>
          <cell r="E29" t="str">
            <v>屋内一般配管</v>
          </cell>
          <cell r="F29" t="str">
            <v>継手</v>
          </cell>
          <cell r="G29">
            <v>1.45</v>
          </cell>
          <cell r="H29">
            <v>1.45</v>
          </cell>
          <cell r="I29">
            <v>1.45</v>
          </cell>
          <cell r="J29">
            <v>1.45</v>
          </cell>
          <cell r="K29">
            <v>1.45</v>
          </cell>
          <cell r="L29">
            <v>1.45</v>
          </cell>
          <cell r="M29">
            <v>1.45</v>
          </cell>
          <cell r="N29">
            <v>1.45</v>
          </cell>
          <cell r="O29">
            <v>1.45</v>
          </cell>
          <cell r="P29">
            <v>1.45</v>
          </cell>
          <cell r="Q29">
            <v>1.45</v>
          </cell>
          <cell r="R29">
            <v>1.45</v>
          </cell>
          <cell r="S29">
            <v>1.45</v>
          </cell>
          <cell r="T29">
            <v>1.45</v>
          </cell>
        </row>
        <row r="30">
          <cell r="B30">
            <v>42</v>
          </cell>
          <cell r="C30" t="str">
            <v>SU</v>
          </cell>
          <cell r="D30" t="str">
            <v>（給水・給湯）拡管式</v>
          </cell>
          <cell r="E30" t="str">
            <v>屋内一般配管</v>
          </cell>
          <cell r="F30" t="str">
            <v>継手</v>
          </cell>
          <cell r="G30">
            <v>1.6</v>
          </cell>
          <cell r="H30">
            <v>1.6</v>
          </cell>
          <cell r="I30">
            <v>1.6</v>
          </cell>
          <cell r="J30">
            <v>1.6</v>
          </cell>
          <cell r="K30">
            <v>1.6</v>
          </cell>
          <cell r="L30">
            <v>1.6</v>
          </cell>
          <cell r="M30">
            <v>1.6</v>
          </cell>
          <cell r="N30">
            <v>1.6</v>
          </cell>
          <cell r="O30">
            <v>1.6</v>
          </cell>
          <cell r="P30">
            <v>1.6</v>
          </cell>
          <cell r="Q30">
            <v>1.6</v>
          </cell>
          <cell r="R30">
            <v>1.6</v>
          </cell>
          <cell r="S30">
            <v>1.6</v>
          </cell>
          <cell r="T30">
            <v>1.6</v>
          </cell>
        </row>
        <row r="31">
          <cell r="B31">
            <v>43</v>
          </cell>
          <cell r="C31" t="str">
            <v>SU</v>
          </cell>
          <cell r="D31" t="str">
            <v>（給水・給湯・蒸気還管・冷温水）溶接接合</v>
          </cell>
          <cell r="E31" t="str">
            <v>屋内一般配管</v>
          </cell>
          <cell r="F31" t="str">
            <v>継手</v>
          </cell>
          <cell r="G31">
            <v>0.75</v>
          </cell>
          <cell r="H31">
            <v>0.75</v>
          </cell>
          <cell r="I31">
            <v>0.75</v>
          </cell>
          <cell r="J31">
            <v>0.75</v>
          </cell>
          <cell r="K31">
            <v>0.75</v>
          </cell>
          <cell r="L31">
            <v>0.75</v>
          </cell>
          <cell r="M31">
            <v>0.75</v>
          </cell>
          <cell r="N31">
            <v>0.75</v>
          </cell>
          <cell r="O31">
            <v>0.75</v>
          </cell>
          <cell r="P31">
            <v>0.75</v>
          </cell>
          <cell r="Q31">
            <v>0.75</v>
          </cell>
          <cell r="R31">
            <v>0.75</v>
          </cell>
          <cell r="S31">
            <v>0.75</v>
          </cell>
          <cell r="T31">
            <v>0.75</v>
          </cell>
        </row>
        <row r="32">
          <cell r="B32">
            <v>44</v>
          </cell>
          <cell r="C32" t="str">
            <v>SU</v>
          </cell>
          <cell r="D32" t="str">
            <v>（給水・給湯・冷温水）ハウジング型管継手</v>
          </cell>
          <cell r="E32" t="str">
            <v>屋内一般配管</v>
          </cell>
          <cell r="F32" t="str">
            <v>継手</v>
          </cell>
          <cell r="G32">
            <v>1.47</v>
          </cell>
          <cell r="H32">
            <v>1.47</v>
          </cell>
          <cell r="I32">
            <v>1.47</v>
          </cell>
          <cell r="J32">
            <v>1.47</v>
          </cell>
          <cell r="K32">
            <v>1.47</v>
          </cell>
          <cell r="L32">
            <v>1.47</v>
          </cell>
          <cell r="M32">
            <v>1.47</v>
          </cell>
          <cell r="N32">
            <v>1.47</v>
          </cell>
          <cell r="O32">
            <v>1.1000000000000001</v>
          </cell>
          <cell r="P32">
            <v>1.1000000000000001</v>
          </cell>
          <cell r="Q32">
            <v>1.1000000000000001</v>
          </cell>
          <cell r="R32">
            <v>0.74</v>
          </cell>
          <cell r="S32">
            <v>0.74</v>
          </cell>
          <cell r="T32">
            <v>0.74</v>
          </cell>
        </row>
        <row r="35">
          <cell r="B35">
            <v>41</v>
          </cell>
          <cell r="C35" t="str">
            <v>SU</v>
          </cell>
          <cell r="D35" t="str">
            <v>（給水・給湯）圧縮・プレス</v>
          </cell>
          <cell r="E35" t="str">
            <v>機械室・便所配管</v>
          </cell>
          <cell r="F35" t="str">
            <v>継手</v>
          </cell>
          <cell r="G35">
            <v>2.2999999999999998</v>
          </cell>
          <cell r="H35">
            <v>2.2999999999999998</v>
          </cell>
          <cell r="I35">
            <v>2.2999999999999998</v>
          </cell>
          <cell r="J35">
            <v>2.2999999999999998</v>
          </cell>
          <cell r="K35">
            <v>2.2999999999999998</v>
          </cell>
          <cell r="L35">
            <v>2.2999999999999998</v>
          </cell>
          <cell r="M35">
            <v>2.2999999999999998</v>
          </cell>
          <cell r="N35">
            <v>2.2999999999999998</v>
          </cell>
          <cell r="O35">
            <v>2.2999999999999998</v>
          </cell>
          <cell r="P35">
            <v>2.2999999999999998</v>
          </cell>
          <cell r="Q35">
            <v>2.2999999999999998</v>
          </cell>
          <cell r="R35">
            <v>2.2999999999999998</v>
          </cell>
          <cell r="S35">
            <v>2.2999999999999998</v>
          </cell>
          <cell r="T35">
            <v>2.2999999999999998</v>
          </cell>
        </row>
        <row r="36">
          <cell r="B36">
            <v>42</v>
          </cell>
          <cell r="C36" t="str">
            <v>SU</v>
          </cell>
          <cell r="D36" t="str">
            <v>（給水・給湯）拡管式</v>
          </cell>
          <cell r="E36" t="str">
            <v>機械室・便所配管</v>
          </cell>
          <cell r="F36" t="str">
            <v>継手</v>
          </cell>
          <cell r="G36">
            <v>2.65</v>
          </cell>
          <cell r="H36">
            <v>2.65</v>
          </cell>
          <cell r="I36">
            <v>2.65</v>
          </cell>
          <cell r="J36">
            <v>2.65</v>
          </cell>
          <cell r="K36">
            <v>2.65</v>
          </cell>
          <cell r="L36">
            <v>2.65</v>
          </cell>
          <cell r="M36">
            <v>2.65</v>
          </cell>
          <cell r="N36">
            <v>2.65</v>
          </cell>
          <cell r="O36">
            <v>2.65</v>
          </cell>
          <cell r="P36">
            <v>2.65</v>
          </cell>
          <cell r="Q36">
            <v>2.65</v>
          </cell>
          <cell r="R36">
            <v>2.65</v>
          </cell>
          <cell r="S36">
            <v>2.65</v>
          </cell>
          <cell r="T36">
            <v>2.65</v>
          </cell>
        </row>
        <row r="37">
          <cell r="B37">
            <v>43</v>
          </cell>
          <cell r="C37" t="str">
            <v>SU</v>
          </cell>
          <cell r="D37" t="str">
            <v>（給水・給湯・蒸気還管・冷温水）溶接接合</v>
          </cell>
          <cell r="E37" t="str">
            <v>機械室・便所配管</v>
          </cell>
          <cell r="F37" t="str">
            <v>継手</v>
          </cell>
          <cell r="G37">
            <v>1.1000000000000001</v>
          </cell>
          <cell r="H37">
            <v>1.1000000000000001</v>
          </cell>
          <cell r="I37">
            <v>1.1000000000000001</v>
          </cell>
          <cell r="J37">
            <v>1.1000000000000001</v>
          </cell>
          <cell r="K37">
            <v>1.1000000000000001</v>
          </cell>
          <cell r="L37">
            <v>1.1000000000000001</v>
          </cell>
          <cell r="M37">
            <v>1.1000000000000001</v>
          </cell>
          <cell r="N37">
            <v>1.1000000000000001</v>
          </cell>
          <cell r="O37">
            <v>1.1000000000000001</v>
          </cell>
          <cell r="P37">
            <v>1.1000000000000001</v>
          </cell>
          <cell r="Q37">
            <v>1.1000000000000001</v>
          </cell>
          <cell r="R37">
            <v>1.1000000000000001</v>
          </cell>
          <cell r="S37">
            <v>1.1000000000000001</v>
          </cell>
          <cell r="T37">
            <v>1.1000000000000001</v>
          </cell>
        </row>
        <row r="38">
          <cell r="B38">
            <v>44</v>
          </cell>
          <cell r="C38" t="str">
            <v>SU</v>
          </cell>
          <cell r="D38" t="str">
            <v>（給水・給湯・冷温水）ハウジング型管継手</v>
          </cell>
          <cell r="E38" t="str">
            <v>機械室・便所配管</v>
          </cell>
          <cell r="F38" t="str">
            <v>継手</v>
          </cell>
          <cell r="G38">
            <v>2.3199999999999998</v>
          </cell>
          <cell r="H38">
            <v>2.3199999999999998</v>
          </cell>
          <cell r="I38">
            <v>2.3199999999999998</v>
          </cell>
          <cell r="J38">
            <v>2.3199999999999998</v>
          </cell>
          <cell r="K38">
            <v>2.3199999999999998</v>
          </cell>
          <cell r="L38">
            <v>2.3199999999999998</v>
          </cell>
          <cell r="M38">
            <v>2.3199999999999998</v>
          </cell>
          <cell r="N38">
            <v>2.3199999999999998</v>
          </cell>
          <cell r="O38">
            <v>1.69</v>
          </cell>
          <cell r="P38">
            <v>1.69</v>
          </cell>
          <cell r="Q38">
            <v>1.69</v>
          </cell>
          <cell r="R38">
            <v>1.1299999999999999</v>
          </cell>
          <cell r="S38">
            <v>1.1299999999999999</v>
          </cell>
          <cell r="T38">
            <v>1.1299999999999999</v>
          </cell>
        </row>
        <row r="41">
          <cell r="B41">
            <v>41</v>
          </cell>
          <cell r="C41" t="str">
            <v>SU</v>
          </cell>
          <cell r="D41" t="str">
            <v>（給水・給湯）圧縮・プレス</v>
          </cell>
          <cell r="E41" t="str">
            <v>屋外配管</v>
          </cell>
          <cell r="F41" t="str">
            <v>継手</v>
          </cell>
          <cell r="G41">
            <v>1.25</v>
          </cell>
          <cell r="H41">
            <v>1.25</v>
          </cell>
          <cell r="I41">
            <v>1.25</v>
          </cell>
          <cell r="J41">
            <v>1.25</v>
          </cell>
          <cell r="K41">
            <v>1.25</v>
          </cell>
          <cell r="L41">
            <v>1.25</v>
          </cell>
          <cell r="M41">
            <v>1.25</v>
          </cell>
          <cell r="N41">
            <v>1.25</v>
          </cell>
          <cell r="O41">
            <v>1.25</v>
          </cell>
          <cell r="P41">
            <v>1.25</v>
          </cell>
          <cell r="Q41">
            <v>1.25</v>
          </cell>
          <cell r="R41">
            <v>1.25</v>
          </cell>
          <cell r="S41">
            <v>1.25</v>
          </cell>
          <cell r="T41">
            <v>1.25</v>
          </cell>
        </row>
        <row r="42">
          <cell r="B42">
            <v>42</v>
          </cell>
          <cell r="C42" t="str">
            <v>SU</v>
          </cell>
          <cell r="D42" t="str">
            <v>（給水・給湯）拡管式</v>
          </cell>
          <cell r="E42" t="str">
            <v>屋外配管</v>
          </cell>
          <cell r="F42" t="str">
            <v>継手</v>
          </cell>
          <cell r="G42">
            <v>1.35</v>
          </cell>
          <cell r="H42">
            <v>1.35</v>
          </cell>
          <cell r="I42">
            <v>1.35</v>
          </cell>
          <cell r="J42">
            <v>1.35</v>
          </cell>
          <cell r="K42">
            <v>1.35</v>
          </cell>
          <cell r="L42">
            <v>1.35</v>
          </cell>
          <cell r="M42">
            <v>1.35</v>
          </cell>
          <cell r="N42">
            <v>1.35</v>
          </cell>
          <cell r="O42">
            <v>1.35</v>
          </cell>
          <cell r="P42">
            <v>1.35</v>
          </cell>
          <cell r="Q42">
            <v>1.35</v>
          </cell>
          <cell r="R42">
            <v>1.35</v>
          </cell>
          <cell r="S42">
            <v>1.35</v>
          </cell>
          <cell r="T42">
            <v>1.35</v>
          </cell>
        </row>
        <row r="43">
          <cell r="B43">
            <v>43</v>
          </cell>
          <cell r="C43" t="str">
            <v>SU</v>
          </cell>
          <cell r="D43" t="str">
            <v>（給水・給湯・蒸気還管・冷温水）溶接接合</v>
          </cell>
          <cell r="E43" t="str">
            <v>屋外配管</v>
          </cell>
          <cell r="F43" t="str">
            <v>継手</v>
          </cell>
          <cell r="G43">
            <v>0.65</v>
          </cell>
          <cell r="H43">
            <v>0.65</v>
          </cell>
          <cell r="I43">
            <v>0.65</v>
          </cell>
          <cell r="J43">
            <v>0.65</v>
          </cell>
          <cell r="K43">
            <v>0.65</v>
          </cell>
          <cell r="L43">
            <v>0.65</v>
          </cell>
          <cell r="M43">
            <v>0.65</v>
          </cell>
          <cell r="N43">
            <v>0.65</v>
          </cell>
          <cell r="O43">
            <v>0.65</v>
          </cell>
          <cell r="P43">
            <v>0.65</v>
          </cell>
          <cell r="Q43">
            <v>0.65</v>
          </cell>
          <cell r="R43">
            <v>0.65</v>
          </cell>
          <cell r="S43">
            <v>0.65</v>
          </cell>
          <cell r="T43">
            <v>0.65</v>
          </cell>
        </row>
        <row r="44">
          <cell r="B44">
            <v>44</v>
          </cell>
          <cell r="C44" t="str">
            <v>SU</v>
          </cell>
          <cell r="D44" t="str">
            <v>（給水・給湯・冷温水）ハウジング型管継手</v>
          </cell>
          <cell r="E44" t="str">
            <v>屋外配管</v>
          </cell>
          <cell r="F44" t="str">
            <v>継手</v>
          </cell>
          <cell r="G44">
            <v>1.24</v>
          </cell>
          <cell r="H44">
            <v>1.24</v>
          </cell>
          <cell r="I44">
            <v>1.24</v>
          </cell>
          <cell r="J44">
            <v>1.24</v>
          </cell>
          <cell r="K44">
            <v>1.24</v>
          </cell>
          <cell r="L44">
            <v>1.24</v>
          </cell>
          <cell r="M44">
            <v>1.24</v>
          </cell>
          <cell r="N44">
            <v>1.24</v>
          </cell>
          <cell r="O44">
            <v>0.94</v>
          </cell>
          <cell r="P44">
            <v>0.94</v>
          </cell>
          <cell r="Q44">
            <v>0.94</v>
          </cell>
          <cell r="R44">
            <v>0.63</v>
          </cell>
          <cell r="S44">
            <v>0.63</v>
          </cell>
          <cell r="T44">
            <v>0.63</v>
          </cell>
        </row>
        <row r="47">
          <cell r="B47">
            <v>41</v>
          </cell>
          <cell r="C47" t="str">
            <v>SU</v>
          </cell>
          <cell r="D47" t="str">
            <v>（給水・給湯）圧縮・プレス</v>
          </cell>
          <cell r="E47" t="str">
            <v>地中配管</v>
          </cell>
          <cell r="F47" t="str">
            <v>継手</v>
          </cell>
          <cell r="G47">
            <v>0.9</v>
          </cell>
          <cell r="H47">
            <v>0.9</v>
          </cell>
          <cell r="I47">
            <v>0.9</v>
          </cell>
          <cell r="J47">
            <v>0.9</v>
          </cell>
          <cell r="K47">
            <v>0.9</v>
          </cell>
          <cell r="L47">
            <v>0.9</v>
          </cell>
          <cell r="M47">
            <v>0.9</v>
          </cell>
          <cell r="N47">
            <v>0.9</v>
          </cell>
          <cell r="O47">
            <v>0.9</v>
          </cell>
          <cell r="P47">
            <v>0.9</v>
          </cell>
          <cell r="Q47">
            <v>0.9</v>
          </cell>
          <cell r="R47">
            <v>0.9</v>
          </cell>
          <cell r="S47">
            <v>0.9</v>
          </cell>
          <cell r="T47">
            <v>0.9</v>
          </cell>
        </row>
        <row r="48">
          <cell r="B48">
            <v>42</v>
          </cell>
          <cell r="C48" t="str">
            <v>SU</v>
          </cell>
          <cell r="D48" t="str">
            <v>（給水・給湯）拡管式</v>
          </cell>
          <cell r="E48" t="str">
            <v>地中配管</v>
          </cell>
          <cell r="F48" t="str">
            <v>継手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  <cell r="S48">
            <v>1</v>
          </cell>
          <cell r="T48">
            <v>1</v>
          </cell>
        </row>
        <row r="49">
          <cell r="B49">
            <v>43</v>
          </cell>
          <cell r="C49" t="str">
            <v>SU</v>
          </cell>
          <cell r="D49" t="str">
            <v>（給水・給湯・蒸気還管・冷温水）溶接接合</v>
          </cell>
          <cell r="E49" t="str">
            <v>地中配管</v>
          </cell>
          <cell r="F49" t="str">
            <v>継手</v>
          </cell>
          <cell r="G49">
            <v>0.6</v>
          </cell>
          <cell r="H49">
            <v>0.6</v>
          </cell>
          <cell r="I49">
            <v>0.6</v>
          </cell>
          <cell r="J49">
            <v>0.6</v>
          </cell>
          <cell r="K49">
            <v>0.6</v>
          </cell>
          <cell r="L49">
            <v>0.6</v>
          </cell>
          <cell r="M49">
            <v>0.6</v>
          </cell>
          <cell r="N49">
            <v>0.6</v>
          </cell>
          <cell r="O49">
            <v>0.6</v>
          </cell>
          <cell r="P49">
            <v>0.6</v>
          </cell>
          <cell r="Q49">
            <v>0.6</v>
          </cell>
          <cell r="R49">
            <v>0.6</v>
          </cell>
          <cell r="S49">
            <v>0.6</v>
          </cell>
          <cell r="T49">
            <v>0.6</v>
          </cell>
        </row>
        <row r="52">
          <cell r="B52">
            <v>41</v>
          </cell>
          <cell r="C52" t="str">
            <v>SU</v>
          </cell>
          <cell r="D52" t="str">
            <v>（給水・給湯）圧縮・プレス</v>
          </cell>
          <cell r="E52" t="str">
            <v>屋内一般配管</v>
          </cell>
          <cell r="F52" t="str">
            <v>接合材等</v>
          </cell>
        </row>
        <row r="53">
          <cell r="B53">
            <v>42</v>
          </cell>
          <cell r="C53" t="str">
            <v>SU</v>
          </cell>
          <cell r="D53" t="str">
            <v>（給水・給湯）拡管式</v>
          </cell>
          <cell r="E53" t="str">
            <v>屋内一般配管</v>
          </cell>
          <cell r="F53" t="str">
            <v>接合材等</v>
          </cell>
        </row>
        <row r="54">
          <cell r="B54">
            <v>43</v>
          </cell>
          <cell r="C54" t="str">
            <v>SU</v>
          </cell>
          <cell r="D54" t="str">
            <v>（給水・給湯・蒸気還管・冷温水）溶接接合</v>
          </cell>
          <cell r="E54" t="str">
            <v>屋内一般配管</v>
          </cell>
          <cell r="F54" t="str">
            <v>接合材等</v>
          </cell>
          <cell r="G54">
            <v>0.2</v>
          </cell>
          <cell r="H54">
            <v>0.2</v>
          </cell>
          <cell r="I54">
            <v>0.2</v>
          </cell>
          <cell r="J54">
            <v>0.2</v>
          </cell>
          <cell r="K54">
            <v>0.2</v>
          </cell>
          <cell r="L54">
            <v>0.2</v>
          </cell>
          <cell r="M54">
            <v>0.2</v>
          </cell>
          <cell r="N54">
            <v>0.2</v>
          </cell>
          <cell r="O54">
            <v>0.2</v>
          </cell>
          <cell r="P54">
            <v>0.2</v>
          </cell>
          <cell r="Q54">
            <v>0.2</v>
          </cell>
          <cell r="R54">
            <v>0.2</v>
          </cell>
          <cell r="S54">
            <v>0.2</v>
          </cell>
          <cell r="T54">
            <v>0.2</v>
          </cell>
        </row>
        <row r="55">
          <cell r="B55">
            <v>44</v>
          </cell>
          <cell r="C55" t="str">
            <v>SU</v>
          </cell>
          <cell r="D55" t="str">
            <v>（給水・給湯・冷温水）ハウジング型管継手</v>
          </cell>
          <cell r="E55" t="str">
            <v>屋内一般配管</v>
          </cell>
          <cell r="F55" t="str">
            <v>接合材等</v>
          </cell>
        </row>
        <row r="58">
          <cell r="B58">
            <v>41</v>
          </cell>
          <cell r="C58" t="str">
            <v>SU</v>
          </cell>
          <cell r="D58" t="str">
            <v>（給水・給湯）圧縮・プレス</v>
          </cell>
          <cell r="E58" t="str">
            <v>機械室・便所配管</v>
          </cell>
          <cell r="F58" t="str">
            <v>接合材等</v>
          </cell>
        </row>
        <row r="59">
          <cell r="B59">
            <v>42</v>
          </cell>
          <cell r="C59" t="str">
            <v>SU</v>
          </cell>
          <cell r="D59" t="str">
            <v>（給水・給湯）拡管式</v>
          </cell>
          <cell r="E59" t="str">
            <v>機械室・便所配管</v>
          </cell>
          <cell r="F59" t="str">
            <v>接合材等</v>
          </cell>
        </row>
        <row r="60">
          <cell r="B60">
            <v>43</v>
          </cell>
          <cell r="C60" t="str">
            <v>SU</v>
          </cell>
          <cell r="D60" t="str">
            <v>（給水・給湯・蒸気還管・冷温水）溶接接合</v>
          </cell>
          <cell r="E60" t="str">
            <v>機械室・便所配管</v>
          </cell>
          <cell r="F60" t="str">
            <v>接合材等</v>
          </cell>
          <cell r="G60">
            <v>0.3</v>
          </cell>
          <cell r="H60">
            <v>0.3</v>
          </cell>
          <cell r="I60">
            <v>0.3</v>
          </cell>
          <cell r="J60">
            <v>0.3</v>
          </cell>
          <cell r="K60">
            <v>0.3</v>
          </cell>
          <cell r="L60">
            <v>0.3</v>
          </cell>
          <cell r="M60">
            <v>0.3</v>
          </cell>
          <cell r="N60">
            <v>0.3</v>
          </cell>
          <cell r="O60">
            <v>0.3</v>
          </cell>
          <cell r="P60">
            <v>0.3</v>
          </cell>
          <cell r="Q60">
            <v>0.3</v>
          </cell>
          <cell r="R60">
            <v>0.3</v>
          </cell>
          <cell r="S60">
            <v>0.3</v>
          </cell>
          <cell r="T60">
            <v>0.3</v>
          </cell>
        </row>
        <row r="61">
          <cell r="B61">
            <v>44</v>
          </cell>
          <cell r="C61" t="str">
            <v>SU</v>
          </cell>
          <cell r="D61" t="str">
            <v>（給水・給湯・冷温水）ハウジング型管継手</v>
          </cell>
          <cell r="E61" t="str">
            <v>機械室・便所配管</v>
          </cell>
          <cell r="F61" t="str">
            <v>接合材等</v>
          </cell>
        </row>
        <row r="64">
          <cell r="B64">
            <v>41</v>
          </cell>
          <cell r="C64" t="str">
            <v>SU</v>
          </cell>
          <cell r="D64" t="str">
            <v>（給水・給湯）圧縮・プレス</v>
          </cell>
          <cell r="E64" t="str">
            <v>屋外配管</v>
          </cell>
          <cell r="F64" t="str">
            <v>接合材等</v>
          </cell>
        </row>
        <row r="65">
          <cell r="B65">
            <v>42</v>
          </cell>
          <cell r="C65" t="str">
            <v>SU</v>
          </cell>
          <cell r="D65" t="str">
            <v>（給水・給湯）拡管式</v>
          </cell>
          <cell r="E65" t="str">
            <v>屋外配管</v>
          </cell>
          <cell r="F65" t="str">
            <v>接合材等</v>
          </cell>
        </row>
        <row r="66">
          <cell r="B66">
            <v>43</v>
          </cell>
          <cell r="C66" t="str">
            <v>SU</v>
          </cell>
          <cell r="D66" t="str">
            <v>（給水・給湯・蒸気還管・冷温水）溶接接合</v>
          </cell>
          <cell r="E66" t="str">
            <v>屋外配管</v>
          </cell>
          <cell r="F66" t="str">
            <v>接合材等</v>
          </cell>
          <cell r="G66">
            <v>0.18</v>
          </cell>
          <cell r="H66">
            <v>0.18</v>
          </cell>
          <cell r="I66">
            <v>0.18</v>
          </cell>
          <cell r="J66">
            <v>0.18</v>
          </cell>
          <cell r="K66">
            <v>0.18</v>
          </cell>
          <cell r="L66">
            <v>0.18</v>
          </cell>
          <cell r="M66">
            <v>0.18</v>
          </cell>
          <cell r="N66">
            <v>0.18</v>
          </cell>
          <cell r="O66">
            <v>0.18</v>
          </cell>
          <cell r="P66">
            <v>0.18</v>
          </cell>
          <cell r="Q66">
            <v>0.18</v>
          </cell>
          <cell r="R66">
            <v>0.18</v>
          </cell>
          <cell r="S66">
            <v>0.18</v>
          </cell>
          <cell r="T66">
            <v>0.18</v>
          </cell>
        </row>
        <row r="67">
          <cell r="B67">
            <v>44</v>
          </cell>
          <cell r="C67" t="str">
            <v>SU</v>
          </cell>
          <cell r="D67" t="str">
            <v>（給水・給湯・冷温水）ハウジング型管継手</v>
          </cell>
          <cell r="E67" t="str">
            <v>屋外配管</v>
          </cell>
          <cell r="F67" t="str">
            <v>接合材等</v>
          </cell>
        </row>
        <row r="70">
          <cell r="B70">
            <v>41</v>
          </cell>
          <cell r="C70" t="str">
            <v>SU</v>
          </cell>
          <cell r="D70" t="str">
            <v>（給水・給湯）圧縮・プレス</v>
          </cell>
          <cell r="E70" t="str">
            <v>地中配管</v>
          </cell>
          <cell r="F70" t="str">
            <v>接合材等</v>
          </cell>
        </row>
        <row r="71">
          <cell r="B71">
            <v>42</v>
          </cell>
          <cell r="C71" t="str">
            <v>SU</v>
          </cell>
          <cell r="D71" t="str">
            <v>（給水・給湯）拡管式</v>
          </cell>
          <cell r="E71" t="str">
            <v>地中配管</v>
          </cell>
          <cell r="F71" t="str">
            <v>接合材等</v>
          </cell>
        </row>
        <row r="72">
          <cell r="B72">
            <v>43</v>
          </cell>
          <cell r="C72" t="str">
            <v>SU</v>
          </cell>
          <cell r="D72" t="str">
            <v>（給水・給湯・蒸気還管・冷温水）溶接接合</v>
          </cell>
          <cell r="E72" t="str">
            <v>地中配管</v>
          </cell>
          <cell r="F72" t="str">
            <v>接合材等</v>
          </cell>
          <cell r="G72">
            <v>0.15</v>
          </cell>
          <cell r="H72">
            <v>0.15</v>
          </cell>
          <cell r="I72">
            <v>0.15</v>
          </cell>
          <cell r="J72">
            <v>0.15</v>
          </cell>
          <cell r="K72">
            <v>0.15</v>
          </cell>
          <cell r="L72">
            <v>0.15</v>
          </cell>
          <cell r="M72">
            <v>0.15</v>
          </cell>
          <cell r="N72">
            <v>0.15</v>
          </cell>
          <cell r="O72">
            <v>0.15</v>
          </cell>
          <cell r="P72">
            <v>0.15</v>
          </cell>
          <cell r="Q72">
            <v>0.15</v>
          </cell>
          <cell r="R72">
            <v>0.15</v>
          </cell>
          <cell r="S72">
            <v>0.15</v>
          </cell>
          <cell r="T72">
            <v>0.15</v>
          </cell>
        </row>
        <row r="75">
          <cell r="B75">
            <v>41</v>
          </cell>
          <cell r="C75" t="str">
            <v>SU</v>
          </cell>
          <cell r="D75" t="str">
            <v>（給水・給湯）圧縮・プレス</v>
          </cell>
          <cell r="E75" t="str">
            <v>屋内一般配管</v>
          </cell>
          <cell r="F75" t="str">
            <v>支持金物</v>
          </cell>
          <cell r="G75">
            <v>0.1</v>
          </cell>
          <cell r="H75">
            <v>0.1</v>
          </cell>
          <cell r="I75">
            <v>0.1</v>
          </cell>
          <cell r="J75">
            <v>0.1</v>
          </cell>
          <cell r="K75">
            <v>0.1</v>
          </cell>
          <cell r="L75">
            <v>0.1</v>
          </cell>
          <cell r="M75">
            <v>0.1</v>
          </cell>
          <cell r="N75">
            <v>0.1</v>
          </cell>
          <cell r="O75">
            <v>0.1</v>
          </cell>
          <cell r="P75">
            <v>0.1</v>
          </cell>
          <cell r="Q75">
            <v>0.1</v>
          </cell>
          <cell r="R75">
            <v>0.1</v>
          </cell>
          <cell r="S75">
            <v>0.1</v>
          </cell>
          <cell r="T75">
            <v>0.1</v>
          </cell>
        </row>
        <row r="76">
          <cell r="B76">
            <v>42</v>
          </cell>
          <cell r="C76" t="str">
            <v>SU</v>
          </cell>
          <cell r="D76" t="str">
            <v>（給水・給湯）拡管式</v>
          </cell>
          <cell r="E76" t="str">
            <v>屋内一般配管</v>
          </cell>
          <cell r="F76" t="str">
            <v>支持金物</v>
          </cell>
          <cell r="G76">
            <v>0.1</v>
          </cell>
          <cell r="H76">
            <v>0.1</v>
          </cell>
          <cell r="I76">
            <v>0.1</v>
          </cell>
          <cell r="J76">
            <v>0.1</v>
          </cell>
          <cell r="K76">
            <v>0.1</v>
          </cell>
          <cell r="L76">
            <v>0.1</v>
          </cell>
          <cell r="M76">
            <v>0.1</v>
          </cell>
          <cell r="N76">
            <v>0.1</v>
          </cell>
          <cell r="O76">
            <v>0.1</v>
          </cell>
          <cell r="P76">
            <v>0.1</v>
          </cell>
          <cell r="Q76">
            <v>0.1</v>
          </cell>
          <cell r="R76">
            <v>0.1</v>
          </cell>
          <cell r="S76">
            <v>0.1</v>
          </cell>
          <cell r="T76">
            <v>0.1</v>
          </cell>
        </row>
        <row r="77">
          <cell r="B77">
            <v>43</v>
          </cell>
          <cell r="C77" t="str">
            <v>SU</v>
          </cell>
          <cell r="D77" t="str">
            <v>（給水・給湯・蒸気還管・冷温水）溶接接合</v>
          </cell>
          <cell r="E77" t="str">
            <v>屋内一般配管</v>
          </cell>
          <cell r="F77" t="str">
            <v>支持金物</v>
          </cell>
          <cell r="G77">
            <v>0.1</v>
          </cell>
          <cell r="H77">
            <v>0.1</v>
          </cell>
          <cell r="I77">
            <v>0.1</v>
          </cell>
          <cell r="J77">
            <v>0.1</v>
          </cell>
          <cell r="K77">
            <v>0.1</v>
          </cell>
          <cell r="L77">
            <v>0.1</v>
          </cell>
          <cell r="M77">
            <v>0.1</v>
          </cell>
          <cell r="N77">
            <v>0.1</v>
          </cell>
          <cell r="O77">
            <v>0.1</v>
          </cell>
          <cell r="P77">
            <v>0.1</v>
          </cell>
          <cell r="Q77">
            <v>0.1</v>
          </cell>
          <cell r="R77">
            <v>0.1</v>
          </cell>
          <cell r="S77">
            <v>0.1</v>
          </cell>
          <cell r="T77">
            <v>0.1</v>
          </cell>
        </row>
        <row r="78">
          <cell r="B78">
            <v>44</v>
          </cell>
          <cell r="C78" t="str">
            <v>SU</v>
          </cell>
          <cell r="D78" t="str">
            <v>（給水・給湯・冷温水）ハウジング型管継手</v>
          </cell>
          <cell r="E78" t="str">
            <v>屋内一般配管</v>
          </cell>
          <cell r="F78" t="str">
            <v>支持金物</v>
          </cell>
          <cell r="G78">
            <v>0.1</v>
          </cell>
          <cell r="H78">
            <v>0.1</v>
          </cell>
          <cell r="I78">
            <v>0.1</v>
          </cell>
          <cell r="J78">
            <v>0.1</v>
          </cell>
          <cell r="K78">
            <v>0.1</v>
          </cell>
          <cell r="L78">
            <v>0.1</v>
          </cell>
          <cell r="M78">
            <v>0.1</v>
          </cell>
          <cell r="N78">
            <v>0.1</v>
          </cell>
          <cell r="O78">
            <v>0.1</v>
          </cell>
          <cell r="P78">
            <v>0.1</v>
          </cell>
          <cell r="Q78">
            <v>0.1</v>
          </cell>
          <cell r="R78">
            <v>0.1</v>
          </cell>
          <cell r="S78">
            <v>0.1</v>
          </cell>
          <cell r="T78">
            <v>0.1</v>
          </cell>
        </row>
        <row r="81">
          <cell r="B81">
            <v>41</v>
          </cell>
          <cell r="C81" t="str">
            <v>SU</v>
          </cell>
          <cell r="D81" t="str">
            <v>（給水・給湯）圧縮・プレス</v>
          </cell>
          <cell r="E81" t="str">
            <v>機械室・便所配管</v>
          </cell>
          <cell r="F81" t="str">
            <v>支持金物</v>
          </cell>
          <cell r="G81">
            <v>0.1</v>
          </cell>
          <cell r="H81">
            <v>0.1</v>
          </cell>
          <cell r="I81">
            <v>0.1</v>
          </cell>
          <cell r="J81">
            <v>0.1</v>
          </cell>
          <cell r="K81">
            <v>0.1</v>
          </cell>
          <cell r="L81">
            <v>0.1</v>
          </cell>
          <cell r="M81">
            <v>0.1</v>
          </cell>
          <cell r="N81">
            <v>0.1</v>
          </cell>
          <cell r="O81">
            <v>0.1</v>
          </cell>
          <cell r="P81">
            <v>0.1</v>
          </cell>
          <cell r="Q81">
            <v>0.1</v>
          </cell>
          <cell r="R81">
            <v>0.1</v>
          </cell>
          <cell r="S81">
            <v>0.1</v>
          </cell>
          <cell r="T81">
            <v>0.1</v>
          </cell>
        </row>
        <row r="82">
          <cell r="B82">
            <v>42</v>
          </cell>
          <cell r="C82" t="str">
            <v>SU</v>
          </cell>
          <cell r="D82" t="str">
            <v>（給水・給湯）拡管式</v>
          </cell>
          <cell r="E82" t="str">
            <v>機械室・便所配管</v>
          </cell>
          <cell r="F82" t="str">
            <v>支持金物</v>
          </cell>
          <cell r="G82">
            <v>0.1</v>
          </cell>
          <cell r="H82">
            <v>0.1</v>
          </cell>
          <cell r="I82">
            <v>0.1</v>
          </cell>
          <cell r="J82">
            <v>0.1</v>
          </cell>
          <cell r="K82">
            <v>0.1</v>
          </cell>
          <cell r="L82">
            <v>0.1</v>
          </cell>
          <cell r="M82">
            <v>0.1</v>
          </cell>
          <cell r="N82">
            <v>0.1</v>
          </cell>
          <cell r="O82">
            <v>0.1</v>
          </cell>
          <cell r="P82">
            <v>0.1</v>
          </cell>
          <cell r="Q82">
            <v>0.1</v>
          </cell>
          <cell r="R82">
            <v>0.1</v>
          </cell>
          <cell r="S82">
            <v>0.1</v>
          </cell>
          <cell r="T82">
            <v>0.1</v>
          </cell>
        </row>
        <row r="83">
          <cell r="B83">
            <v>43</v>
          </cell>
          <cell r="C83" t="str">
            <v>SU</v>
          </cell>
          <cell r="D83" t="str">
            <v>（給水・給湯・蒸気還管・冷温水）溶接接合</v>
          </cell>
          <cell r="E83" t="str">
            <v>機械室・便所配管</v>
          </cell>
          <cell r="F83" t="str">
            <v>支持金物</v>
          </cell>
          <cell r="G83">
            <v>0.1</v>
          </cell>
          <cell r="H83">
            <v>0.1</v>
          </cell>
          <cell r="I83">
            <v>0.1</v>
          </cell>
          <cell r="J83">
            <v>0.1</v>
          </cell>
          <cell r="K83">
            <v>0.1</v>
          </cell>
          <cell r="L83">
            <v>0.1</v>
          </cell>
          <cell r="M83">
            <v>0.1</v>
          </cell>
          <cell r="N83">
            <v>0.1</v>
          </cell>
          <cell r="O83">
            <v>0.1</v>
          </cell>
          <cell r="P83">
            <v>0.1</v>
          </cell>
          <cell r="Q83">
            <v>0.1</v>
          </cell>
          <cell r="R83">
            <v>0.1</v>
          </cell>
          <cell r="S83">
            <v>0.1</v>
          </cell>
          <cell r="T83">
            <v>0.1</v>
          </cell>
        </row>
        <row r="84">
          <cell r="B84">
            <v>44</v>
          </cell>
          <cell r="C84" t="str">
            <v>SU</v>
          </cell>
          <cell r="D84" t="str">
            <v>（給水・給湯・冷温水）ハウジング型管継手</v>
          </cell>
          <cell r="E84" t="str">
            <v>機械室・便所配管</v>
          </cell>
          <cell r="F84" t="str">
            <v>支持金物</v>
          </cell>
          <cell r="G84">
            <v>0.1</v>
          </cell>
          <cell r="H84">
            <v>0.1</v>
          </cell>
          <cell r="I84">
            <v>0.1</v>
          </cell>
          <cell r="J84">
            <v>0.1</v>
          </cell>
          <cell r="K84">
            <v>0.1</v>
          </cell>
          <cell r="L84">
            <v>0.1</v>
          </cell>
          <cell r="M84">
            <v>0.1</v>
          </cell>
          <cell r="N84">
            <v>0.1</v>
          </cell>
          <cell r="O84">
            <v>0.1</v>
          </cell>
          <cell r="P84">
            <v>0.1</v>
          </cell>
          <cell r="Q84">
            <v>0.1</v>
          </cell>
          <cell r="R84">
            <v>0.1</v>
          </cell>
          <cell r="S84">
            <v>0.1</v>
          </cell>
          <cell r="T84">
            <v>0.1</v>
          </cell>
        </row>
        <row r="87">
          <cell r="B87">
            <v>41</v>
          </cell>
          <cell r="C87" t="str">
            <v>SU</v>
          </cell>
          <cell r="D87" t="str">
            <v>（給水・給湯）圧縮・プレス</v>
          </cell>
          <cell r="E87" t="str">
            <v>屋外配管</v>
          </cell>
          <cell r="F87" t="str">
            <v>支持金物</v>
          </cell>
          <cell r="G87">
            <v>0.1</v>
          </cell>
          <cell r="H87">
            <v>0.1</v>
          </cell>
          <cell r="I87">
            <v>0.1</v>
          </cell>
          <cell r="J87">
            <v>0.1</v>
          </cell>
          <cell r="K87">
            <v>0.1</v>
          </cell>
          <cell r="L87">
            <v>0.1</v>
          </cell>
          <cell r="M87">
            <v>0.1</v>
          </cell>
          <cell r="N87">
            <v>0.1</v>
          </cell>
          <cell r="O87">
            <v>0.1</v>
          </cell>
          <cell r="P87">
            <v>0.1</v>
          </cell>
          <cell r="Q87">
            <v>0.1</v>
          </cell>
          <cell r="R87">
            <v>0.1</v>
          </cell>
          <cell r="S87">
            <v>0.1</v>
          </cell>
          <cell r="T87">
            <v>0.1</v>
          </cell>
        </row>
        <row r="88">
          <cell r="B88">
            <v>42</v>
          </cell>
          <cell r="C88" t="str">
            <v>SU</v>
          </cell>
          <cell r="D88" t="str">
            <v>（給水・給湯）拡管式</v>
          </cell>
          <cell r="E88" t="str">
            <v>屋外配管</v>
          </cell>
          <cell r="F88" t="str">
            <v>支持金物</v>
          </cell>
          <cell r="G88">
            <v>0.1</v>
          </cell>
          <cell r="H88">
            <v>0.1</v>
          </cell>
          <cell r="I88">
            <v>0.1</v>
          </cell>
          <cell r="J88">
            <v>0.1</v>
          </cell>
          <cell r="K88">
            <v>0.1</v>
          </cell>
          <cell r="L88">
            <v>0.1</v>
          </cell>
          <cell r="M88">
            <v>0.1</v>
          </cell>
          <cell r="N88">
            <v>0.1</v>
          </cell>
          <cell r="O88">
            <v>0.1</v>
          </cell>
          <cell r="P88">
            <v>0.1</v>
          </cell>
          <cell r="Q88">
            <v>0.1</v>
          </cell>
          <cell r="R88">
            <v>0.1</v>
          </cell>
          <cell r="S88">
            <v>0.1</v>
          </cell>
          <cell r="T88">
            <v>0.1</v>
          </cell>
        </row>
        <row r="89">
          <cell r="B89">
            <v>43</v>
          </cell>
          <cell r="C89" t="str">
            <v>SU</v>
          </cell>
          <cell r="D89" t="str">
            <v>（給水・給湯・蒸気還管・冷温水）溶接接合</v>
          </cell>
          <cell r="E89" t="str">
            <v>屋外配管</v>
          </cell>
          <cell r="F89" t="str">
            <v>支持金物</v>
          </cell>
          <cell r="G89">
            <v>0.1</v>
          </cell>
          <cell r="H89">
            <v>0.1</v>
          </cell>
          <cell r="I89">
            <v>0.1</v>
          </cell>
          <cell r="J89">
            <v>0.1</v>
          </cell>
          <cell r="K89">
            <v>0.1</v>
          </cell>
          <cell r="L89">
            <v>0.1</v>
          </cell>
          <cell r="M89">
            <v>0.1</v>
          </cell>
          <cell r="N89">
            <v>0.1</v>
          </cell>
          <cell r="O89">
            <v>0.1</v>
          </cell>
          <cell r="P89">
            <v>0.1</v>
          </cell>
          <cell r="Q89">
            <v>0.1</v>
          </cell>
          <cell r="R89">
            <v>0.1</v>
          </cell>
          <cell r="S89">
            <v>0.1</v>
          </cell>
          <cell r="T89">
            <v>0.1</v>
          </cell>
        </row>
        <row r="90">
          <cell r="B90">
            <v>44</v>
          </cell>
          <cell r="C90" t="str">
            <v>SU</v>
          </cell>
          <cell r="D90" t="str">
            <v>（給水・給湯・冷温水）ハウジング型管継手</v>
          </cell>
          <cell r="E90" t="str">
            <v>屋外配管</v>
          </cell>
          <cell r="F90" t="str">
            <v>支持金物</v>
          </cell>
          <cell r="G90">
            <v>0.1</v>
          </cell>
          <cell r="H90">
            <v>0.1</v>
          </cell>
          <cell r="I90">
            <v>0.1</v>
          </cell>
          <cell r="J90">
            <v>0.1</v>
          </cell>
          <cell r="K90">
            <v>0.1</v>
          </cell>
          <cell r="L90">
            <v>0.1</v>
          </cell>
          <cell r="M90">
            <v>0.1</v>
          </cell>
          <cell r="N90">
            <v>0.1</v>
          </cell>
          <cell r="O90">
            <v>0.1</v>
          </cell>
          <cell r="P90">
            <v>0.1</v>
          </cell>
          <cell r="Q90">
            <v>0.1</v>
          </cell>
          <cell r="R90">
            <v>0.1</v>
          </cell>
          <cell r="S90">
            <v>0.1</v>
          </cell>
          <cell r="T90">
            <v>0.1</v>
          </cell>
        </row>
        <row r="93">
          <cell r="B93">
            <v>41</v>
          </cell>
          <cell r="C93" t="str">
            <v>SU</v>
          </cell>
          <cell r="D93" t="str">
            <v>（給水・給湯）圧縮・プレス</v>
          </cell>
          <cell r="E93" t="str">
            <v>屋内一般配管</v>
          </cell>
          <cell r="F93" t="str">
            <v>配管工</v>
          </cell>
          <cell r="G93">
            <v>5.1999999999999998E-2</v>
          </cell>
          <cell r="H93">
            <v>7.0999999999999994E-2</v>
          </cell>
          <cell r="I93">
            <v>0.09</v>
          </cell>
          <cell r="J93">
            <v>0.106</v>
          </cell>
          <cell r="K93">
            <v>0.13200000000000001</v>
          </cell>
          <cell r="L93">
            <v>0.14899999999999999</v>
          </cell>
          <cell r="M93">
            <v>0.185</v>
          </cell>
        </row>
        <row r="94">
          <cell r="B94">
            <v>42</v>
          </cell>
          <cell r="C94" t="str">
            <v>SU</v>
          </cell>
          <cell r="D94" t="str">
            <v>（給水・給湯）拡管式</v>
          </cell>
          <cell r="E94" t="str">
            <v>屋内一般配管</v>
          </cell>
          <cell r="F94" t="str">
            <v>配管工</v>
          </cell>
          <cell r="G94">
            <v>5.1999999999999998E-2</v>
          </cell>
          <cell r="H94">
            <v>7.0999999999999994E-2</v>
          </cell>
          <cell r="I94">
            <v>0.09</v>
          </cell>
          <cell r="J94">
            <v>0.106</v>
          </cell>
          <cell r="K94">
            <v>0.13200000000000001</v>
          </cell>
          <cell r="L94">
            <v>0.14899999999999999</v>
          </cell>
          <cell r="M94">
            <v>0.185</v>
          </cell>
        </row>
        <row r="95">
          <cell r="B95">
            <v>43</v>
          </cell>
          <cell r="C95" t="str">
            <v>SU</v>
          </cell>
          <cell r="D95" t="str">
            <v>（給水・給湯・蒸気還管・冷温水）溶接接合</v>
          </cell>
          <cell r="E95" t="str">
            <v>屋内一般配管</v>
          </cell>
          <cell r="F95" t="str">
            <v>配管工</v>
          </cell>
          <cell r="G95">
            <v>0.115</v>
          </cell>
          <cell r="H95">
            <v>0.13600000000000001</v>
          </cell>
          <cell r="I95">
            <v>0.157</v>
          </cell>
          <cell r="J95">
            <v>0.17599999999999999</v>
          </cell>
          <cell r="K95">
            <v>0.20699999999999999</v>
          </cell>
          <cell r="L95">
            <v>0.23</v>
          </cell>
          <cell r="M95">
            <v>0.27500000000000002</v>
          </cell>
          <cell r="N95">
            <v>0.33900000000000002</v>
          </cell>
          <cell r="O95">
            <v>0.50900000000000001</v>
          </cell>
          <cell r="P95">
            <v>0.63600000000000001</v>
          </cell>
          <cell r="Q95">
            <v>0.77200000000000002</v>
          </cell>
          <cell r="R95">
            <v>1.077</v>
          </cell>
          <cell r="S95">
            <v>1.423</v>
          </cell>
          <cell r="T95">
            <v>1.8089999999999999</v>
          </cell>
        </row>
        <row r="96">
          <cell r="B96">
            <v>44</v>
          </cell>
          <cell r="C96" t="str">
            <v>SU</v>
          </cell>
          <cell r="D96" t="str">
            <v>（給水・給湯・冷温水）ハウジング型管継手</v>
          </cell>
          <cell r="E96" t="str">
            <v>屋内一般配管</v>
          </cell>
          <cell r="F96" t="str">
            <v>配管工</v>
          </cell>
          <cell r="G96">
            <v>0.106</v>
          </cell>
          <cell r="H96">
            <v>0.13300000000000001</v>
          </cell>
          <cell r="I96">
            <v>0.17299999999999999</v>
          </cell>
          <cell r="J96">
            <v>0.25600000000000001</v>
          </cell>
          <cell r="K96">
            <v>0.30199999999999999</v>
          </cell>
          <cell r="L96">
            <v>0.106</v>
          </cell>
          <cell r="M96">
            <v>0.13300000000000001</v>
          </cell>
          <cell r="N96">
            <v>0.17299999999999999</v>
          </cell>
          <cell r="O96">
            <v>0.25600000000000001</v>
          </cell>
          <cell r="P96">
            <v>0.30199999999999999</v>
          </cell>
          <cell r="Q96">
            <v>0.36799999999999999</v>
          </cell>
          <cell r="R96">
            <v>0.48499999999999999</v>
          </cell>
          <cell r="S96">
            <v>0.65300000000000002</v>
          </cell>
          <cell r="T96">
            <v>0.78700000000000003</v>
          </cell>
        </row>
        <row r="99">
          <cell r="B99">
            <v>41</v>
          </cell>
          <cell r="C99" t="str">
            <v>SU</v>
          </cell>
          <cell r="D99" t="str">
            <v>（給水・給湯）圧縮・プレス</v>
          </cell>
          <cell r="E99" t="str">
            <v>機械室・便所配管</v>
          </cell>
          <cell r="F99" t="str">
            <v>配管工</v>
          </cell>
          <cell r="G99">
            <v>6.2E-2</v>
          </cell>
          <cell r="H99">
            <v>8.5000000000000006E-2</v>
          </cell>
          <cell r="I99">
            <v>0.108</v>
          </cell>
          <cell r="J99">
            <v>0.127</v>
          </cell>
          <cell r="K99">
            <v>0.158</v>
          </cell>
          <cell r="L99">
            <v>0.17899999999999999</v>
          </cell>
          <cell r="M99">
            <v>0.222</v>
          </cell>
        </row>
        <row r="100">
          <cell r="B100">
            <v>42</v>
          </cell>
          <cell r="C100" t="str">
            <v>SU</v>
          </cell>
          <cell r="D100" t="str">
            <v>（給水・給湯）拡管式</v>
          </cell>
          <cell r="E100" t="str">
            <v>機械室・便所配管</v>
          </cell>
          <cell r="F100" t="str">
            <v>配管工</v>
          </cell>
          <cell r="G100">
            <v>6.2E-2</v>
          </cell>
          <cell r="H100">
            <v>8.5000000000000006E-2</v>
          </cell>
          <cell r="I100">
            <v>0.108</v>
          </cell>
          <cell r="J100">
            <v>0.127</v>
          </cell>
          <cell r="K100">
            <v>0.158</v>
          </cell>
          <cell r="L100">
            <v>0.17899999999999999</v>
          </cell>
          <cell r="M100">
            <v>0.222</v>
          </cell>
        </row>
        <row r="101">
          <cell r="B101">
            <v>43</v>
          </cell>
          <cell r="C101" t="str">
            <v>SU</v>
          </cell>
          <cell r="D101" t="str">
            <v>（給水・給湯・蒸気還管・冷温水）溶接接合</v>
          </cell>
          <cell r="E101" t="str">
            <v>機械室・便所配管</v>
          </cell>
          <cell r="F101" t="str">
            <v>配管工</v>
          </cell>
          <cell r="G101">
            <v>0.13800000000000001</v>
          </cell>
          <cell r="H101">
            <v>0.16300000000000001</v>
          </cell>
          <cell r="I101">
            <v>0.188</v>
          </cell>
          <cell r="J101">
            <v>0.21099999999999999</v>
          </cell>
          <cell r="K101">
            <v>0.248</v>
          </cell>
          <cell r="L101">
            <v>0.27600000000000002</v>
          </cell>
          <cell r="M101">
            <v>0.33</v>
          </cell>
          <cell r="N101">
            <v>0.40699999999999997</v>
          </cell>
          <cell r="O101">
            <v>0.61099999999999999</v>
          </cell>
          <cell r="P101">
            <v>0.76300000000000001</v>
          </cell>
          <cell r="Q101">
            <v>0.92600000000000005</v>
          </cell>
          <cell r="R101">
            <v>1.292</v>
          </cell>
          <cell r="S101">
            <v>1.708</v>
          </cell>
          <cell r="T101">
            <v>2.1709999999999998</v>
          </cell>
        </row>
        <row r="102">
          <cell r="B102">
            <v>44</v>
          </cell>
          <cell r="C102" t="str">
            <v>SU</v>
          </cell>
          <cell r="D102" t="str">
            <v>（給水・給湯・冷温水）ハウジング型管継手</v>
          </cell>
          <cell r="E102" t="str">
            <v>機械室・便所配管</v>
          </cell>
          <cell r="F102" t="str">
            <v>配管工</v>
          </cell>
          <cell r="G102">
            <v>0.127</v>
          </cell>
          <cell r="H102">
            <v>0.159</v>
          </cell>
          <cell r="I102">
            <v>0.20699999999999999</v>
          </cell>
          <cell r="J102">
            <v>0.307</v>
          </cell>
          <cell r="K102">
            <v>0.36299999999999999</v>
          </cell>
          <cell r="L102">
            <v>0.127</v>
          </cell>
          <cell r="M102">
            <v>0.159</v>
          </cell>
          <cell r="N102">
            <v>0.20699999999999999</v>
          </cell>
          <cell r="O102">
            <v>0.307</v>
          </cell>
          <cell r="P102">
            <v>0.36299999999999999</v>
          </cell>
          <cell r="Q102">
            <v>0.441</v>
          </cell>
          <cell r="R102">
            <v>0.58199999999999996</v>
          </cell>
          <cell r="S102">
            <v>0.78400000000000003</v>
          </cell>
          <cell r="T102">
            <v>0.94399999999999995</v>
          </cell>
        </row>
        <row r="105">
          <cell r="B105">
            <v>41</v>
          </cell>
          <cell r="C105" t="str">
            <v>SU</v>
          </cell>
          <cell r="D105" t="str">
            <v>（給水・給湯）圧縮・プレス</v>
          </cell>
          <cell r="E105" t="str">
            <v>屋外配管</v>
          </cell>
          <cell r="F105" t="str">
            <v>配管工</v>
          </cell>
          <cell r="G105">
            <v>4.7E-2</v>
          </cell>
          <cell r="H105">
            <v>6.4000000000000001E-2</v>
          </cell>
          <cell r="I105">
            <v>8.1000000000000003E-2</v>
          </cell>
          <cell r="J105">
            <v>9.5000000000000001E-2</v>
          </cell>
          <cell r="K105">
            <v>0.11899999999999999</v>
          </cell>
          <cell r="L105">
            <v>0.13400000000000001</v>
          </cell>
          <cell r="M105">
            <v>0.16700000000000001</v>
          </cell>
        </row>
        <row r="106">
          <cell r="B106">
            <v>42</v>
          </cell>
          <cell r="C106" t="str">
            <v>SU</v>
          </cell>
          <cell r="D106" t="str">
            <v>（給水・給湯）拡管式</v>
          </cell>
          <cell r="E106" t="str">
            <v>屋外配管</v>
          </cell>
          <cell r="F106" t="str">
            <v>配管工</v>
          </cell>
          <cell r="G106">
            <v>4.7E-2</v>
          </cell>
          <cell r="H106">
            <v>6.4000000000000001E-2</v>
          </cell>
          <cell r="I106">
            <v>8.1000000000000003E-2</v>
          </cell>
          <cell r="J106">
            <v>9.5000000000000001E-2</v>
          </cell>
          <cell r="K106">
            <v>0.11899999999999999</v>
          </cell>
          <cell r="L106">
            <v>0.13400000000000001</v>
          </cell>
          <cell r="M106">
            <v>0.16700000000000001</v>
          </cell>
        </row>
        <row r="107">
          <cell r="B107">
            <v>43</v>
          </cell>
          <cell r="C107" t="str">
            <v>SU</v>
          </cell>
          <cell r="D107" t="str">
            <v>（給水・給湯・蒸気還管・冷温水）溶接接合</v>
          </cell>
          <cell r="E107" t="str">
            <v>屋外配管</v>
          </cell>
          <cell r="F107" t="str">
            <v>配管工</v>
          </cell>
          <cell r="G107">
            <v>0.104</v>
          </cell>
          <cell r="H107">
            <v>0.122</v>
          </cell>
          <cell r="I107">
            <v>0.14099999999999999</v>
          </cell>
          <cell r="J107">
            <v>0.158</v>
          </cell>
          <cell r="K107">
            <v>0.186</v>
          </cell>
          <cell r="L107">
            <v>0.20699999999999999</v>
          </cell>
          <cell r="M107">
            <v>0.248</v>
          </cell>
          <cell r="N107">
            <v>0.30499999999999999</v>
          </cell>
          <cell r="O107">
            <v>0.45800000000000002</v>
          </cell>
          <cell r="P107">
            <v>0.57199999999999995</v>
          </cell>
          <cell r="Q107">
            <v>0.69499999999999995</v>
          </cell>
          <cell r="R107">
            <v>0.96899999999999997</v>
          </cell>
          <cell r="S107">
            <v>1.2809999999999999</v>
          </cell>
          <cell r="T107">
            <v>1.6279999999999999</v>
          </cell>
        </row>
        <row r="108">
          <cell r="B108">
            <v>44</v>
          </cell>
          <cell r="C108" t="str">
            <v>SU</v>
          </cell>
          <cell r="D108" t="str">
            <v>（給水・給湯・冷温水）ハウジング型管継手</v>
          </cell>
          <cell r="E108" t="str">
            <v>屋外配管</v>
          </cell>
          <cell r="F108" t="str">
            <v>配管工</v>
          </cell>
          <cell r="G108">
            <v>9.5000000000000001E-2</v>
          </cell>
          <cell r="H108">
            <v>0.11899999999999999</v>
          </cell>
          <cell r="I108">
            <v>0.155</v>
          </cell>
          <cell r="J108">
            <v>0.23</v>
          </cell>
          <cell r="K108">
            <v>0.27200000000000002</v>
          </cell>
          <cell r="L108">
            <v>9.5000000000000001E-2</v>
          </cell>
          <cell r="M108">
            <v>0.11899999999999999</v>
          </cell>
          <cell r="N108">
            <v>0.155</v>
          </cell>
          <cell r="O108">
            <v>0.23</v>
          </cell>
          <cell r="P108">
            <v>0.27200000000000002</v>
          </cell>
          <cell r="Q108">
            <v>0.33100000000000002</v>
          </cell>
          <cell r="R108">
            <v>0.437</v>
          </cell>
          <cell r="S108">
            <v>0.58799999999999997</v>
          </cell>
          <cell r="T108">
            <v>0.70799999999999996</v>
          </cell>
        </row>
        <row r="111">
          <cell r="B111">
            <v>41</v>
          </cell>
          <cell r="C111" t="str">
            <v>SU</v>
          </cell>
          <cell r="D111" t="str">
            <v>（給水・給湯）圧縮・プレス</v>
          </cell>
          <cell r="E111" t="str">
            <v>地中配管</v>
          </cell>
          <cell r="F111" t="str">
            <v>配管工</v>
          </cell>
          <cell r="G111">
            <v>3.5999999999999997E-2</v>
          </cell>
          <cell r="H111">
            <v>0.05</v>
          </cell>
          <cell r="I111">
            <v>6.3E-2</v>
          </cell>
          <cell r="J111">
            <v>7.3999999999999996E-2</v>
          </cell>
          <cell r="K111">
            <v>9.1999999999999998E-2</v>
          </cell>
          <cell r="L111">
            <v>0.104</v>
          </cell>
          <cell r="M111">
            <v>0.13</v>
          </cell>
        </row>
        <row r="112">
          <cell r="B112">
            <v>42</v>
          </cell>
          <cell r="C112" t="str">
            <v>SU</v>
          </cell>
          <cell r="D112" t="str">
            <v>（給水・給湯）拡管式</v>
          </cell>
          <cell r="E112" t="str">
            <v>地中配管</v>
          </cell>
          <cell r="F112" t="str">
            <v>配管工</v>
          </cell>
          <cell r="G112">
            <v>3.5999999999999997E-2</v>
          </cell>
          <cell r="H112">
            <v>0.05</v>
          </cell>
          <cell r="I112">
            <v>6.3E-2</v>
          </cell>
          <cell r="J112">
            <v>7.3999999999999996E-2</v>
          </cell>
          <cell r="K112">
            <v>9.1999999999999998E-2</v>
          </cell>
          <cell r="L112">
            <v>0.104</v>
          </cell>
          <cell r="M112">
            <v>0.13</v>
          </cell>
        </row>
        <row r="113">
          <cell r="B113">
            <v>43</v>
          </cell>
          <cell r="C113" t="str">
            <v>SU</v>
          </cell>
          <cell r="D113" t="str">
            <v>（給水・給湯・蒸気還管・冷温水）溶接接合</v>
          </cell>
          <cell r="E113" t="str">
            <v>地中配管</v>
          </cell>
          <cell r="F113" t="str">
            <v>配管工</v>
          </cell>
          <cell r="G113">
            <v>8.1000000000000003E-2</v>
          </cell>
          <cell r="H113">
            <v>9.5000000000000001E-2</v>
          </cell>
          <cell r="I113">
            <v>0.11</v>
          </cell>
          <cell r="J113">
            <v>0.123</v>
          </cell>
          <cell r="K113">
            <v>0.14499999999999999</v>
          </cell>
          <cell r="L113">
            <v>0.161</v>
          </cell>
          <cell r="M113">
            <v>0.193</v>
          </cell>
          <cell r="N113">
            <v>0.23699999999999999</v>
          </cell>
          <cell r="O113">
            <v>0.35599999999999998</v>
          </cell>
          <cell r="P113">
            <v>0.44500000000000001</v>
          </cell>
          <cell r="Q113">
            <v>0.54</v>
          </cell>
          <cell r="R113">
            <v>0.754</v>
          </cell>
          <cell r="S113">
            <v>0.996</v>
          </cell>
          <cell r="T113">
            <v>1.266</v>
          </cell>
        </row>
        <row r="116">
          <cell r="B116">
            <v>41</v>
          </cell>
          <cell r="C116" t="str">
            <v>SU</v>
          </cell>
          <cell r="D116" t="str">
            <v>（給水・給湯）圧縮・プレス</v>
          </cell>
          <cell r="E116" t="str">
            <v>屋内一般配管</v>
          </cell>
          <cell r="F116" t="str">
            <v>はつり補修</v>
          </cell>
          <cell r="G116">
            <v>0.08</v>
          </cell>
          <cell r="H116">
            <v>0.08</v>
          </cell>
          <cell r="I116">
            <v>0.08</v>
          </cell>
          <cell r="J116">
            <v>0.08</v>
          </cell>
          <cell r="K116">
            <v>0.08</v>
          </cell>
          <cell r="L116">
            <v>0.08</v>
          </cell>
          <cell r="M116">
            <v>0.08</v>
          </cell>
          <cell r="N116">
            <v>0.08</v>
          </cell>
          <cell r="O116">
            <v>0.08</v>
          </cell>
          <cell r="P116">
            <v>0.08</v>
          </cell>
          <cell r="Q116">
            <v>0.08</v>
          </cell>
          <cell r="R116">
            <v>0.08</v>
          </cell>
          <cell r="S116">
            <v>0.08</v>
          </cell>
          <cell r="T116">
            <v>0.08</v>
          </cell>
        </row>
        <row r="117">
          <cell r="B117">
            <v>42</v>
          </cell>
          <cell r="C117" t="str">
            <v>SU</v>
          </cell>
          <cell r="D117" t="str">
            <v>（給水・給湯）拡管式</v>
          </cell>
          <cell r="E117" t="str">
            <v>屋内一般配管</v>
          </cell>
          <cell r="F117" t="str">
            <v>はつり補修</v>
          </cell>
          <cell r="G117">
            <v>0.08</v>
          </cell>
          <cell r="H117">
            <v>0.08</v>
          </cell>
          <cell r="I117">
            <v>0.08</v>
          </cell>
          <cell r="J117">
            <v>0.08</v>
          </cell>
          <cell r="K117">
            <v>0.08</v>
          </cell>
          <cell r="L117">
            <v>0.08</v>
          </cell>
          <cell r="M117">
            <v>0.08</v>
          </cell>
          <cell r="N117">
            <v>0.08</v>
          </cell>
          <cell r="O117">
            <v>0.08</v>
          </cell>
          <cell r="P117">
            <v>0.08</v>
          </cell>
          <cell r="Q117">
            <v>0.08</v>
          </cell>
          <cell r="R117">
            <v>0.08</v>
          </cell>
          <cell r="S117">
            <v>0.08</v>
          </cell>
          <cell r="T117">
            <v>0.08</v>
          </cell>
        </row>
        <row r="118">
          <cell r="B118">
            <v>43</v>
          </cell>
          <cell r="C118" t="str">
            <v>SU</v>
          </cell>
          <cell r="D118" t="str">
            <v>（給水・給湯・蒸気還管・冷温水）溶接接合</v>
          </cell>
          <cell r="E118" t="str">
            <v>屋内一般配管</v>
          </cell>
          <cell r="F118" t="str">
            <v>はつり補修</v>
          </cell>
          <cell r="G118">
            <v>0.08</v>
          </cell>
          <cell r="H118">
            <v>0.08</v>
          </cell>
          <cell r="I118">
            <v>0.08</v>
          </cell>
          <cell r="J118">
            <v>0.08</v>
          </cell>
          <cell r="K118">
            <v>0.08</v>
          </cell>
          <cell r="L118">
            <v>0.08</v>
          </cell>
          <cell r="M118">
            <v>0.08</v>
          </cell>
          <cell r="N118">
            <v>0.08</v>
          </cell>
          <cell r="O118">
            <v>0.08</v>
          </cell>
          <cell r="P118">
            <v>0.08</v>
          </cell>
          <cell r="Q118">
            <v>0.08</v>
          </cell>
          <cell r="R118">
            <v>0.08</v>
          </cell>
          <cell r="S118">
            <v>0.08</v>
          </cell>
          <cell r="T118">
            <v>0.08</v>
          </cell>
        </row>
        <row r="119">
          <cell r="B119">
            <v>44</v>
          </cell>
          <cell r="C119" t="str">
            <v>SU</v>
          </cell>
          <cell r="D119" t="str">
            <v>（給水・給湯・冷温水）ハウジング型管継手</v>
          </cell>
          <cell r="E119" t="str">
            <v>屋内一般配管</v>
          </cell>
          <cell r="F119" t="str">
            <v>はつり補修</v>
          </cell>
          <cell r="G119">
            <v>0.08</v>
          </cell>
          <cell r="H119">
            <v>0.08</v>
          </cell>
          <cell r="I119">
            <v>0.08</v>
          </cell>
          <cell r="J119">
            <v>0.08</v>
          </cell>
          <cell r="K119">
            <v>0.08</v>
          </cell>
          <cell r="L119">
            <v>0.08</v>
          </cell>
          <cell r="M119">
            <v>0.08</v>
          </cell>
          <cell r="N119">
            <v>0.08</v>
          </cell>
          <cell r="O119">
            <v>0.08</v>
          </cell>
          <cell r="P119">
            <v>0.08</v>
          </cell>
          <cell r="Q119">
            <v>0.08</v>
          </cell>
          <cell r="R119">
            <v>0.08</v>
          </cell>
          <cell r="S119">
            <v>0.08</v>
          </cell>
          <cell r="T119">
            <v>0.08</v>
          </cell>
        </row>
        <row r="122">
          <cell r="B122">
            <v>41</v>
          </cell>
          <cell r="C122" t="str">
            <v>SU</v>
          </cell>
          <cell r="D122" t="str">
            <v>（給水・給湯）圧縮・プレス</v>
          </cell>
          <cell r="E122" t="str">
            <v>機械室・便所配管</v>
          </cell>
          <cell r="F122" t="str">
            <v>はつり補修</v>
          </cell>
          <cell r="G122">
            <v>0.08</v>
          </cell>
          <cell r="H122">
            <v>0.08</v>
          </cell>
          <cell r="I122">
            <v>0.08</v>
          </cell>
          <cell r="J122">
            <v>0.08</v>
          </cell>
          <cell r="K122">
            <v>0.08</v>
          </cell>
          <cell r="L122">
            <v>0.08</v>
          </cell>
          <cell r="M122">
            <v>0.08</v>
          </cell>
          <cell r="N122">
            <v>0.08</v>
          </cell>
          <cell r="O122">
            <v>0.08</v>
          </cell>
          <cell r="P122">
            <v>0.08</v>
          </cell>
          <cell r="Q122">
            <v>0.08</v>
          </cell>
          <cell r="R122">
            <v>0.08</v>
          </cell>
          <cell r="S122">
            <v>0.08</v>
          </cell>
          <cell r="T122">
            <v>0.08</v>
          </cell>
        </row>
        <row r="123">
          <cell r="B123">
            <v>42</v>
          </cell>
          <cell r="C123" t="str">
            <v>SU</v>
          </cell>
          <cell r="D123" t="str">
            <v>（給水・給湯）拡管式</v>
          </cell>
          <cell r="E123" t="str">
            <v>機械室・便所配管</v>
          </cell>
          <cell r="F123" t="str">
            <v>はつり補修</v>
          </cell>
          <cell r="G123">
            <v>0.08</v>
          </cell>
          <cell r="H123">
            <v>0.08</v>
          </cell>
          <cell r="I123">
            <v>0.08</v>
          </cell>
          <cell r="J123">
            <v>0.08</v>
          </cell>
          <cell r="K123">
            <v>0.08</v>
          </cell>
          <cell r="L123">
            <v>0.08</v>
          </cell>
          <cell r="M123">
            <v>0.08</v>
          </cell>
          <cell r="N123">
            <v>0.08</v>
          </cell>
          <cell r="O123">
            <v>0.08</v>
          </cell>
          <cell r="P123">
            <v>0.08</v>
          </cell>
          <cell r="Q123">
            <v>0.08</v>
          </cell>
          <cell r="R123">
            <v>0.08</v>
          </cell>
          <cell r="S123">
            <v>0.08</v>
          </cell>
          <cell r="T123">
            <v>0.08</v>
          </cell>
        </row>
        <row r="124">
          <cell r="B124">
            <v>43</v>
          </cell>
          <cell r="C124" t="str">
            <v>SU</v>
          </cell>
          <cell r="D124" t="str">
            <v>（給水・給湯・蒸気還管・冷温水）溶接接合</v>
          </cell>
          <cell r="E124" t="str">
            <v>機械室・便所配管</v>
          </cell>
          <cell r="F124" t="str">
            <v>はつり補修</v>
          </cell>
          <cell r="G124">
            <v>0.08</v>
          </cell>
          <cell r="H124">
            <v>0.08</v>
          </cell>
          <cell r="I124">
            <v>0.08</v>
          </cell>
          <cell r="J124">
            <v>0.08</v>
          </cell>
          <cell r="K124">
            <v>0.08</v>
          </cell>
          <cell r="L124">
            <v>0.08</v>
          </cell>
          <cell r="M124">
            <v>0.08</v>
          </cell>
          <cell r="N124">
            <v>0.08</v>
          </cell>
          <cell r="O124">
            <v>0.08</v>
          </cell>
          <cell r="P124">
            <v>0.08</v>
          </cell>
          <cell r="Q124">
            <v>0.08</v>
          </cell>
          <cell r="R124">
            <v>0.08</v>
          </cell>
          <cell r="S124">
            <v>0.08</v>
          </cell>
          <cell r="T124">
            <v>0.08</v>
          </cell>
        </row>
        <row r="125">
          <cell r="B125">
            <v>44</v>
          </cell>
          <cell r="C125" t="str">
            <v>SU</v>
          </cell>
          <cell r="D125" t="str">
            <v>（給水・給湯・冷温水）ハウジング型管継手</v>
          </cell>
          <cell r="E125" t="str">
            <v>機械室・便所配管</v>
          </cell>
          <cell r="F125" t="str">
            <v>はつり補修</v>
          </cell>
          <cell r="G125">
            <v>0.08</v>
          </cell>
          <cell r="H125">
            <v>0.08</v>
          </cell>
          <cell r="I125">
            <v>0.08</v>
          </cell>
          <cell r="J125">
            <v>0.08</v>
          </cell>
          <cell r="K125">
            <v>0.08</v>
          </cell>
          <cell r="L125">
            <v>0.08</v>
          </cell>
          <cell r="M125">
            <v>0.08</v>
          </cell>
          <cell r="N125">
            <v>0.08</v>
          </cell>
          <cell r="O125">
            <v>0.08</v>
          </cell>
          <cell r="P125">
            <v>0.08</v>
          </cell>
          <cell r="Q125">
            <v>0.08</v>
          </cell>
          <cell r="R125">
            <v>0.08</v>
          </cell>
          <cell r="S125">
            <v>0.08</v>
          </cell>
          <cell r="T125">
            <v>0.08</v>
          </cell>
        </row>
      </sheetData>
      <sheetData sheetId="3">
        <row r="5">
          <cell r="E5" t="str">
            <v>細目</v>
          </cell>
          <cell r="F5" t="str">
            <v>名称</v>
          </cell>
          <cell r="G5">
            <v>15</v>
          </cell>
          <cell r="H5">
            <v>20</v>
          </cell>
          <cell r="I5">
            <v>25</v>
          </cell>
          <cell r="J5">
            <v>32</v>
          </cell>
          <cell r="K5">
            <v>40</v>
          </cell>
          <cell r="L5">
            <v>50</v>
          </cell>
          <cell r="M5">
            <v>65</v>
          </cell>
          <cell r="N5">
            <v>75</v>
          </cell>
          <cell r="O5">
            <v>100</v>
          </cell>
          <cell r="P5">
            <v>125</v>
          </cell>
          <cell r="Q5">
            <v>150</v>
          </cell>
          <cell r="R5">
            <v>200</v>
          </cell>
          <cell r="S5">
            <v>250</v>
          </cell>
          <cell r="T5">
            <v>300</v>
          </cell>
        </row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  <cell r="R6">
            <v>17</v>
          </cell>
          <cell r="S6">
            <v>18</v>
          </cell>
          <cell r="T6">
            <v>19</v>
          </cell>
        </row>
        <row r="7">
          <cell r="B7">
            <v>45</v>
          </cell>
          <cell r="C7" t="str">
            <v>CIP</v>
          </cell>
          <cell r="D7" t="str">
            <v>(排水)メカニカル型継手</v>
          </cell>
          <cell r="E7" t="str">
            <v>機械室・便所配管</v>
          </cell>
          <cell r="F7" t="str">
            <v>管</v>
          </cell>
          <cell r="G7">
            <v>1.05</v>
          </cell>
          <cell r="H7">
            <v>1.05</v>
          </cell>
          <cell r="I7">
            <v>1.05</v>
          </cell>
          <cell r="J7">
            <v>1.05</v>
          </cell>
          <cell r="K7">
            <v>1.05</v>
          </cell>
          <cell r="L7">
            <v>1.05</v>
          </cell>
          <cell r="M7">
            <v>1.05</v>
          </cell>
          <cell r="N7">
            <v>1.05</v>
          </cell>
          <cell r="O7">
            <v>1.05</v>
          </cell>
          <cell r="P7">
            <v>1.05</v>
          </cell>
          <cell r="Q7">
            <v>1.05</v>
          </cell>
          <cell r="R7">
            <v>1.05</v>
          </cell>
          <cell r="S7">
            <v>1.05</v>
          </cell>
          <cell r="T7">
            <v>1.05</v>
          </cell>
        </row>
        <row r="8">
          <cell r="B8">
            <v>46</v>
          </cell>
          <cell r="C8" t="str">
            <v>CIP</v>
          </cell>
          <cell r="D8" t="str">
            <v>(排水)メカニカル型継手(HASS 210 2種管)</v>
          </cell>
          <cell r="E8" t="str">
            <v>機械室・便所配管</v>
          </cell>
          <cell r="F8" t="str">
            <v>管</v>
          </cell>
          <cell r="G8">
            <v>1.05</v>
          </cell>
          <cell r="H8">
            <v>1.05</v>
          </cell>
          <cell r="I8">
            <v>1.05</v>
          </cell>
          <cell r="J8">
            <v>1.05</v>
          </cell>
          <cell r="K8">
            <v>1.05</v>
          </cell>
          <cell r="L8">
            <v>1.05</v>
          </cell>
          <cell r="M8">
            <v>1.05</v>
          </cell>
          <cell r="N8">
            <v>1.05</v>
          </cell>
          <cell r="O8">
            <v>1.05</v>
          </cell>
          <cell r="P8">
            <v>1.05</v>
          </cell>
          <cell r="Q8">
            <v>1.05</v>
          </cell>
          <cell r="R8">
            <v>1.05</v>
          </cell>
          <cell r="S8">
            <v>1.05</v>
          </cell>
          <cell r="T8">
            <v>1.05</v>
          </cell>
        </row>
        <row r="11">
          <cell r="B11">
            <v>45</v>
          </cell>
          <cell r="C11" t="str">
            <v>CIP</v>
          </cell>
          <cell r="D11" t="str">
            <v>(排水)メカニカル型継手</v>
          </cell>
          <cell r="E11" t="str">
            <v>機械室・便所配管</v>
          </cell>
          <cell r="F11" t="str">
            <v>継手</v>
          </cell>
          <cell r="G11">
            <v>1.2</v>
          </cell>
          <cell r="H11">
            <v>1.1499999999999999</v>
          </cell>
          <cell r="I11">
            <v>0.9</v>
          </cell>
          <cell r="J11">
            <v>0.6</v>
          </cell>
          <cell r="K11">
            <v>0.4</v>
          </cell>
          <cell r="L11">
            <v>1.2</v>
          </cell>
          <cell r="M11">
            <v>1.1499999999999999</v>
          </cell>
          <cell r="N11">
            <v>1.1499999999999999</v>
          </cell>
          <cell r="O11">
            <v>0.9</v>
          </cell>
          <cell r="P11">
            <v>0.6</v>
          </cell>
          <cell r="Q11">
            <v>0.4</v>
          </cell>
          <cell r="R11">
            <v>0.2</v>
          </cell>
        </row>
        <row r="12">
          <cell r="B12">
            <v>46</v>
          </cell>
          <cell r="C12" t="str">
            <v>CIP</v>
          </cell>
          <cell r="D12" t="str">
            <v>(排水)メカニカル型継手(HASS 210 2種管)</v>
          </cell>
          <cell r="E12" t="str">
            <v>機械室・便所配管</v>
          </cell>
          <cell r="F12" t="str">
            <v>継手</v>
          </cell>
          <cell r="G12">
            <v>1.1499999999999999</v>
          </cell>
          <cell r="H12">
            <v>0.9</v>
          </cell>
          <cell r="I12">
            <v>0.6</v>
          </cell>
          <cell r="J12">
            <v>1.1499999999999999</v>
          </cell>
          <cell r="K12">
            <v>0.9</v>
          </cell>
          <cell r="L12">
            <v>0.6</v>
          </cell>
          <cell r="N12">
            <v>1.1499999999999999</v>
          </cell>
          <cell r="O12">
            <v>0.9</v>
          </cell>
          <cell r="P12">
            <v>0.6</v>
          </cell>
        </row>
        <row r="15">
          <cell r="B15">
            <v>45</v>
          </cell>
          <cell r="C15" t="str">
            <v>CIP</v>
          </cell>
          <cell r="D15" t="str">
            <v>(排水)メカニカル型継手</v>
          </cell>
          <cell r="E15" t="str">
            <v>機械室・便所配管</v>
          </cell>
          <cell r="F15" t="str">
            <v>支持金物</v>
          </cell>
          <cell r="G15">
            <v>0.2</v>
          </cell>
          <cell r="H15">
            <v>0.2</v>
          </cell>
          <cell r="I15">
            <v>0.2</v>
          </cell>
          <cell r="J15">
            <v>0.2</v>
          </cell>
          <cell r="K15">
            <v>0.2</v>
          </cell>
          <cell r="L15">
            <v>0.2</v>
          </cell>
          <cell r="M15">
            <v>0.2</v>
          </cell>
          <cell r="N15">
            <v>0.2</v>
          </cell>
          <cell r="O15">
            <v>0.2</v>
          </cell>
          <cell r="P15">
            <v>0.2</v>
          </cell>
          <cell r="Q15">
            <v>0.2</v>
          </cell>
          <cell r="R15">
            <v>0.2</v>
          </cell>
          <cell r="S15">
            <v>0.2</v>
          </cell>
          <cell r="T15">
            <v>0.2</v>
          </cell>
        </row>
        <row r="16">
          <cell r="B16">
            <v>46</v>
          </cell>
          <cell r="C16" t="str">
            <v>CIP</v>
          </cell>
          <cell r="D16" t="str">
            <v>(排水)メカニカル型継手(HASS 210 2種管)</v>
          </cell>
          <cell r="E16" t="str">
            <v>機械室・便所配管</v>
          </cell>
          <cell r="F16" t="str">
            <v>支持金物</v>
          </cell>
          <cell r="G16">
            <v>0.2</v>
          </cell>
          <cell r="H16">
            <v>0.2</v>
          </cell>
          <cell r="I16">
            <v>0.2</v>
          </cell>
          <cell r="J16">
            <v>0.2</v>
          </cell>
          <cell r="K16">
            <v>0.2</v>
          </cell>
          <cell r="L16">
            <v>0.2</v>
          </cell>
          <cell r="M16">
            <v>0.2</v>
          </cell>
          <cell r="N16">
            <v>0.2</v>
          </cell>
          <cell r="O16">
            <v>0.2</v>
          </cell>
          <cell r="P16">
            <v>0.2</v>
          </cell>
          <cell r="Q16">
            <v>0.2</v>
          </cell>
          <cell r="R16">
            <v>0.2</v>
          </cell>
          <cell r="S16">
            <v>0.2</v>
          </cell>
          <cell r="T16">
            <v>0.2</v>
          </cell>
        </row>
        <row r="19">
          <cell r="B19">
            <v>45</v>
          </cell>
          <cell r="C19" t="str">
            <v>CIP</v>
          </cell>
          <cell r="D19" t="str">
            <v>(排水)メカニカル型継手</v>
          </cell>
          <cell r="E19" t="str">
            <v>機械室・便所配管</v>
          </cell>
          <cell r="F19" t="str">
            <v>配管工</v>
          </cell>
          <cell r="G19">
            <v>0.495</v>
          </cell>
          <cell r="H19">
            <v>0.50800000000000001</v>
          </cell>
          <cell r="I19">
            <v>0.52100000000000002</v>
          </cell>
          <cell r="J19">
            <v>0.53400000000000003</v>
          </cell>
          <cell r="K19">
            <v>0.54600000000000004</v>
          </cell>
          <cell r="L19">
            <v>0.495</v>
          </cell>
          <cell r="M19">
            <v>0.50800000000000001</v>
          </cell>
          <cell r="N19">
            <v>0.50800000000000001</v>
          </cell>
          <cell r="O19">
            <v>0.52100000000000002</v>
          </cell>
          <cell r="P19">
            <v>0.53400000000000003</v>
          </cell>
          <cell r="Q19">
            <v>0.54600000000000004</v>
          </cell>
          <cell r="R19">
            <v>0.57199999999999995</v>
          </cell>
        </row>
        <row r="20">
          <cell r="B20">
            <v>46</v>
          </cell>
          <cell r="C20" t="str">
            <v>CIP</v>
          </cell>
          <cell r="D20" t="str">
            <v>(排水)メカニカル型継手(HASS 210 2種管)</v>
          </cell>
          <cell r="E20" t="str">
            <v>機械室・便所配管</v>
          </cell>
          <cell r="F20" t="str">
            <v>配管工</v>
          </cell>
          <cell r="G20">
            <v>0.35</v>
          </cell>
          <cell r="H20">
            <v>0.37</v>
          </cell>
          <cell r="I20">
            <v>0.42</v>
          </cell>
          <cell r="J20">
            <v>0.35</v>
          </cell>
          <cell r="K20">
            <v>0.37</v>
          </cell>
          <cell r="L20">
            <v>0.42</v>
          </cell>
          <cell r="N20">
            <v>0.35</v>
          </cell>
          <cell r="O20">
            <v>0.37</v>
          </cell>
          <cell r="P20">
            <v>0.42</v>
          </cell>
        </row>
        <row r="23">
          <cell r="B23">
            <v>45</v>
          </cell>
          <cell r="C23" t="str">
            <v>CIP</v>
          </cell>
          <cell r="D23" t="str">
            <v>(排水)メカニカル型継手</v>
          </cell>
          <cell r="E23" t="str">
            <v>機械室・便所配管</v>
          </cell>
          <cell r="F23" t="str">
            <v>はつり補修</v>
          </cell>
          <cell r="G23">
            <v>0.08</v>
          </cell>
          <cell r="H23">
            <v>0.08</v>
          </cell>
          <cell r="I23">
            <v>0.08</v>
          </cell>
          <cell r="J23">
            <v>0.08</v>
          </cell>
          <cell r="K23">
            <v>0.08</v>
          </cell>
          <cell r="L23">
            <v>0.08</v>
          </cell>
          <cell r="M23">
            <v>0.08</v>
          </cell>
          <cell r="N23">
            <v>0.08</v>
          </cell>
          <cell r="O23">
            <v>0.08</v>
          </cell>
          <cell r="P23">
            <v>0.08</v>
          </cell>
          <cell r="Q23">
            <v>0.08</v>
          </cell>
          <cell r="R23">
            <v>0.08</v>
          </cell>
          <cell r="S23">
            <v>0.08</v>
          </cell>
          <cell r="T23">
            <v>0.08</v>
          </cell>
        </row>
        <row r="24">
          <cell r="B24">
            <v>46</v>
          </cell>
          <cell r="C24" t="str">
            <v>CIP</v>
          </cell>
          <cell r="D24" t="str">
            <v>(排水)メカニカル型継手(HASS 210 2種管)</v>
          </cell>
          <cell r="E24" t="str">
            <v>機械室・便所配管</v>
          </cell>
          <cell r="F24" t="str">
            <v>はつり補修</v>
          </cell>
          <cell r="G24">
            <v>0.08</v>
          </cell>
          <cell r="H24">
            <v>0.08</v>
          </cell>
          <cell r="I24">
            <v>0.08</v>
          </cell>
          <cell r="J24">
            <v>0.08</v>
          </cell>
          <cell r="K24">
            <v>0.08</v>
          </cell>
          <cell r="L24">
            <v>0.08</v>
          </cell>
          <cell r="M24">
            <v>0.08</v>
          </cell>
          <cell r="N24">
            <v>0.08</v>
          </cell>
          <cell r="O24">
            <v>0.08</v>
          </cell>
          <cell r="P24">
            <v>0.08</v>
          </cell>
          <cell r="Q24">
            <v>0.08</v>
          </cell>
          <cell r="R24">
            <v>0.08</v>
          </cell>
          <cell r="S24">
            <v>0.08</v>
          </cell>
          <cell r="T24">
            <v>0.08</v>
          </cell>
        </row>
      </sheetData>
      <sheetData sheetId="4">
        <row r="3">
          <cell r="E3" t="str">
            <v>細目</v>
          </cell>
          <cell r="F3" t="str">
            <v>名称</v>
          </cell>
          <cell r="G3">
            <v>15</v>
          </cell>
          <cell r="H3">
            <v>20</v>
          </cell>
          <cell r="I3">
            <v>25</v>
          </cell>
          <cell r="J3">
            <v>30</v>
          </cell>
          <cell r="K3">
            <v>40</v>
          </cell>
          <cell r="L3">
            <v>50</v>
          </cell>
          <cell r="M3">
            <v>65</v>
          </cell>
          <cell r="N3">
            <v>80</v>
          </cell>
          <cell r="O3">
            <v>100</v>
          </cell>
          <cell r="P3">
            <v>125</v>
          </cell>
          <cell r="Q3">
            <v>150</v>
          </cell>
          <cell r="R3">
            <v>200</v>
          </cell>
          <cell r="S3">
            <v>250</v>
          </cell>
          <cell r="T3">
            <v>300</v>
          </cell>
        </row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</row>
        <row r="5">
          <cell r="B5">
            <v>47</v>
          </cell>
          <cell r="C5" t="str">
            <v>LP</v>
          </cell>
          <cell r="D5" t="str">
            <v>（排水）</v>
          </cell>
          <cell r="E5" t="str">
            <v>機械室・便所配管</v>
          </cell>
          <cell r="F5" t="str">
            <v>管</v>
          </cell>
          <cell r="G5">
            <v>1.05</v>
          </cell>
          <cell r="H5">
            <v>1.05</v>
          </cell>
          <cell r="I5">
            <v>1.05</v>
          </cell>
          <cell r="J5">
            <v>1.05</v>
          </cell>
          <cell r="K5">
            <v>1.05</v>
          </cell>
          <cell r="L5">
            <v>1.05</v>
          </cell>
          <cell r="M5">
            <v>1.05</v>
          </cell>
          <cell r="N5">
            <v>1.05</v>
          </cell>
          <cell r="O5">
            <v>1.05</v>
          </cell>
          <cell r="P5">
            <v>1.05</v>
          </cell>
          <cell r="Q5">
            <v>1.05</v>
          </cell>
          <cell r="R5">
            <v>1.05</v>
          </cell>
          <cell r="S5">
            <v>1.05</v>
          </cell>
          <cell r="T5">
            <v>1.05</v>
          </cell>
        </row>
        <row r="11">
          <cell r="B11">
            <v>47</v>
          </cell>
          <cell r="C11" t="str">
            <v>LP</v>
          </cell>
          <cell r="D11" t="str">
            <v>（排水）</v>
          </cell>
          <cell r="E11" t="str">
            <v>機械室・便所配管</v>
          </cell>
          <cell r="F11" t="str">
            <v>支持金物</v>
          </cell>
          <cell r="G11">
            <v>0.1</v>
          </cell>
          <cell r="H11">
            <v>0.1</v>
          </cell>
          <cell r="I11">
            <v>0.1</v>
          </cell>
          <cell r="J11">
            <v>0.1</v>
          </cell>
          <cell r="K11">
            <v>0.1</v>
          </cell>
          <cell r="L11">
            <v>0.1</v>
          </cell>
          <cell r="M11">
            <v>0.1</v>
          </cell>
          <cell r="N11">
            <v>0.1</v>
          </cell>
          <cell r="O11">
            <v>0.1</v>
          </cell>
          <cell r="P11">
            <v>0.1</v>
          </cell>
          <cell r="Q11">
            <v>0.1</v>
          </cell>
          <cell r="R11">
            <v>0.1</v>
          </cell>
          <cell r="S11">
            <v>0.1</v>
          </cell>
          <cell r="T11">
            <v>0.1</v>
          </cell>
        </row>
        <row r="14">
          <cell r="B14">
            <v>47</v>
          </cell>
          <cell r="C14" t="str">
            <v>LP</v>
          </cell>
          <cell r="D14" t="str">
            <v>（排水）</v>
          </cell>
          <cell r="E14" t="str">
            <v>機械室・便所配管</v>
          </cell>
          <cell r="F14" t="str">
            <v>配管工</v>
          </cell>
          <cell r="G14">
            <v>0.218</v>
          </cell>
          <cell r="H14">
            <v>0.25800000000000001</v>
          </cell>
          <cell r="I14">
            <v>0.32300000000000001</v>
          </cell>
          <cell r="J14">
            <v>0.218</v>
          </cell>
          <cell r="K14">
            <v>0.25800000000000001</v>
          </cell>
          <cell r="L14">
            <v>0.32300000000000001</v>
          </cell>
          <cell r="M14">
            <v>0.377</v>
          </cell>
          <cell r="N14">
            <v>0.495</v>
          </cell>
          <cell r="O14">
            <v>0.58799999999999997</v>
          </cell>
          <cell r="P14">
            <v>0.751</v>
          </cell>
        </row>
        <row r="17">
          <cell r="B17">
            <v>47</v>
          </cell>
          <cell r="C17" t="str">
            <v>LP</v>
          </cell>
          <cell r="D17" t="str">
            <v>（排水）</v>
          </cell>
          <cell r="E17" t="str">
            <v>機械室・便所配管</v>
          </cell>
          <cell r="F17" t="str">
            <v>はつり補修</v>
          </cell>
          <cell r="G17">
            <v>0.08</v>
          </cell>
          <cell r="H17">
            <v>0.08</v>
          </cell>
          <cell r="I17">
            <v>0.08</v>
          </cell>
          <cell r="J17">
            <v>0.08</v>
          </cell>
          <cell r="K17">
            <v>0.08</v>
          </cell>
          <cell r="L17">
            <v>0.08</v>
          </cell>
          <cell r="M17">
            <v>0.08</v>
          </cell>
          <cell r="N17">
            <v>0.08</v>
          </cell>
          <cell r="O17">
            <v>0.08</v>
          </cell>
          <cell r="P17">
            <v>0.08</v>
          </cell>
          <cell r="Q17">
            <v>0.08</v>
          </cell>
          <cell r="R17">
            <v>0.08</v>
          </cell>
          <cell r="S17">
            <v>0.08</v>
          </cell>
          <cell r="T17">
            <v>0.08</v>
          </cell>
        </row>
      </sheetData>
      <sheetData sheetId="5">
        <row r="4">
          <cell r="E4" t="str">
            <v>細目</v>
          </cell>
          <cell r="F4" t="str">
            <v>名称</v>
          </cell>
          <cell r="G4">
            <v>13</v>
          </cell>
          <cell r="H4">
            <v>20</v>
          </cell>
          <cell r="I4">
            <v>25</v>
          </cell>
          <cell r="J4">
            <v>30</v>
          </cell>
          <cell r="K4">
            <v>40</v>
          </cell>
          <cell r="L4">
            <v>50</v>
          </cell>
          <cell r="M4">
            <v>65</v>
          </cell>
          <cell r="N4">
            <v>75</v>
          </cell>
          <cell r="O4">
            <v>100</v>
          </cell>
          <cell r="P4">
            <v>125</v>
          </cell>
          <cell r="Q4">
            <v>150</v>
          </cell>
          <cell r="R4">
            <v>200</v>
          </cell>
          <cell r="S4">
            <v>250</v>
          </cell>
          <cell r="T4">
            <v>300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</row>
        <row r="7">
          <cell r="B7">
            <v>48</v>
          </cell>
          <cell r="C7" t="str">
            <v>VP</v>
          </cell>
          <cell r="D7" t="str">
            <v>（給水）</v>
          </cell>
          <cell r="E7" t="str">
            <v>屋内一般配管</v>
          </cell>
          <cell r="F7" t="str">
            <v>管</v>
          </cell>
          <cell r="G7">
            <v>1.1000000000000001</v>
          </cell>
          <cell r="H7">
            <v>1.1000000000000001</v>
          </cell>
          <cell r="I7">
            <v>1.1000000000000001</v>
          </cell>
          <cell r="J7">
            <v>1.1000000000000001</v>
          </cell>
          <cell r="K7">
            <v>1.1000000000000001</v>
          </cell>
          <cell r="L7">
            <v>1.1000000000000001</v>
          </cell>
          <cell r="M7">
            <v>1.1000000000000001</v>
          </cell>
          <cell r="N7">
            <v>1.1000000000000001</v>
          </cell>
          <cell r="O7">
            <v>1.1000000000000001</v>
          </cell>
          <cell r="P7">
            <v>1.1000000000000001</v>
          </cell>
          <cell r="Q7">
            <v>1.1000000000000001</v>
          </cell>
          <cell r="R7">
            <v>1.1000000000000001</v>
          </cell>
          <cell r="S7">
            <v>1.1000000000000001</v>
          </cell>
          <cell r="T7">
            <v>1.1000000000000001</v>
          </cell>
        </row>
        <row r="8">
          <cell r="B8">
            <v>49</v>
          </cell>
          <cell r="C8" t="str">
            <v>VP</v>
          </cell>
          <cell r="D8" t="str">
            <v>（排水･通気）</v>
          </cell>
          <cell r="E8" t="str">
            <v>屋内一般配管</v>
          </cell>
          <cell r="F8" t="str">
            <v>管</v>
          </cell>
          <cell r="G8">
            <v>1.1000000000000001</v>
          </cell>
          <cell r="H8">
            <v>1.1000000000000001</v>
          </cell>
          <cell r="I8">
            <v>1.1000000000000001</v>
          </cell>
          <cell r="J8">
            <v>1.1000000000000001</v>
          </cell>
          <cell r="K8">
            <v>1.1000000000000001</v>
          </cell>
          <cell r="L8">
            <v>1.1000000000000001</v>
          </cell>
          <cell r="M8">
            <v>1.1000000000000001</v>
          </cell>
          <cell r="N8">
            <v>1.1000000000000001</v>
          </cell>
          <cell r="O8">
            <v>1.1000000000000001</v>
          </cell>
          <cell r="P8">
            <v>1.1000000000000001</v>
          </cell>
          <cell r="Q8">
            <v>1.1000000000000001</v>
          </cell>
          <cell r="R8">
            <v>1.1000000000000001</v>
          </cell>
          <cell r="S8">
            <v>1.1000000000000001</v>
          </cell>
          <cell r="T8">
            <v>1.1000000000000001</v>
          </cell>
        </row>
        <row r="11">
          <cell r="B11">
            <v>48</v>
          </cell>
          <cell r="C11" t="str">
            <v>VP</v>
          </cell>
          <cell r="D11" t="str">
            <v>（給水）</v>
          </cell>
          <cell r="E11" t="str">
            <v>機械室・便所配管</v>
          </cell>
          <cell r="F11" t="str">
            <v>管</v>
          </cell>
          <cell r="G11">
            <v>1.1000000000000001</v>
          </cell>
          <cell r="H11">
            <v>1.1000000000000001</v>
          </cell>
          <cell r="I11">
            <v>1.1000000000000001</v>
          </cell>
          <cell r="J11">
            <v>1.1000000000000001</v>
          </cell>
          <cell r="K11">
            <v>1.1000000000000001</v>
          </cell>
          <cell r="L11">
            <v>1.1000000000000001</v>
          </cell>
          <cell r="M11">
            <v>1.1000000000000001</v>
          </cell>
          <cell r="N11">
            <v>1.1000000000000001</v>
          </cell>
          <cell r="O11">
            <v>1.1000000000000001</v>
          </cell>
          <cell r="P11">
            <v>1.1000000000000001</v>
          </cell>
          <cell r="Q11">
            <v>1.1000000000000001</v>
          </cell>
          <cell r="R11">
            <v>1.1000000000000001</v>
          </cell>
          <cell r="S11">
            <v>1.1000000000000001</v>
          </cell>
          <cell r="T11">
            <v>1.1000000000000001</v>
          </cell>
        </row>
        <row r="12">
          <cell r="B12">
            <v>49</v>
          </cell>
          <cell r="C12" t="str">
            <v>VP</v>
          </cell>
          <cell r="D12" t="str">
            <v>（排水･通気）</v>
          </cell>
          <cell r="E12" t="str">
            <v>機械室・便所配管</v>
          </cell>
          <cell r="F12" t="str">
            <v>管</v>
          </cell>
          <cell r="G12">
            <v>1.1000000000000001</v>
          </cell>
          <cell r="H12">
            <v>1.1000000000000001</v>
          </cell>
          <cell r="I12">
            <v>1.1000000000000001</v>
          </cell>
          <cell r="J12">
            <v>1.1000000000000001</v>
          </cell>
          <cell r="K12">
            <v>1.1000000000000001</v>
          </cell>
          <cell r="L12">
            <v>1.1000000000000001</v>
          </cell>
          <cell r="M12">
            <v>1.1000000000000001</v>
          </cell>
          <cell r="N12">
            <v>1.1000000000000001</v>
          </cell>
          <cell r="O12">
            <v>1.1000000000000001</v>
          </cell>
          <cell r="P12">
            <v>1.1000000000000001</v>
          </cell>
          <cell r="Q12">
            <v>1.1000000000000001</v>
          </cell>
          <cell r="R12">
            <v>1.1000000000000001</v>
          </cell>
          <cell r="S12">
            <v>1.1000000000000001</v>
          </cell>
          <cell r="T12">
            <v>1.1000000000000001</v>
          </cell>
        </row>
        <row r="15">
          <cell r="B15">
            <v>48</v>
          </cell>
          <cell r="C15" t="str">
            <v>VP</v>
          </cell>
          <cell r="D15" t="str">
            <v>（給水）</v>
          </cell>
          <cell r="E15" t="str">
            <v>屋外配管</v>
          </cell>
          <cell r="F15" t="str">
            <v>管</v>
          </cell>
          <cell r="G15">
            <v>1.05</v>
          </cell>
          <cell r="H15">
            <v>1.05</v>
          </cell>
          <cell r="I15">
            <v>1.05</v>
          </cell>
          <cell r="J15">
            <v>1.05</v>
          </cell>
          <cell r="K15">
            <v>1.05</v>
          </cell>
          <cell r="L15">
            <v>1.05</v>
          </cell>
          <cell r="M15">
            <v>1.05</v>
          </cell>
          <cell r="N15">
            <v>1.05</v>
          </cell>
          <cell r="O15">
            <v>1.05</v>
          </cell>
          <cell r="P15">
            <v>1.05</v>
          </cell>
          <cell r="Q15">
            <v>1.05</v>
          </cell>
          <cell r="R15">
            <v>1.05</v>
          </cell>
          <cell r="S15">
            <v>1.05</v>
          </cell>
          <cell r="T15">
            <v>1.05</v>
          </cell>
        </row>
        <row r="16">
          <cell r="B16">
            <v>49</v>
          </cell>
          <cell r="C16" t="str">
            <v>VP</v>
          </cell>
          <cell r="D16" t="str">
            <v>（排水･通気）</v>
          </cell>
          <cell r="E16" t="str">
            <v>屋外配管</v>
          </cell>
          <cell r="F16" t="str">
            <v>管</v>
          </cell>
          <cell r="G16">
            <v>1.05</v>
          </cell>
          <cell r="H16">
            <v>1.05</v>
          </cell>
          <cell r="I16">
            <v>1.05</v>
          </cell>
          <cell r="J16">
            <v>1.05</v>
          </cell>
          <cell r="K16">
            <v>1.05</v>
          </cell>
          <cell r="L16">
            <v>1.05</v>
          </cell>
          <cell r="M16">
            <v>1.05</v>
          </cell>
          <cell r="N16">
            <v>1.05</v>
          </cell>
          <cell r="O16">
            <v>1.05</v>
          </cell>
          <cell r="P16">
            <v>1.05</v>
          </cell>
          <cell r="Q16">
            <v>1.05</v>
          </cell>
          <cell r="R16">
            <v>1.05</v>
          </cell>
          <cell r="S16">
            <v>1.05</v>
          </cell>
          <cell r="T16">
            <v>1.05</v>
          </cell>
        </row>
        <row r="19">
          <cell r="B19">
            <v>48</v>
          </cell>
          <cell r="C19" t="str">
            <v>VP</v>
          </cell>
          <cell r="D19" t="str">
            <v>（給水）</v>
          </cell>
          <cell r="E19" t="str">
            <v>地中配管</v>
          </cell>
          <cell r="F19" t="str">
            <v>管</v>
          </cell>
          <cell r="G19">
            <v>1.05</v>
          </cell>
          <cell r="H19">
            <v>1.05</v>
          </cell>
          <cell r="I19">
            <v>1.05</v>
          </cell>
          <cell r="J19">
            <v>1.05</v>
          </cell>
          <cell r="K19">
            <v>1.05</v>
          </cell>
          <cell r="L19">
            <v>1.05</v>
          </cell>
          <cell r="M19">
            <v>1.05</v>
          </cell>
          <cell r="N19">
            <v>1.05</v>
          </cell>
          <cell r="O19">
            <v>1.05</v>
          </cell>
          <cell r="P19">
            <v>1.05</v>
          </cell>
          <cell r="Q19">
            <v>1.05</v>
          </cell>
          <cell r="R19">
            <v>1.05</v>
          </cell>
          <cell r="S19">
            <v>1.05</v>
          </cell>
          <cell r="T19">
            <v>1.05</v>
          </cell>
        </row>
        <row r="20">
          <cell r="B20">
            <v>49</v>
          </cell>
          <cell r="C20" t="str">
            <v>VP</v>
          </cell>
          <cell r="D20" t="str">
            <v>（排水･通気）</v>
          </cell>
          <cell r="E20" t="str">
            <v>地中配管</v>
          </cell>
          <cell r="F20" t="str">
            <v>管</v>
          </cell>
          <cell r="G20">
            <v>1.05</v>
          </cell>
          <cell r="H20">
            <v>1.05</v>
          </cell>
          <cell r="I20">
            <v>1.05</v>
          </cell>
          <cell r="J20">
            <v>1.05</v>
          </cell>
          <cell r="K20">
            <v>1.05</v>
          </cell>
          <cell r="L20">
            <v>1.05</v>
          </cell>
          <cell r="M20">
            <v>1.05</v>
          </cell>
          <cell r="N20">
            <v>1.05</v>
          </cell>
          <cell r="O20">
            <v>1.05</v>
          </cell>
          <cell r="P20">
            <v>1.05</v>
          </cell>
          <cell r="Q20">
            <v>1.05</v>
          </cell>
          <cell r="R20">
            <v>1.05</v>
          </cell>
          <cell r="S20">
            <v>1.05</v>
          </cell>
          <cell r="T20">
            <v>1.05</v>
          </cell>
        </row>
        <row r="23">
          <cell r="B23">
            <v>48</v>
          </cell>
          <cell r="C23" t="str">
            <v>VP</v>
          </cell>
          <cell r="D23" t="str">
            <v>（給水）</v>
          </cell>
          <cell r="E23" t="str">
            <v>屋内一般配管</v>
          </cell>
          <cell r="F23" t="str">
            <v>継手</v>
          </cell>
          <cell r="G23">
            <v>0.3</v>
          </cell>
          <cell r="H23">
            <v>0.3</v>
          </cell>
          <cell r="I23">
            <v>0.3</v>
          </cell>
          <cell r="J23">
            <v>0.3</v>
          </cell>
          <cell r="K23">
            <v>0.3</v>
          </cell>
          <cell r="L23">
            <v>0.3</v>
          </cell>
          <cell r="M23">
            <v>0.3</v>
          </cell>
          <cell r="N23">
            <v>0.3</v>
          </cell>
          <cell r="O23">
            <v>0.3</v>
          </cell>
          <cell r="P23">
            <v>0.3</v>
          </cell>
          <cell r="Q23">
            <v>0.3</v>
          </cell>
          <cell r="R23">
            <v>0.3</v>
          </cell>
          <cell r="S23">
            <v>0.3</v>
          </cell>
          <cell r="T23">
            <v>0.3</v>
          </cell>
        </row>
        <row r="24">
          <cell r="B24">
            <v>49</v>
          </cell>
          <cell r="C24" t="str">
            <v>VP</v>
          </cell>
          <cell r="D24" t="str">
            <v>（排水･通気）</v>
          </cell>
          <cell r="E24" t="str">
            <v>屋内一般配管</v>
          </cell>
          <cell r="F24" t="str">
            <v>継手</v>
          </cell>
          <cell r="G24">
            <v>0.2</v>
          </cell>
          <cell r="H24">
            <v>0.2</v>
          </cell>
          <cell r="I24">
            <v>0.2</v>
          </cell>
          <cell r="J24">
            <v>0.2</v>
          </cell>
          <cell r="K24">
            <v>0.2</v>
          </cell>
          <cell r="L24">
            <v>0.2</v>
          </cell>
          <cell r="M24">
            <v>0.2</v>
          </cell>
          <cell r="N24">
            <v>0.2</v>
          </cell>
          <cell r="O24">
            <v>0.2</v>
          </cell>
          <cell r="P24">
            <v>0.2</v>
          </cell>
          <cell r="Q24">
            <v>0.2</v>
          </cell>
          <cell r="R24">
            <v>0.2</v>
          </cell>
          <cell r="S24">
            <v>0.2</v>
          </cell>
          <cell r="T24">
            <v>0.2</v>
          </cell>
        </row>
        <row r="27">
          <cell r="B27">
            <v>48</v>
          </cell>
          <cell r="C27" t="str">
            <v>VP</v>
          </cell>
          <cell r="D27" t="str">
            <v>（給水）</v>
          </cell>
          <cell r="E27" t="str">
            <v>機械室・便所配管</v>
          </cell>
          <cell r="F27" t="str">
            <v>継手</v>
          </cell>
          <cell r="G27">
            <v>0.55000000000000004</v>
          </cell>
          <cell r="H27">
            <v>0.55000000000000004</v>
          </cell>
          <cell r="I27">
            <v>0.55000000000000004</v>
          </cell>
          <cell r="J27">
            <v>0.55000000000000004</v>
          </cell>
          <cell r="K27">
            <v>0.55000000000000004</v>
          </cell>
          <cell r="L27">
            <v>0.55000000000000004</v>
          </cell>
          <cell r="M27">
            <v>0.55000000000000004</v>
          </cell>
          <cell r="N27">
            <v>0.55000000000000004</v>
          </cell>
          <cell r="O27">
            <v>0.55000000000000004</v>
          </cell>
          <cell r="P27">
            <v>0.55000000000000004</v>
          </cell>
          <cell r="Q27">
            <v>0.55000000000000004</v>
          </cell>
          <cell r="R27">
            <v>0.55000000000000004</v>
          </cell>
          <cell r="S27">
            <v>0.55000000000000004</v>
          </cell>
          <cell r="T27">
            <v>0.55000000000000004</v>
          </cell>
        </row>
        <row r="28">
          <cell r="B28">
            <v>49</v>
          </cell>
          <cell r="C28" t="str">
            <v>VP</v>
          </cell>
          <cell r="D28" t="str">
            <v>（排水･通気）</v>
          </cell>
          <cell r="E28" t="str">
            <v>機械室・便所配管</v>
          </cell>
          <cell r="F28" t="str">
            <v>継手</v>
          </cell>
          <cell r="G28">
            <v>0.5</v>
          </cell>
          <cell r="H28">
            <v>0.5</v>
          </cell>
          <cell r="I28">
            <v>0.5</v>
          </cell>
          <cell r="J28">
            <v>0.5</v>
          </cell>
          <cell r="K28">
            <v>0.5</v>
          </cell>
          <cell r="L28">
            <v>0.5</v>
          </cell>
          <cell r="M28">
            <v>0.5</v>
          </cell>
          <cell r="N28">
            <v>0.5</v>
          </cell>
          <cell r="O28">
            <v>0.5</v>
          </cell>
          <cell r="P28">
            <v>0.5</v>
          </cell>
          <cell r="Q28">
            <v>0.5</v>
          </cell>
          <cell r="R28">
            <v>0.5</v>
          </cell>
          <cell r="S28">
            <v>0.5</v>
          </cell>
          <cell r="T28">
            <v>0.5</v>
          </cell>
        </row>
        <row r="31">
          <cell r="B31">
            <v>48</v>
          </cell>
          <cell r="C31" t="str">
            <v>VP</v>
          </cell>
          <cell r="D31" t="str">
            <v>（給水）</v>
          </cell>
          <cell r="E31" t="str">
            <v>屋外配管</v>
          </cell>
          <cell r="F31" t="str">
            <v>継手</v>
          </cell>
          <cell r="G31">
            <v>0.3</v>
          </cell>
          <cell r="H31">
            <v>0.3</v>
          </cell>
          <cell r="I31">
            <v>0.3</v>
          </cell>
          <cell r="J31">
            <v>0.3</v>
          </cell>
          <cell r="K31">
            <v>0.3</v>
          </cell>
          <cell r="L31">
            <v>0.3</v>
          </cell>
          <cell r="M31">
            <v>0.3</v>
          </cell>
          <cell r="N31">
            <v>0.3</v>
          </cell>
          <cell r="O31">
            <v>0.3</v>
          </cell>
          <cell r="P31">
            <v>0.3</v>
          </cell>
          <cell r="Q31">
            <v>0.3</v>
          </cell>
          <cell r="R31">
            <v>0.3</v>
          </cell>
          <cell r="S31">
            <v>0.3</v>
          </cell>
          <cell r="T31">
            <v>0.3</v>
          </cell>
        </row>
        <row r="32">
          <cell r="B32">
            <v>49</v>
          </cell>
          <cell r="C32" t="str">
            <v>VP</v>
          </cell>
          <cell r="D32" t="str">
            <v>（排水･通気）</v>
          </cell>
          <cell r="E32" t="str">
            <v>屋外配管</v>
          </cell>
          <cell r="F32" t="str">
            <v>継手</v>
          </cell>
          <cell r="G32">
            <v>0.15</v>
          </cell>
          <cell r="H32">
            <v>0.15</v>
          </cell>
          <cell r="I32">
            <v>0.15</v>
          </cell>
          <cell r="J32">
            <v>0.15</v>
          </cell>
          <cell r="K32">
            <v>0.15</v>
          </cell>
          <cell r="L32">
            <v>0.15</v>
          </cell>
          <cell r="M32">
            <v>0.15</v>
          </cell>
          <cell r="N32">
            <v>0.15</v>
          </cell>
          <cell r="O32">
            <v>0.15</v>
          </cell>
          <cell r="P32">
            <v>0.15</v>
          </cell>
          <cell r="Q32">
            <v>0.15</v>
          </cell>
          <cell r="R32">
            <v>0.15</v>
          </cell>
          <cell r="S32">
            <v>0.15</v>
          </cell>
          <cell r="T32">
            <v>0.15</v>
          </cell>
        </row>
        <row r="35">
          <cell r="B35">
            <v>48</v>
          </cell>
          <cell r="C35" t="str">
            <v>VP</v>
          </cell>
          <cell r="D35" t="str">
            <v>（給水）</v>
          </cell>
          <cell r="E35" t="str">
            <v>地中配管</v>
          </cell>
          <cell r="F35" t="str">
            <v>継手</v>
          </cell>
          <cell r="G35">
            <v>0.25</v>
          </cell>
          <cell r="H35">
            <v>0.25</v>
          </cell>
          <cell r="I35">
            <v>0.25</v>
          </cell>
          <cell r="J35">
            <v>0.25</v>
          </cell>
          <cell r="K35">
            <v>0.25</v>
          </cell>
          <cell r="L35">
            <v>0.25</v>
          </cell>
          <cell r="M35">
            <v>0.25</v>
          </cell>
          <cell r="N35">
            <v>0.25</v>
          </cell>
          <cell r="O35">
            <v>0.25</v>
          </cell>
          <cell r="P35">
            <v>0.25</v>
          </cell>
          <cell r="Q35">
            <v>0.25</v>
          </cell>
          <cell r="R35">
            <v>0.25</v>
          </cell>
          <cell r="S35">
            <v>0.25</v>
          </cell>
          <cell r="T35">
            <v>0.25</v>
          </cell>
        </row>
        <row r="36">
          <cell r="B36">
            <v>49</v>
          </cell>
          <cell r="C36" t="str">
            <v>VP</v>
          </cell>
          <cell r="D36" t="str">
            <v>（排水･通気）</v>
          </cell>
          <cell r="E36" t="str">
            <v>地中配管</v>
          </cell>
          <cell r="F36" t="str">
            <v>継手</v>
          </cell>
          <cell r="G36">
            <v>0.15</v>
          </cell>
          <cell r="H36">
            <v>0.15</v>
          </cell>
          <cell r="I36">
            <v>0.15</v>
          </cell>
          <cell r="J36">
            <v>0.15</v>
          </cell>
          <cell r="K36">
            <v>0.15</v>
          </cell>
          <cell r="L36">
            <v>0.15</v>
          </cell>
          <cell r="M36">
            <v>0.15</v>
          </cell>
          <cell r="N36">
            <v>0.15</v>
          </cell>
          <cell r="O36">
            <v>0.15</v>
          </cell>
          <cell r="P36">
            <v>0.15</v>
          </cell>
          <cell r="Q36">
            <v>0.15</v>
          </cell>
          <cell r="R36">
            <v>0.15</v>
          </cell>
          <cell r="S36">
            <v>0.15</v>
          </cell>
          <cell r="T36">
            <v>0.15</v>
          </cell>
        </row>
        <row r="39">
          <cell r="B39">
            <v>48</v>
          </cell>
          <cell r="C39" t="str">
            <v>VP</v>
          </cell>
          <cell r="D39" t="str">
            <v>（給水）</v>
          </cell>
          <cell r="E39" t="str">
            <v>屋内一般配管</v>
          </cell>
          <cell r="F39" t="str">
            <v>接合材等</v>
          </cell>
          <cell r="G39">
            <v>0.1</v>
          </cell>
          <cell r="H39">
            <v>0.1</v>
          </cell>
          <cell r="I39">
            <v>0.1</v>
          </cell>
          <cell r="J39">
            <v>0.1</v>
          </cell>
          <cell r="K39">
            <v>0.1</v>
          </cell>
          <cell r="L39">
            <v>0.1</v>
          </cell>
          <cell r="M39">
            <v>0.1</v>
          </cell>
          <cell r="N39">
            <v>0.1</v>
          </cell>
          <cell r="O39">
            <v>0.1</v>
          </cell>
          <cell r="P39">
            <v>0.1</v>
          </cell>
          <cell r="Q39">
            <v>0.1</v>
          </cell>
          <cell r="R39">
            <v>0.1</v>
          </cell>
          <cell r="S39">
            <v>0.1</v>
          </cell>
          <cell r="T39">
            <v>0.1</v>
          </cell>
        </row>
        <row r="40">
          <cell r="B40">
            <v>49</v>
          </cell>
          <cell r="C40" t="str">
            <v>VP</v>
          </cell>
          <cell r="D40" t="str">
            <v>（排水･通気）</v>
          </cell>
          <cell r="E40" t="str">
            <v>屋内一般配管</v>
          </cell>
          <cell r="F40" t="str">
            <v>接合材等</v>
          </cell>
          <cell r="G40">
            <v>0.1</v>
          </cell>
          <cell r="H40">
            <v>0.1</v>
          </cell>
          <cell r="I40">
            <v>0.1</v>
          </cell>
          <cell r="J40">
            <v>0.1</v>
          </cell>
          <cell r="K40">
            <v>0.1</v>
          </cell>
          <cell r="L40">
            <v>0.1</v>
          </cell>
          <cell r="M40">
            <v>0.1</v>
          </cell>
          <cell r="N40">
            <v>0.1</v>
          </cell>
          <cell r="O40">
            <v>0.1</v>
          </cell>
          <cell r="P40">
            <v>0.1</v>
          </cell>
          <cell r="Q40">
            <v>0.1</v>
          </cell>
          <cell r="R40">
            <v>0.1</v>
          </cell>
          <cell r="S40">
            <v>0.1</v>
          </cell>
          <cell r="T40">
            <v>0.1</v>
          </cell>
        </row>
        <row r="43">
          <cell r="B43">
            <v>48</v>
          </cell>
          <cell r="C43" t="str">
            <v>VP</v>
          </cell>
          <cell r="D43" t="str">
            <v>（給水）</v>
          </cell>
          <cell r="E43" t="str">
            <v>機械室・便所配管</v>
          </cell>
          <cell r="F43" t="str">
            <v>接合材等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  <cell r="Q43">
            <v>0.1</v>
          </cell>
          <cell r="R43">
            <v>0.1</v>
          </cell>
          <cell r="S43">
            <v>0.1</v>
          </cell>
          <cell r="T43">
            <v>0.1</v>
          </cell>
        </row>
        <row r="44">
          <cell r="B44">
            <v>49</v>
          </cell>
          <cell r="C44" t="str">
            <v>VP</v>
          </cell>
          <cell r="D44" t="str">
            <v>（排水･通気）</v>
          </cell>
          <cell r="E44" t="str">
            <v>機械室・便所配管</v>
          </cell>
          <cell r="F44" t="str">
            <v>接合材等</v>
          </cell>
          <cell r="G44">
            <v>0.1</v>
          </cell>
          <cell r="H44">
            <v>0.1</v>
          </cell>
          <cell r="I44">
            <v>0.1</v>
          </cell>
          <cell r="J44">
            <v>0.1</v>
          </cell>
          <cell r="K44">
            <v>0.1</v>
          </cell>
          <cell r="L44">
            <v>0.1</v>
          </cell>
          <cell r="M44">
            <v>0.1</v>
          </cell>
          <cell r="N44">
            <v>0.1</v>
          </cell>
          <cell r="O44">
            <v>0.1</v>
          </cell>
          <cell r="P44">
            <v>0.1</v>
          </cell>
          <cell r="Q44">
            <v>0.1</v>
          </cell>
          <cell r="R44">
            <v>0.1</v>
          </cell>
          <cell r="S44">
            <v>0.1</v>
          </cell>
          <cell r="T44">
            <v>0.1</v>
          </cell>
        </row>
        <row r="47">
          <cell r="B47">
            <v>48</v>
          </cell>
          <cell r="C47" t="str">
            <v>VP</v>
          </cell>
          <cell r="D47" t="str">
            <v>（給水）</v>
          </cell>
          <cell r="E47" t="str">
            <v>屋外配管</v>
          </cell>
          <cell r="F47" t="str">
            <v>接合材等</v>
          </cell>
          <cell r="G47">
            <v>0.1</v>
          </cell>
          <cell r="H47">
            <v>0.1</v>
          </cell>
          <cell r="I47">
            <v>0.1</v>
          </cell>
          <cell r="J47">
            <v>0.1</v>
          </cell>
          <cell r="K47">
            <v>0.1</v>
          </cell>
          <cell r="L47">
            <v>0.1</v>
          </cell>
          <cell r="M47">
            <v>0.1</v>
          </cell>
          <cell r="N47">
            <v>0.1</v>
          </cell>
          <cell r="O47">
            <v>0.1</v>
          </cell>
          <cell r="P47">
            <v>0.1</v>
          </cell>
          <cell r="Q47">
            <v>0.1</v>
          </cell>
          <cell r="R47">
            <v>0.1</v>
          </cell>
          <cell r="S47">
            <v>0.1</v>
          </cell>
          <cell r="T47">
            <v>0.1</v>
          </cell>
        </row>
        <row r="48">
          <cell r="B48">
            <v>49</v>
          </cell>
          <cell r="C48" t="str">
            <v>VP</v>
          </cell>
          <cell r="D48" t="str">
            <v>（排水･通気）</v>
          </cell>
          <cell r="E48" t="str">
            <v>屋外配管</v>
          </cell>
          <cell r="F48" t="str">
            <v>接合材等</v>
          </cell>
          <cell r="G48">
            <v>0.1</v>
          </cell>
          <cell r="H48">
            <v>0.1</v>
          </cell>
          <cell r="I48">
            <v>0.1</v>
          </cell>
          <cell r="J48">
            <v>0.1</v>
          </cell>
          <cell r="K48">
            <v>0.1</v>
          </cell>
          <cell r="L48">
            <v>0.1</v>
          </cell>
          <cell r="M48">
            <v>0.1</v>
          </cell>
          <cell r="N48">
            <v>0.1</v>
          </cell>
          <cell r="O48">
            <v>0.1</v>
          </cell>
          <cell r="P48">
            <v>0.1</v>
          </cell>
          <cell r="Q48">
            <v>0.1</v>
          </cell>
          <cell r="R48">
            <v>0.1</v>
          </cell>
          <cell r="S48">
            <v>0.1</v>
          </cell>
          <cell r="T48">
            <v>0.1</v>
          </cell>
        </row>
        <row r="51">
          <cell r="B51">
            <v>48</v>
          </cell>
          <cell r="C51" t="str">
            <v>VP</v>
          </cell>
          <cell r="D51" t="str">
            <v>（給水）</v>
          </cell>
          <cell r="E51" t="str">
            <v>地中配管</v>
          </cell>
          <cell r="F51" t="str">
            <v>接合材等</v>
          </cell>
          <cell r="G51">
            <v>0.1</v>
          </cell>
          <cell r="H51">
            <v>0.1</v>
          </cell>
          <cell r="I51">
            <v>0.1</v>
          </cell>
          <cell r="J51">
            <v>0.1</v>
          </cell>
          <cell r="K51">
            <v>0.1</v>
          </cell>
          <cell r="L51">
            <v>0.1</v>
          </cell>
          <cell r="M51">
            <v>0.1</v>
          </cell>
          <cell r="N51">
            <v>0.1</v>
          </cell>
          <cell r="O51">
            <v>0.1</v>
          </cell>
          <cell r="P51">
            <v>0.1</v>
          </cell>
          <cell r="Q51">
            <v>0.1</v>
          </cell>
          <cell r="R51">
            <v>0.1</v>
          </cell>
          <cell r="S51">
            <v>0.1</v>
          </cell>
          <cell r="T51">
            <v>0.1</v>
          </cell>
        </row>
        <row r="52">
          <cell r="B52">
            <v>49</v>
          </cell>
          <cell r="C52" t="str">
            <v>VP</v>
          </cell>
          <cell r="D52" t="str">
            <v>（排水･通気）</v>
          </cell>
          <cell r="E52" t="str">
            <v>地中配管</v>
          </cell>
          <cell r="F52" t="str">
            <v>接合材等</v>
          </cell>
          <cell r="G52">
            <v>0.1</v>
          </cell>
          <cell r="H52">
            <v>0.1</v>
          </cell>
          <cell r="I52">
            <v>0.1</v>
          </cell>
          <cell r="J52">
            <v>0.1</v>
          </cell>
          <cell r="K52">
            <v>0.1</v>
          </cell>
          <cell r="L52">
            <v>0.1</v>
          </cell>
          <cell r="M52">
            <v>0.1</v>
          </cell>
          <cell r="N52">
            <v>0.1</v>
          </cell>
          <cell r="O52">
            <v>0.1</v>
          </cell>
          <cell r="P52">
            <v>0.1</v>
          </cell>
          <cell r="Q52">
            <v>0.1</v>
          </cell>
          <cell r="R52">
            <v>0.1</v>
          </cell>
          <cell r="S52">
            <v>0.1</v>
          </cell>
          <cell r="T52">
            <v>0.1</v>
          </cell>
        </row>
        <row r="55">
          <cell r="B55">
            <v>48</v>
          </cell>
          <cell r="C55" t="str">
            <v>VP</v>
          </cell>
          <cell r="D55" t="str">
            <v>（給水）</v>
          </cell>
          <cell r="E55" t="str">
            <v>屋内一般配管</v>
          </cell>
          <cell r="F55" t="str">
            <v>支持金物</v>
          </cell>
          <cell r="G55">
            <v>0.25</v>
          </cell>
          <cell r="H55">
            <v>0.25</v>
          </cell>
          <cell r="I55">
            <v>0.25</v>
          </cell>
          <cell r="J55">
            <v>0.25</v>
          </cell>
          <cell r="K55">
            <v>0.25</v>
          </cell>
          <cell r="L55">
            <v>0.25</v>
          </cell>
          <cell r="M55">
            <v>0.25</v>
          </cell>
          <cell r="N55">
            <v>0.25</v>
          </cell>
          <cell r="O55">
            <v>0.25</v>
          </cell>
          <cell r="P55">
            <v>0.25</v>
          </cell>
          <cell r="Q55">
            <v>0.25</v>
          </cell>
          <cell r="R55">
            <v>0.25</v>
          </cell>
          <cell r="S55">
            <v>0.25</v>
          </cell>
          <cell r="T55">
            <v>0.25</v>
          </cell>
        </row>
        <row r="56">
          <cell r="B56">
            <v>49</v>
          </cell>
          <cell r="C56" t="str">
            <v>VP</v>
          </cell>
          <cell r="D56" t="str">
            <v>（排水･通気）</v>
          </cell>
          <cell r="E56" t="str">
            <v>屋内一般配管</v>
          </cell>
          <cell r="F56" t="str">
            <v>支持金物</v>
          </cell>
          <cell r="G56">
            <v>0.25</v>
          </cell>
          <cell r="H56">
            <v>0.25</v>
          </cell>
          <cell r="I56">
            <v>0.25</v>
          </cell>
          <cell r="J56">
            <v>0.25</v>
          </cell>
          <cell r="K56">
            <v>0.25</v>
          </cell>
          <cell r="L56">
            <v>0.25</v>
          </cell>
          <cell r="M56">
            <v>0.25</v>
          </cell>
          <cell r="N56">
            <v>0.25</v>
          </cell>
          <cell r="O56">
            <v>0.25</v>
          </cell>
          <cell r="P56">
            <v>0.25</v>
          </cell>
          <cell r="Q56">
            <v>0.25</v>
          </cell>
          <cell r="R56">
            <v>0.25</v>
          </cell>
          <cell r="S56">
            <v>0.25</v>
          </cell>
          <cell r="T56">
            <v>0.25</v>
          </cell>
        </row>
        <row r="59">
          <cell r="B59">
            <v>48</v>
          </cell>
          <cell r="C59" t="str">
            <v>VP</v>
          </cell>
          <cell r="D59" t="str">
            <v>（給水）</v>
          </cell>
          <cell r="E59" t="str">
            <v>機械室・便所配管</v>
          </cell>
          <cell r="F59" t="str">
            <v>支持金物</v>
          </cell>
          <cell r="G59">
            <v>0.25</v>
          </cell>
          <cell r="H59">
            <v>0.25</v>
          </cell>
          <cell r="I59">
            <v>0.25</v>
          </cell>
          <cell r="J59">
            <v>0.25</v>
          </cell>
          <cell r="K59">
            <v>0.25</v>
          </cell>
          <cell r="L59">
            <v>0.25</v>
          </cell>
          <cell r="M59">
            <v>0.25</v>
          </cell>
          <cell r="N59">
            <v>0.25</v>
          </cell>
          <cell r="O59">
            <v>0.25</v>
          </cell>
          <cell r="P59">
            <v>0.25</v>
          </cell>
          <cell r="Q59">
            <v>0.25</v>
          </cell>
          <cell r="R59">
            <v>0.25</v>
          </cell>
          <cell r="S59">
            <v>0.25</v>
          </cell>
          <cell r="T59">
            <v>0.25</v>
          </cell>
        </row>
        <row r="60">
          <cell r="B60">
            <v>49</v>
          </cell>
          <cell r="C60" t="str">
            <v>VP</v>
          </cell>
          <cell r="D60" t="str">
            <v>（排水･通気）</v>
          </cell>
          <cell r="E60" t="str">
            <v>機械室・便所配管</v>
          </cell>
          <cell r="F60" t="str">
            <v>支持金物</v>
          </cell>
          <cell r="G60">
            <v>0.25</v>
          </cell>
          <cell r="H60">
            <v>0.25</v>
          </cell>
          <cell r="I60">
            <v>0.25</v>
          </cell>
          <cell r="J60">
            <v>0.25</v>
          </cell>
          <cell r="K60">
            <v>0.25</v>
          </cell>
          <cell r="L60">
            <v>0.25</v>
          </cell>
          <cell r="M60">
            <v>0.25</v>
          </cell>
          <cell r="N60">
            <v>0.25</v>
          </cell>
          <cell r="O60">
            <v>0.25</v>
          </cell>
          <cell r="P60">
            <v>0.25</v>
          </cell>
          <cell r="Q60">
            <v>0.25</v>
          </cell>
          <cell r="R60">
            <v>0.25</v>
          </cell>
          <cell r="S60">
            <v>0.25</v>
          </cell>
          <cell r="T60">
            <v>0.25</v>
          </cell>
        </row>
        <row r="63">
          <cell r="B63">
            <v>48</v>
          </cell>
          <cell r="C63" t="str">
            <v>VP</v>
          </cell>
          <cell r="D63" t="str">
            <v>（給水）</v>
          </cell>
          <cell r="E63" t="str">
            <v>屋外配管</v>
          </cell>
          <cell r="F63" t="str">
            <v>支持金物</v>
          </cell>
          <cell r="G63">
            <v>0.25</v>
          </cell>
          <cell r="H63">
            <v>0.25</v>
          </cell>
          <cell r="I63">
            <v>0.25</v>
          </cell>
          <cell r="J63">
            <v>0.25</v>
          </cell>
          <cell r="K63">
            <v>0.25</v>
          </cell>
          <cell r="L63">
            <v>0.25</v>
          </cell>
          <cell r="M63">
            <v>0.25</v>
          </cell>
          <cell r="N63">
            <v>0.25</v>
          </cell>
          <cell r="O63">
            <v>0.25</v>
          </cell>
          <cell r="P63">
            <v>0.25</v>
          </cell>
          <cell r="Q63">
            <v>0.25</v>
          </cell>
          <cell r="R63">
            <v>0.25</v>
          </cell>
          <cell r="S63">
            <v>0.25</v>
          </cell>
          <cell r="T63">
            <v>0.25</v>
          </cell>
        </row>
        <row r="64">
          <cell r="B64">
            <v>49</v>
          </cell>
          <cell r="C64" t="str">
            <v>VP</v>
          </cell>
          <cell r="D64" t="str">
            <v>（排水･通気）</v>
          </cell>
          <cell r="E64" t="str">
            <v>屋外配管</v>
          </cell>
          <cell r="F64" t="str">
            <v>支持金物</v>
          </cell>
          <cell r="G64">
            <v>0.25</v>
          </cell>
          <cell r="H64">
            <v>0.25</v>
          </cell>
          <cell r="I64">
            <v>0.25</v>
          </cell>
          <cell r="J64">
            <v>0.25</v>
          </cell>
          <cell r="K64">
            <v>0.25</v>
          </cell>
          <cell r="L64">
            <v>0.25</v>
          </cell>
          <cell r="M64">
            <v>0.25</v>
          </cell>
          <cell r="N64">
            <v>0.25</v>
          </cell>
          <cell r="O64">
            <v>0.25</v>
          </cell>
          <cell r="P64">
            <v>0.25</v>
          </cell>
          <cell r="Q64">
            <v>0.25</v>
          </cell>
          <cell r="R64">
            <v>0.25</v>
          </cell>
          <cell r="S64">
            <v>0.25</v>
          </cell>
          <cell r="T64">
            <v>0.25</v>
          </cell>
        </row>
        <row r="67">
          <cell r="B67">
            <v>48</v>
          </cell>
          <cell r="C67" t="str">
            <v>VP</v>
          </cell>
          <cell r="D67" t="str">
            <v>（給水）</v>
          </cell>
          <cell r="E67" t="str">
            <v>屋内一般配管</v>
          </cell>
          <cell r="F67" t="str">
            <v>配管工</v>
          </cell>
          <cell r="G67">
            <v>4.5999999999999999E-2</v>
          </cell>
          <cell r="H67">
            <v>6.2E-2</v>
          </cell>
          <cell r="I67">
            <v>7.3999999999999996E-2</v>
          </cell>
          <cell r="J67">
            <v>7.9000000000000001E-2</v>
          </cell>
          <cell r="K67">
            <v>0.10100000000000001</v>
          </cell>
          <cell r="L67">
            <v>0.128</v>
          </cell>
          <cell r="M67">
            <v>0.16300000000000001</v>
          </cell>
          <cell r="N67">
            <v>0.19</v>
          </cell>
          <cell r="O67">
            <v>0.245</v>
          </cell>
          <cell r="P67">
            <v>0.30099999999999999</v>
          </cell>
          <cell r="Q67">
            <v>0.35599999999999998</v>
          </cell>
        </row>
        <row r="68">
          <cell r="B68">
            <v>49</v>
          </cell>
          <cell r="C68" t="str">
            <v>VP</v>
          </cell>
          <cell r="D68" t="str">
            <v>（排水･通気）</v>
          </cell>
          <cell r="E68" t="str">
            <v>屋内一般配管</v>
          </cell>
          <cell r="F68" t="str">
            <v>配管工</v>
          </cell>
          <cell r="G68">
            <v>4.5999999999999999E-2</v>
          </cell>
          <cell r="H68">
            <v>6.2E-2</v>
          </cell>
          <cell r="I68">
            <v>7.3999999999999996E-2</v>
          </cell>
          <cell r="J68">
            <v>7.9000000000000001E-2</v>
          </cell>
          <cell r="K68">
            <v>0.10100000000000001</v>
          </cell>
          <cell r="L68">
            <v>0.128</v>
          </cell>
          <cell r="M68">
            <v>0.16300000000000001</v>
          </cell>
          <cell r="N68">
            <v>0.19</v>
          </cell>
          <cell r="O68">
            <v>0.245</v>
          </cell>
          <cell r="P68">
            <v>0.30099999999999999</v>
          </cell>
          <cell r="Q68">
            <v>0.35599999999999998</v>
          </cell>
          <cell r="R68">
            <v>0.46600000000000003</v>
          </cell>
          <cell r="S68">
            <v>0.57699999999999996</v>
          </cell>
          <cell r="T68">
            <v>0.68799999999999994</v>
          </cell>
        </row>
        <row r="71">
          <cell r="B71">
            <v>48</v>
          </cell>
          <cell r="C71" t="str">
            <v>VP</v>
          </cell>
          <cell r="D71" t="str">
            <v>（給水）</v>
          </cell>
          <cell r="E71" t="str">
            <v>機械室・便所配管</v>
          </cell>
          <cell r="F71" t="str">
            <v>配管工</v>
          </cell>
          <cell r="G71">
            <v>5.5E-2</v>
          </cell>
          <cell r="H71">
            <v>7.3999999999999996E-2</v>
          </cell>
          <cell r="I71">
            <v>8.8999999999999996E-2</v>
          </cell>
          <cell r="J71">
            <v>9.5000000000000001E-2</v>
          </cell>
          <cell r="K71">
            <v>0.121</v>
          </cell>
          <cell r="L71">
            <v>0.154</v>
          </cell>
          <cell r="M71">
            <v>0.19600000000000001</v>
          </cell>
          <cell r="N71">
            <v>0.22800000000000001</v>
          </cell>
          <cell r="O71">
            <v>0.29399999999999998</v>
          </cell>
          <cell r="P71">
            <v>0.36099999999999999</v>
          </cell>
          <cell r="Q71">
            <v>0.42699999999999999</v>
          </cell>
        </row>
        <row r="72">
          <cell r="B72">
            <v>49</v>
          </cell>
          <cell r="C72" t="str">
            <v>VP</v>
          </cell>
          <cell r="D72" t="str">
            <v>（排水･通気）</v>
          </cell>
          <cell r="E72" t="str">
            <v>機械室・便所配管</v>
          </cell>
          <cell r="F72" t="str">
            <v>配管工</v>
          </cell>
          <cell r="G72">
            <v>5.5E-2</v>
          </cell>
          <cell r="H72">
            <v>7.3999999999999996E-2</v>
          </cell>
          <cell r="I72">
            <v>8.8999999999999996E-2</v>
          </cell>
          <cell r="J72">
            <v>9.5000000000000001E-2</v>
          </cell>
          <cell r="K72">
            <v>0.121</v>
          </cell>
          <cell r="L72">
            <v>0.154</v>
          </cell>
          <cell r="M72">
            <v>0.19600000000000001</v>
          </cell>
          <cell r="N72">
            <v>0.22800000000000001</v>
          </cell>
          <cell r="O72">
            <v>0.29399999999999998</v>
          </cell>
          <cell r="P72">
            <v>0.36099999999999999</v>
          </cell>
          <cell r="Q72">
            <v>0.42699999999999999</v>
          </cell>
          <cell r="R72">
            <v>0.55900000000000005</v>
          </cell>
          <cell r="S72">
            <v>0.69199999999999995</v>
          </cell>
          <cell r="T72">
            <v>0.82599999999999996</v>
          </cell>
        </row>
        <row r="75">
          <cell r="B75">
            <v>48</v>
          </cell>
          <cell r="C75" t="str">
            <v>VP</v>
          </cell>
          <cell r="D75" t="str">
            <v>（給水）</v>
          </cell>
          <cell r="E75" t="str">
            <v>屋外配管</v>
          </cell>
          <cell r="F75" t="str">
            <v>配管工</v>
          </cell>
          <cell r="G75">
            <v>4.1000000000000002E-2</v>
          </cell>
          <cell r="H75">
            <v>5.6000000000000001E-2</v>
          </cell>
          <cell r="I75">
            <v>6.7000000000000004E-2</v>
          </cell>
          <cell r="J75">
            <v>7.0999999999999994E-2</v>
          </cell>
          <cell r="K75">
            <v>9.0999999999999998E-2</v>
          </cell>
          <cell r="L75">
            <v>0.115</v>
          </cell>
          <cell r="M75">
            <v>0.14699999999999999</v>
          </cell>
          <cell r="N75">
            <v>0.17100000000000001</v>
          </cell>
          <cell r="O75">
            <v>0.221</v>
          </cell>
          <cell r="P75">
            <v>0.27100000000000002</v>
          </cell>
          <cell r="Q75">
            <v>0.32</v>
          </cell>
        </row>
        <row r="76">
          <cell r="B76">
            <v>49</v>
          </cell>
          <cell r="C76" t="str">
            <v>VP</v>
          </cell>
          <cell r="D76" t="str">
            <v>（排水･通気）</v>
          </cell>
          <cell r="E76" t="str">
            <v>屋外配管</v>
          </cell>
          <cell r="F76" t="str">
            <v>配管工</v>
          </cell>
          <cell r="G76">
            <v>4.1000000000000002E-2</v>
          </cell>
          <cell r="H76">
            <v>5.6000000000000001E-2</v>
          </cell>
          <cell r="I76">
            <v>6.7000000000000004E-2</v>
          </cell>
          <cell r="J76">
            <v>7.0999999999999994E-2</v>
          </cell>
          <cell r="K76">
            <v>9.0999999999999998E-2</v>
          </cell>
          <cell r="L76">
            <v>0.115</v>
          </cell>
          <cell r="M76">
            <v>0.14699999999999999</v>
          </cell>
          <cell r="N76">
            <v>0.17100000000000001</v>
          </cell>
          <cell r="O76">
            <v>0.221</v>
          </cell>
          <cell r="P76">
            <v>0.27100000000000002</v>
          </cell>
          <cell r="Q76">
            <v>0.32</v>
          </cell>
          <cell r="R76">
            <v>0.41899999999999998</v>
          </cell>
          <cell r="S76">
            <v>0.51900000000000002</v>
          </cell>
          <cell r="T76">
            <v>0.61899999999999999</v>
          </cell>
        </row>
        <row r="79">
          <cell r="B79">
            <v>48</v>
          </cell>
          <cell r="C79" t="str">
            <v>VP</v>
          </cell>
          <cell r="D79" t="str">
            <v>（給水）</v>
          </cell>
          <cell r="E79" t="str">
            <v>地中配管</v>
          </cell>
          <cell r="F79" t="str">
            <v>配管工</v>
          </cell>
          <cell r="G79">
            <v>3.2000000000000001E-2</v>
          </cell>
          <cell r="H79">
            <v>4.2999999999999997E-2</v>
          </cell>
          <cell r="I79">
            <v>5.1999999999999998E-2</v>
          </cell>
          <cell r="J79">
            <v>5.5E-2</v>
          </cell>
          <cell r="K79">
            <v>7.0999999999999994E-2</v>
          </cell>
          <cell r="L79">
            <v>0.09</v>
          </cell>
          <cell r="M79">
            <v>0.114</v>
          </cell>
          <cell r="N79">
            <v>0.13300000000000001</v>
          </cell>
          <cell r="O79">
            <v>0.17199999999999999</v>
          </cell>
          <cell r="P79">
            <v>0.21099999999999999</v>
          </cell>
          <cell r="Q79">
            <v>0.249</v>
          </cell>
        </row>
        <row r="80">
          <cell r="B80">
            <v>49</v>
          </cell>
          <cell r="C80" t="str">
            <v>VP</v>
          </cell>
          <cell r="D80" t="str">
            <v>（排水･通気）</v>
          </cell>
          <cell r="E80" t="str">
            <v>地中配管</v>
          </cell>
          <cell r="F80" t="str">
            <v>配管工</v>
          </cell>
          <cell r="G80">
            <v>3.2000000000000001E-2</v>
          </cell>
          <cell r="H80">
            <v>4.2999999999999997E-2</v>
          </cell>
          <cell r="I80">
            <v>5.1999999999999998E-2</v>
          </cell>
          <cell r="J80">
            <v>5.5E-2</v>
          </cell>
          <cell r="K80">
            <v>7.0999999999999994E-2</v>
          </cell>
          <cell r="L80">
            <v>0.09</v>
          </cell>
          <cell r="M80">
            <v>0.114</v>
          </cell>
          <cell r="N80">
            <v>0.13300000000000001</v>
          </cell>
          <cell r="O80">
            <v>0.17199999999999999</v>
          </cell>
          <cell r="P80">
            <v>0.21099999999999999</v>
          </cell>
          <cell r="Q80">
            <v>0.249</v>
          </cell>
          <cell r="R80">
            <v>0.32600000000000001</v>
          </cell>
          <cell r="S80">
            <v>0.40400000000000003</v>
          </cell>
          <cell r="T80">
            <v>0.48199999999999998</v>
          </cell>
        </row>
        <row r="83">
          <cell r="B83">
            <v>48</v>
          </cell>
          <cell r="C83" t="str">
            <v>VP</v>
          </cell>
          <cell r="D83" t="str">
            <v>（給水）</v>
          </cell>
          <cell r="E83" t="str">
            <v>屋内一般配管</v>
          </cell>
          <cell r="F83" t="str">
            <v>はつり補修</v>
          </cell>
          <cell r="G83">
            <v>0.08</v>
          </cell>
          <cell r="H83">
            <v>0.08</v>
          </cell>
          <cell r="I83">
            <v>0.08</v>
          </cell>
          <cell r="J83">
            <v>0.08</v>
          </cell>
          <cell r="K83">
            <v>0.08</v>
          </cell>
          <cell r="L83">
            <v>0.08</v>
          </cell>
          <cell r="M83">
            <v>0.08</v>
          </cell>
          <cell r="N83">
            <v>0.08</v>
          </cell>
          <cell r="O83">
            <v>0.08</v>
          </cell>
          <cell r="P83">
            <v>0.08</v>
          </cell>
          <cell r="Q83">
            <v>0.08</v>
          </cell>
          <cell r="R83">
            <v>0.08</v>
          </cell>
          <cell r="S83">
            <v>0.08</v>
          </cell>
          <cell r="T83">
            <v>0.08</v>
          </cell>
        </row>
        <row r="84">
          <cell r="B84">
            <v>49</v>
          </cell>
          <cell r="C84" t="str">
            <v>VP</v>
          </cell>
          <cell r="D84" t="str">
            <v>（排水･通気）</v>
          </cell>
          <cell r="E84" t="str">
            <v>屋内一般配管</v>
          </cell>
          <cell r="F84" t="str">
            <v>はつり補修</v>
          </cell>
          <cell r="G84">
            <v>0.08</v>
          </cell>
          <cell r="H84">
            <v>0.08</v>
          </cell>
          <cell r="I84">
            <v>0.08</v>
          </cell>
          <cell r="J84">
            <v>0.08</v>
          </cell>
          <cell r="K84">
            <v>0.08</v>
          </cell>
          <cell r="L84">
            <v>0.08</v>
          </cell>
          <cell r="M84">
            <v>0.08</v>
          </cell>
          <cell r="N84">
            <v>0.08</v>
          </cell>
          <cell r="O84">
            <v>0.08</v>
          </cell>
          <cell r="P84">
            <v>0.08</v>
          </cell>
          <cell r="Q84">
            <v>0.08</v>
          </cell>
          <cell r="R84">
            <v>0.08</v>
          </cell>
          <cell r="S84">
            <v>0.08</v>
          </cell>
          <cell r="T84">
            <v>0.08</v>
          </cell>
        </row>
        <row r="87">
          <cell r="B87">
            <v>48</v>
          </cell>
          <cell r="C87" t="str">
            <v>VP</v>
          </cell>
          <cell r="D87" t="str">
            <v>（給水）</v>
          </cell>
          <cell r="E87" t="str">
            <v>機械室・便所配管</v>
          </cell>
          <cell r="F87" t="str">
            <v>はつり補修</v>
          </cell>
          <cell r="G87">
            <v>0.08</v>
          </cell>
          <cell r="H87">
            <v>0.08</v>
          </cell>
          <cell r="I87">
            <v>0.08</v>
          </cell>
          <cell r="J87">
            <v>0.08</v>
          </cell>
          <cell r="K87">
            <v>0.08</v>
          </cell>
          <cell r="L87">
            <v>0.08</v>
          </cell>
          <cell r="M87">
            <v>0.08</v>
          </cell>
          <cell r="N87">
            <v>0.08</v>
          </cell>
          <cell r="O87">
            <v>0.08</v>
          </cell>
          <cell r="P87">
            <v>0.08</v>
          </cell>
          <cell r="Q87">
            <v>0.08</v>
          </cell>
          <cell r="R87">
            <v>0.08</v>
          </cell>
          <cell r="S87">
            <v>0.08</v>
          </cell>
          <cell r="T87">
            <v>0.08</v>
          </cell>
        </row>
        <row r="88">
          <cell r="B88">
            <v>49</v>
          </cell>
          <cell r="C88" t="str">
            <v>VP</v>
          </cell>
          <cell r="D88" t="str">
            <v>（排水･通気）</v>
          </cell>
          <cell r="E88" t="str">
            <v>機械室・便所配管</v>
          </cell>
          <cell r="F88" t="str">
            <v>はつり補修</v>
          </cell>
          <cell r="G88">
            <v>0.08</v>
          </cell>
          <cell r="H88">
            <v>0.08</v>
          </cell>
          <cell r="I88">
            <v>0.08</v>
          </cell>
          <cell r="J88">
            <v>0.08</v>
          </cell>
          <cell r="K88">
            <v>0.08</v>
          </cell>
          <cell r="L88">
            <v>0.08</v>
          </cell>
          <cell r="M88">
            <v>0.08</v>
          </cell>
          <cell r="N88">
            <v>0.08</v>
          </cell>
          <cell r="O88">
            <v>0.08</v>
          </cell>
          <cell r="P88">
            <v>0.08</v>
          </cell>
          <cell r="Q88">
            <v>0.08</v>
          </cell>
          <cell r="R88">
            <v>0.08</v>
          </cell>
          <cell r="S88">
            <v>0.08</v>
          </cell>
          <cell r="T88">
            <v>0.08</v>
          </cell>
        </row>
      </sheetData>
      <sheetData sheetId="6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表紙2"/>
      <sheetName val="工事概要"/>
      <sheetName val="設計書"/>
      <sheetName val="代価表"/>
      <sheetName val="複合単価 "/>
      <sheetName val="分電盤"/>
      <sheetName val="見積比較表"/>
      <sheetName val="市場単価"/>
      <sheetName val="共通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1">
          <cell r="A51" t="str">
            <v>電気設備工事共通費算出表</v>
          </cell>
          <cell r="B51" t="str">
            <v>工    事    名</v>
          </cell>
          <cell r="C51" t="str">
            <v>平成１５年度施行　竹田市立南部小学校増改築</v>
          </cell>
          <cell r="D51" t="str">
            <v>　　　電気設備工事</v>
          </cell>
          <cell r="E51" t="str">
            <v>工    事    名</v>
          </cell>
          <cell r="F51" t="str">
            <v>平成１５年度施行　竹田市立南部小学校増改築</v>
          </cell>
          <cell r="G51" t="str">
            <v>工    事    名</v>
          </cell>
          <cell r="I51" t="str">
            <v>平成１５年度施行　竹田市立南部小学校増改築</v>
          </cell>
          <cell r="L51" t="str">
            <v>　　　電気設備工事</v>
          </cell>
        </row>
        <row r="52">
          <cell r="K52" t="str">
            <v xml:space="preserve">        H.H</v>
          </cell>
          <cell r="L52">
            <v>38401</v>
          </cell>
        </row>
        <row r="53">
          <cell r="M53" t="str">
            <v xml:space="preserve"> ［注］</v>
          </cell>
        </row>
        <row r="54">
          <cell r="A54" t="str">
            <v>平成</v>
          </cell>
          <cell r="B54" t="str">
            <v>　　構  　成</v>
          </cell>
          <cell r="C54" t="str">
            <v xml:space="preserve"> 直接工事費</v>
          </cell>
          <cell r="D54" t="str">
            <v xml:space="preserve"> 直接工事費</v>
          </cell>
          <cell r="E54" t="str">
            <v>　  純工事費</v>
          </cell>
          <cell r="F54" t="str">
            <v>共通仮設費</v>
          </cell>
          <cell r="G54" t="str">
            <v>　  純工事費</v>
          </cell>
          <cell r="H54" t="str">
            <v xml:space="preserve"> 一般管理費</v>
          </cell>
          <cell r="I54" t="str">
            <v xml:space="preserve"> 現場管理費</v>
          </cell>
          <cell r="J54" t="str">
            <v>　  工事原価</v>
          </cell>
          <cell r="K54" t="str">
            <v xml:space="preserve"> 一般管理費</v>
          </cell>
          <cell r="L54" t="str">
            <v xml:space="preserve">    工 事 費</v>
          </cell>
          <cell r="M54" t="str">
            <v xml:space="preserve">   (1) d1,d2は積み上げ仮設費をA1,A2の比率で按分する</v>
          </cell>
        </row>
        <row r="55">
          <cell r="A55">
            <v>14</v>
          </cell>
          <cell r="B55" t="str">
            <v xml:space="preserve">   ：(c1+c2)より</v>
          </cell>
          <cell r="C55" t="str">
            <v xml:space="preserve">      ：Ｃより</v>
          </cell>
          <cell r="D55" t="str">
            <v xml:space="preserve">    :Ｅより</v>
          </cell>
          <cell r="E55" t="str">
            <v xml:space="preserve">   ：(c1+c2)より</v>
          </cell>
          <cell r="F55">
            <v>0</v>
          </cell>
          <cell r="G55">
            <v>0</v>
          </cell>
          <cell r="H55" t="str">
            <v xml:space="preserve">      ：Ｃより</v>
          </cell>
          <cell r="I55">
            <v>0</v>
          </cell>
          <cell r="J55">
            <v>0</v>
          </cell>
          <cell r="K55" t="str">
            <v xml:space="preserve">    :Ｅより</v>
          </cell>
          <cell r="L55" t="str">
            <v xml:space="preserve">   (2) その他は無償材料を使用する工事の場合で</v>
          </cell>
          <cell r="M55" t="str">
            <v xml:space="preserve">   (2) その他は無償材料を使用する工事の場合で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A56" t="str">
            <v>年度</v>
          </cell>
          <cell r="B56" t="str">
            <v xml:space="preserve">    工事区分</v>
          </cell>
          <cell r="C56" t="str">
            <v xml:space="preserve">   α＝　%    </v>
          </cell>
          <cell r="D56" t="str">
            <v xml:space="preserve">    β＝　%</v>
          </cell>
          <cell r="E56" t="str">
            <v xml:space="preserve">   γ=   %</v>
          </cell>
          <cell r="F56" t="str">
            <v xml:space="preserve">   α＝　%    </v>
          </cell>
          <cell r="G56">
            <v>3</v>
          </cell>
          <cell r="H56">
            <v>11600</v>
          </cell>
          <cell r="I56" t="str">
            <v xml:space="preserve">    β＝　%</v>
          </cell>
          <cell r="J56">
            <v>7250</v>
          </cell>
          <cell r="K56" t="str">
            <v xml:space="preserve">   γ=   %</v>
          </cell>
          <cell r="L56" t="str">
            <v>　        [新材と仮定した評価]とする</v>
          </cell>
          <cell r="M56" t="str">
            <v>　        [新材と仮定した評価]とする</v>
          </cell>
          <cell r="N56">
            <v>11600</v>
          </cell>
          <cell r="O56">
            <v>8650</v>
          </cell>
          <cell r="P56">
            <v>7250</v>
          </cell>
          <cell r="Q56">
            <v>3300</v>
          </cell>
          <cell r="Y56">
            <v>3</v>
          </cell>
          <cell r="Z56">
            <v>11600</v>
          </cell>
          <cell r="AA56">
            <v>8650</v>
          </cell>
          <cell r="AB56">
            <v>7250</v>
          </cell>
          <cell r="AC56">
            <v>3300</v>
          </cell>
        </row>
        <row r="57">
          <cell r="F57">
            <v>3.73</v>
          </cell>
          <cell r="G57">
            <v>13.98</v>
          </cell>
          <cell r="H57">
            <v>9.74</v>
          </cell>
          <cell r="I57">
            <v>13.98</v>
          </cell>
          <cell r="J57">
            <v>6</v>
          </cell>
          <cell r="K57">
            <v>9.74</v>
          </cell>
          <cell r="L57">
            <v>9850</v>
          </cell>
          <cell r="M57" t="str">
            <v xml:space="preserve">   (3) 直接工事費以降の金額の千円未満は切捨てとする</v>
          </cell>
          <cell r="N57">
            <v>4000</v>
          </cell>
          <cell r="O57">
            <v>6</v>
          </cell>
          <cell r="P57">
            <v>13200</v>
          </cell>
          <cell r="Q57">
            <v>9850</v>
          </cell>
          <cell r="R57">
            <v>8450</v>
          </cell>
          <cell r="S57">
            <v>4000</v>
          </cell>
          <cell r="Y57">
            <v>6</v>
          </cell>
          <cell r="Z57">
            <v>13200</v>
          </cell>
          <cell r="AA57">
            <v>9850</v>
          </cell>
          <cell r="AB57">
            <v>8450</v>
          </cell>
          <cell r="AC57">
            <v>4000</v>
          </cell>
        </row>
        <row r="58">
          <cell r="C58" t="str">
            <v xml:space="preserve"> a1</v>
          </cell>
          <cell r="D58" t="str">
            <v xml:space="preserve"> a1*0.01</v>
          </cell>
          <cell r="E58" t="str">
            <v xml:space="preserve"> a1*0.01</v>
          </cell>
          <cell r="F58" t="str">
            <v xml:space="preserve">   (4) 共通比率の有効数字は小数第２位までとする</v>
          </cell>
          <cell r="G58">
            <v>9</v>
          </cell>
          <cell r="H58" t="str">
            <v xml:space="preserve"> a1*0.15*β</v>
          </cell>
          <cell r="I58">
            <v>10800</v>
          </cell>
          <cell r="J58">
            <v>9400</v>
          </cell>
          <cell r="K58">
            <v>4450</v>
          </cell>
          <cell r="L58" t="str">
            <v xml:space="preserve">   (4) 共通比率の有効数字は小数第２位までとする</v>
          </cell>
          <cell r="M58" t="str">
            <v xml:space="preserve">   (4) 共通比率の有効数字は小数第２位までとする</v>
          </cell>
          <cell r="N58">
            <v>13650</v>
          </cell>
          <cell r="O58">
            <v>10800</v>
          </cell>
          <cell r="P58">
            <v>9400</v>
          </cell>
          <cell r="Q58">
            <v>4450</v>
          </cell>
          <cell r="Y58">
            <v>9</v>
          </cell>
          <cell r="Z58">
            <v>13650</v>
          </cell>
          <cell r="AA58">
            <v>10800</v>
          </cell>
          <cell r="AB58">
            <v>9400</v>
          </cell>
          <cell r="AC58">
            <v>4450</v>
          </cell>
        </row>
        <row r="59">
          <cell r="B59" t="str">
            <v xml:space="preserve"> 特別な専門工事</v>
          </cell>
          <cell r="C59" t="str">
            <v xml:space="preserve">    C1=A1+B1</v>
          </cell>
          <cell r="D59" t="str">
            <v xml:space="preserve">    E1=C1+D1</v>
          </cell>
          <cell r="E59" t="str">
            <v xml:space="preserve">     E1*γ</v>
          </cell>
          <cell r="F59" t="str">
            <v xml:space="preserve">    G1=E1+F1</v>
          </cell>
          <cell r="G59" t="str">
            <v xml:space="preserve">    C1=A1+B1</v>
          </cell>
          <cell r="H59">
            <v>12</v>
          </cell>
          <cell r="I59">
            <v>14900</v>
          </cell>
          <cell r="J59" t="str">
            <v xml:space="preserve">    E1=C1+D1</v>
          </cell>
          <cell r="K59" t="str">
            <v xml:space="preserve">     E1*γ</v>
          </cell>
          <cell r="L59" t="str">
            <v xml:space="preserve">    G1=E1+F1</v>
          </cell>
          <cell r="M59" t="str">
            <v>　          （３位以下切捨て）</v>
          </cell>
          <cell r="N59">
            <v>12</v>
          </cell>
          <cell r="O59">
            <v>14900</v>
          </cell>
          <cell r="P59">
            <v>11900</v>
          </cell>
          <cell r="Q59">
            <v>10500</v>
          </cell>
          <cell r="R59">
            <v>4800</v>
          </cell>
          <cell r="Y59">
            <v>12</v>
          </cell>
          <cell r="Z59">
            <v>14900</v>
          </cell>
          <cell r="AA59">
            <v>11900</v>
          </cell>
          <cell r="AB59">
            <v>10500</v>
          </cell>
          <cell r="AC59">
            <v>4800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</row>
        <row r="61">
          <cell r="C61" t="str">
            <v xml:space="preserve"> b1</v>
          </cell>
          <cell r="D61" t="str">
            <v xml:space="preserve"> b1*0.01</v>
          </cell>
          <cell r="E61" t="str">
            <v xml:space="preserve"> b1*0.01</v>
          </cell>
          <cell r="F61" t="str">
            <v xml:space="preserve">  積み上げ仮設費</v>
          </cell>
          <cell r="G61" t="str">
            <v xml:space="preserve"> b1*0.5*β</v>
          </cell>
          <cell r="H61" t="str">
            <v xml:space="preserve"> b1*0.5*β</v>
          </cell>
          <cell r="M61" t="str">
            <v xml:space="preserve">  積み上げ仮設費</v>
          </cell>
        </row>
        <row r="62">
          <cell r="A62" t="str">
            <v>対</v>
          </cell>
          <cell r="B62" t="str">
            <v xml:space="preserve"> 主要な機器</v>
          </cell>
          <cell r="C62" t="str">
            <v xml:space="preserve">   (1) 必要職員数（人）＝</v>
          </cell>
          <cell r="D62" t="str">
            <v xml:space="preserve">   (1) 必要職員数（人）＝</v>
          </cell>
          <cell r="M62" t="str">
            <v xml:space="preserve">   (1) 必要職員数（人）＝</v>
          </cell>
        </row>
        <row r="63">
          <cell r="D63">
            <v>10448283</v>
          </cell>
          <cell r="E63">
            <v>104482</v>
          </cell>
          <cell r="F63">
            <v>104482</v>
          </cell>
          <cell r="G63" t="str">
            <v xml:space="preserve">        ｛直接工事費／（工期月数＊8,000,000）｝＊1.5</v>
          </cell>
          <cell r="H63">
            <v>730334</v>
          </cell>
          <cell r="I63">
            <v>730334</v>
          </cell>
          <cell r="M63" t="str">
            <v xml:space="preserve">        ｛直接工事費／（工期月数＊8,000,000）｝＊1.5</v>
          </cell>
        </row>
        <row r="64">
          <cell r="A64" t="str">
            <v>象</v>
          </cell>
          <cell r="B64" t="str">
            <v xml:space="preserve"> c1</v>
          </cell>
          <cell r="C64" t="str">
            <v xml:space="preserve"> c1</v>
          </cell>
          <cell r="D64" t="str">
            <v xml:space="preserve"> (c1+B1)*β</v>
          </cell>
          <cell r="E64" t="str">
            <v xml:space="preserve"> c1*α</v>
          </cell>
          <cell r="F64">
            <v>50904000</v>
          </cell>
          <cell r="G64" t="str">
            <v xml:space="preserve"> (c1+B1)*β</v>
          </cell>
          <cell r="H64" t="str">
            <v xml:space="preserve"> (c1+B1)*β</v>
          </cell>
          <cell r="I64">
            <v>50904000</v>
          </cell>
          <cell r="N64" t="str">
            <v xml:space="preserve"> 直接工事費</v>
          </cell>
          <cell r="Q64">
            <v>50904000</v>
          </cell>
        </row>
        <row r="65">
          <cell r="B65" t="str">
            <v xml:space="preserve"> 電気一般工事</v>
          </cell>
          <cell r="C65" t="str">
            <v xml:space="preserve"> 工期月数</v>
          </cell>
          <cell r="D65">
            <v>0</v>
          </cell>
          <cell r="E65" t="str">
            <v xml:space="preserve"> 工期月数</v>
          </cell>
          <cell r="F65">
            <v>0</v>
          </cell>
          <cell r="N65" t="str">
            <v xml:space="preserve"> 工期月数</v>
          </cell>
          <cell r="Q65">
            <v>0</v>
          </cell>
        </row>
        <row r="66">
          <cell r="A66" t="str">
            <v>内</v>
          </cell>
          <cell r="B66">
            <v>38311717</v>
          </cell>
          <cell r="C66">
            <v>1429027</v>
          </cell>
          <cell r="D66">
            <v>38311717</v>
          </cell>
          <cell r="E66" t="str">
            <v xml:space="preserve"> 必要職員数（人）</v>
          </cell>
          <cell r="F66">
            <v>1429027</v>
          </cell>
          <cell r="G66">
            <v>5570291</v>
          </cell>
          <cell r="H66" t="str">
            <v xml:space="preserve"> 必要職員数（人）</v>
          </cell>
          <cell r="I66">
            <v>5570291</v>
          </cell>
          <cell r="N66" t="str">
            <v xml:space="preserve"> 必要職員数（人）</v>
          </cell>
          <cell r="Q66">
            <v>0</v>
          </cell>
        </row>
        <row r="67">
          <cell r="E67" t="str">
            <v xml:space="preserve"> d1</v>
          </cell>
        </row>
        <row r="68">
          <cell r="A68" t="str">
            <v>工</v>
          </cell>
          <cell r="B68" t="str">
            <v xml:space="preserve"> 積み上げ仮設費</v>
          </cell>
          <cell r="C68" t="str">
            <v xml:space="preserve">   (2) 必要面積（MM）　＝必要職員数＊6</v>
          </cell>
          <cell r="D68" t="str">
            <v xml:space="preserve">   (2) 必要面積（MM）　＝必要職員数＊6</v>
          </cell>
          <cell r="M68" t="str">
            <v xml:space="preserve">   (2) 必要面積（MM）　＝必要職員数＊6</v>
          </cell>
        </row>
        <row r="69">
          <cell r="F69">
            <v>0</v>
          </cell>
        </row>
        <row r="70">
          <cell r="A70" t="str">
            <v>事</v>
          </cell>
          <cell r="B70" t="str">
            <v xml:space="preserve"> e1</v>
          </cell>
          <cell r="C70" t="str">
            <v xml:space="preserve"> 必要面積（MM）</v>
          </cell>
          <cell r="D70">
            <v>0</v>
          </cell>
          <cell r="E70" t="str">
            <v xml:space="preserve"> e1</v>
          </cell>
          <cell r="F70" t="str">
            <v xml:space="preserve"> 必要面積（MM）</v>
          </cell>
          <cell r="G70">
            <v>0</v>
          </cell>
          <cell r="H70" t="str">
            <v xml:space="preserve"> e1</v>
          </cell>
          <cell r="N70" t="str">
            <v xml:space="preserve"> 必要面積（MM）</v>
          </cell>
          <cell r="Q70">
            <v>0</v>
          </cell>
        </row>
        <row r="71">
          <cell r="B71" t="str">
            <v xml:space="preserve"> その他</v>
          </cell>
        </row>
        <row r="72">
          <cell r="I72">
            <v>0</v>
          </cell>
          <cell r="J72" t="str">
            <v xml:space="preserve"> 現場事務所単価</v>
          </cell>
          <cell r="K72">
            <v>0</v>
          </cell>
          <cell r="L72" t="str">
            <v xml:space="preserve"> 現場事務所単価</v>
          </cell>
          <cell r="M72">
            <v>0</v>
          </cell>
          <cell r="N72" t="str">
            <v xml:space="preserve"> 現場事務所単価</v>
          </cell>
          <cell r="Q72">
            <v>0</v>
          </cell>
        </row>
        <row r="73">
          <cell r="F73">
            <v>1533509</v>
          </cell>
          <cell r="G73">
            <v>6300625</v>
          </cell>
          <cell r="H73">
            <v>5512158</v>
          </cell>
          <cell r="I73">
            <v>6300625</v>
          </cell>
          <cell r="J73">
            <v>5512158</v>
          </cell>
          <cell r="K73">
            <v>5512158</v>
          </cell>
        </row>
        <row r="74">
          <cell r="B74" t="str">
            <v>　  小　　計</v>
          </cell>
          <cell r="C74" t="str">
            <v xml:space="preserve"> A1</v>
          </cell>
          <cell r="D74" t="str">
            <v xml:space="preserve"> B1</v>
          </cell>
          <cell r="E74" t="str">
            <v xml:space="preserve"> B1</v>
          </cell>
          <cell r="F74" t="str">
            <v xml:space="preserve"> D1</v>
          </cell>
          <cell r="G74" t="str">
            <v xml:space="preserve"> C1</v>
          </cell>
          <cell r="H74" t="str">
            <v xml:space="preserve"> D1</v>
          </cell>
          <cell r="I74" t="str">
            <v xml:space="preserve"> G1</v>
          </cell>
          <cell r="J74" t="str">
            <v xml:space="preserve"> E1</v>
          </cell>
          <cell r="K74" t="str">
            <v xml:space="preserve"> F1</v>
          </cell>
          <cell r="L74" t="str">
            <v xml:space="preserve"> G1</v>
          </cell>
          <cell r="M74" t="str">
            <v xml:space="preserve"> 作業員休憩室単価</v>
          </cell>
          <cell r="N74" t="str">
            <v xml:space="preserve"> 作業員休憩室単価</v>
          </cell>
          <cell r="Q74">
            <v>0</v>
          </cell>
        </row>
        <row r="75">
          <cell r="D75">
            <v>48760000</v>
          </cell>
          <cell r="E75">
            <v>1533000</v>
          </cell>
          <cell r="F75">
            <v>1533000</v>
          </cell>
          <cell r="G75">
            <v>50293000</v>
          </cell>
          <cell r="H75">
            <v>56593000</v>
          </cell>
          <cell r="I75">
            <v>6300000</v>
          </cell>
          <cell r="J75">
            <v>56593000</v>
          </cell>
          <cell r="K75">
            <v>5512000</v>
          </cell>
          <cell r="L75">
            <v>62105000</v>
          </cell>
        </row>
        <row r="76">
          <cell r="C76" t="str">
            <v xml:space="preserve"> a2</v>
          </cell>
          <cell r="D76" t="str">
            <v xml:space="preserve"> a2*0.01</v>
          </cell>
          <cell r="E76" t="str">
            <v xml:space="preserve"> a2*0.01</v>
          </cell>
          <cell r="F76" t="str">
            <v xml:space="preserve"> 作業所単価</v>
          </cell>
          <cell r="G76">
            <v>0</v>
          </cell>
          <cell r="H76" t="str">
            <v xml:space="preserve"> a2*0.15*β</v>
          </cell>
          <cell r="I76" t="str">
            <v xml:space="preserve"> 作業所単価</v>
          </cell>
          <cell r="J76">
            <v>0</v>
          </cell>
          <cell r="N76" t="str">
            <v xml:space="preserve"> 作業所単価</v>
          </cell>
          <cell r="Q76">
            <v>0</v>
          </cell>
        </row>
        <row r="77">
          <cell r="B77" t="str">
            <v xml:space="preserve"> 特別な専門工事</v>
          </cell>
          <cell r="C77" t="str">
            <v xml:space="preserve">   C2=A2+B2</v>
          </cell>
          <cell r="D77" t="str">
            <v xml:space="preserve">    E2=C2+D2</v>
          </cell>
          <cell r="E77" t="str">
            <v xml:space="preserve">     E2*γ</v>
          </cell>
          <cell r="F77" t="str">
            <v xml:space="preserve">   G2=E2+F2</v>
          </cell>
          <cell r="G77" t="str">
            <v xml:space="preserve">   C2=A2+B2</v>
          </cell>
          <cell r="H77" t="str">
            <v xml:space="preserve">    E2=C2+D2</v>
          </cell>
          <cell r="I77" t="str">
            <v xml:space="preserve">     E2*γ</v>
          </cell>
          <cell r="J77" t="str">
            <v xml:space="preserve">    E2=C2+D2</v>
          </cell>
          <cell r="K77" t="str">
            <v xml:space="preserve">     E2*γ</v>
          </cell>
          <cell r="L77" t="str">
            <v xml:space="preserve">   G2=E2+F2</v>
          </cell>
        </row>
        <row r="78">
          <cell r="D78">
            <v>0</v>
          </cell>
          <cell r="E78">
            <v>0</v>
          </cell>
          <cell r="F78">
            <v>0</v>
          </cell>
          <cell r="G78" t="str">
            <v xml:space="preserve">  積み上げ仮設費</v>
          </cell>
          <cell r="H78">
            <v>0</v>
          </cell>
          <cell r="I78">
            <v>0</v>
          </cell>
          <cell r="M78" t="str">
            <v xml:space="preserve">  積み上げ仮設費</v>
          </cell>
        </row>
        <row r="79">
          <cell r="C79" t="str">
            <v xml:space="preserve"> b2</v>
          </cell>
          <cell r="D79" t="str">
            <v xml:space="preserve"> b2*0.01</v>
          </cell>
          <cell r="E79" t="str">
            <v xml:space="preserve"> b2*0.01</v>
          </cell>
          <cell r="F79" t="str">
            <v xml:space="preserve"> (現場事務所＋作業員休憩室＋作業所)</v>
          </cell>
          <cell r="G79" t="str">
            <v xml:space="preserve"> b2*0.5*β</v>
          </cell>
          <cell r="H79" t="str">
            <v xml:space="preserve"> b2*0.5*β</v>
          </cell>
          <cell r="N79" t="str">
            <v xml:space="preserve"> (現場事務所＋作業員休憩室＋作業所)</v>
          </cell>
        </row>
        <row r="80">
          <cell r="A80" t="str">
            <v>対</v>
          </cell>
          <cell r="B80" t="str">
            <v xml:space="preserve"> 主要な機器</v>
          </cell>
          <cell r="C80" t="str">
            <v xml:space="preserve">           d =</v>
          </cell>
          <cell r="D80">
            <v>0</v>
          </cell>
          <cell r="E80" t="str">
            <v xml:space="preserve">           d =</v>
          </cell>
          <cell r="F80">
            <v>0</v>
          </cell>
          <cell r="N80" t="str">
            <v xml:space="preserve">           d =</v>
          </cell>
          <cell r="Q80">
            <v>0</v>
          </cell>
        </row>
        <row r="81">
          <cell r="D81">
            <v>1073100</v>
          </cell>
          <cell r="E81">
            <v>10731</v>
          </cell>
          <cell r="F81">
            <v>10731</v>
          </cell>
          <cell r="G81" t="str">
            <v xml:space="preserve">           d1=</v>
          </cell>
          <cell r="H81">
            <v>0</v>
          </cell>
          <cell r="I81">
            <v>75009</v>
          </cell>
          <cell r="J81" t="str">
            <v xml:space="preserve">           d1=</v>
          </cell>
          <cell r="K81">
            <v>0</v>
          </cell>
          <cell r="N81" t="str">
            <v xml:space="preserve">           d1=</v>
          </cell>
          <cell r="Q81">
            <v>0</v>
          </cell>
        </row>
        <row r="82">
          <cell r="A82" t="str">
            <v>象</v>
          </cell>
          <cell r="B82" t="str">
            <v xml:space="preserve"> c2</v>
          </cell>
          <cell r="C82" t="str">
            <v xml:space="preserve"> c2</v>
          </cell>
          <cell r="D82" t="str">
            <v xml:space="preserve"> (c2+B2)*β</v>
          </cell>
          <cell r="E82" t="str">
            <v xml:space="preserve"> c2*α</v>
          </cell>
          <cell r="F82">
            <v>0</v>
          </cell>
          <cell r="G82" t="str">
            <v xml:space="preserve"> (c2+B2)*β</v>
          </cell>
          <cell r="H82" t="str">
            <v xml:space="preserve"> (c2+B2)*β</v>
          </cell>
          <cell r="I82">
            <v>0</v>
          </cell>
          <cell r="N82" t="str">
            <v xml:space="preserve">           d2=</v>
          </cell>
          <cell r="Q82">
            <v>0</v>
          </cell>
        </row>
        <row r="83">
          <cell r="B83" t="str">
            <v xml:space="preserve"> 電気一般工事</v>
          </cell>
        </row>
        <row r="84">
          <cell r="A84" t="str">
            <v>外</v>
          </cell>
          <cell r="B84">
            <v>1070900</v>
          </cell>
          <cell r="C84">
            <v>39944</v>
          </cell>
          <cell r="D84">
            <v>1070900</v>
          </cell>
          <cell r="E84">
            <v>39944</v>
          </cell>
          <cell r="F84">
            <v>39944</v>
          </cell>
          <cell r="I84">
            <v>156701</v>
          </cell>
        </row>
        <row r="85">
          <cell r="E85" t="str">
            <v xml:space="preserve"> d2</v>
          </cell>
          <cell r="F85" t="str">
            <v>共通仮設費率</v>
          </cell>
          <cell r="G85" t="str">
            <v xml:space="preserve">      α＝</v>
          </cell>
          <cell r="H85">
            <v>3.73</v>
          </cell>
          <cell r="I85" t="str">
            <v>共通仮設費率</v>
          </cell>
          <cell r="J85" t="str">
            <v xml:space="preserve">      α＝</v>
          </cell>
          <cell r="K85">
            <v>3.73</v>
          </cell>
          <cell r="N85" t="str">
            <v>共通仮設費率</v>
          </cell>
          <cell r="Q85" t="str">
            <v xml:space="preserve">      α＝</v>
          </cell>
          <cell r="R85">
            <v>3.73</v>
          </cell>
        </row>
        <row r="86">
          <cell r="A86" t="str">
            <v>工</v>
          </cell>
          <cell r="B86" t="str">
            <v xml:space="preserve"> 積み上げ仮設費</v>
          </cell>
          <cell r="C86">
            <v>3.73</v>
          </cell>
          <cell r="D86" t="str">
            <v>（Ｍ）</v>
          </cell>
          <cell r="E86">
            <v>3.73</v>
          </cell>
          <cell r="F86" t="str">
            <v>（Ｍ）</v>
          </cell>
          <cell r="R86">
            <v>3.73</v>
          </cell>
          <cell r="S86" t="str">
            <v>（Ｍ）</v>
          </cell>
        </row>
        <row r="87">
          <cell r="F87">
            <v>0</v>
          </cell>
          <cell r="G87" t="str">
            <v>機械一般工事</v>
          </cell>
          <cell r="H87">
            <v>39382617</v>
          </cell>
          <cell r="I87" t="str">
            <v>機械一般工事</v>
          </cell>
          <cell r="J87">
            <v>39382617</v>
          </cell>
          <cell r="O87" t="str">
            <v>機械一般工事</v>
          </cell>
          <cell r="Q87">
            <v>39382617</v>
          </cell>
        </row>
        <row r="88">
          <cell r="A88" t="str">
            <v>事</v>
          </cell>
          <cell r="B88" t="str">
            <v xml:space="preserve"> e2</v>
          </cell>
          <cell r="C88">
            <v>39</v>
          </cell>
          <cell r="D88" t="str">
            <v xml:space="preserve"> e2</v>
          </cell>
          <cell r="E88">
            <v>39</v>
          </cell>
          <cell r="H88" t="str">
            <v xml:space="preserve"> e2</v>
          </cell>
          <cell r="Q88">
            <v>39</v>
          </cell>
        </row>
        <row r="89">
          <cell r="B89" t="str">
            <v xml:space="preserve"> その他</v>
          </cell>
        </row>
        <row r="90">
          <cell r="I90">
            <v>0</v>
          </cell>
          <cell r="J90" t="str">
            <v>現場管理費率</v>
          </cell>
          <cell r="K90" t="str">
            <v xml:space="preserve">      β＝</v>
          </cell>
          <cell r="L90">
            <v>13.98</v>
          </cell>
          <cell r="M90" t="str">
            <v>現場管理費率</v>
          </cell>
          <cell r="N90" t="str">
            <v>現場管理費率</v>
          </cell>
          <cell r="O90">
            <v>13.98</v>
          </cell>
          <cell r="Q90" t="str">
            <v xml:space="preserve">      β＝</v>
          </cell>
          <cell r="R90">
            <v>13.98</v>
          </cell>
        </row>
        <row r="91">
          <cell r="F91">
            <v>50675</v>
          </cell>
          <cell r="G91">
            <v>231710</v>
          </cell>
          <cell r="H91">
            <v>236195</v>
          </cell>
          <cell r="I91">
            <v>231710</v>
          </cell>
          <cell r="J91" t="str">
            <v>（Ｍ）</v>
          </cell>
          <cell r="K91">
            <v>236195</v>
          </cell>
          <cell r="L91">
            <v>13.98</v>
          </cell>
          <cell r="M91" t="str">
            <v>（Ｍ）</v>
          </cell>
          <cell r="R91">
            <v>13.98</v>
          </cell>
          <cell r="S91" t="str">
            <v>（Ｍ）</v>
          </cell>
        </row>
        <row r="92">
          <cell r="B92" t="str">
            <v>　  小　　計</v>
          </cell>
          <cell r="C92" t="str">
            <v xml:space="preserve"> A2</v>
          </cell>
          <cell r="D92" t="str">
            <v xml:space="preserve"> B2</v>
          </cell>
          <cell r="E92" t="str">
            <v xml:space="preserve"> B2</v>
          </cell>
          <cell r="F92" t="str">
            <v xml:space="preserve"> D2</v>
          </cell>
          <cell r="G92" t="str">
            <v xml:space="preserve"> C2</v>
          </cell>
          <cell r="H92" t="str">
            <v xml:space="preserve"> D2</v>
          </cell>
          <cell r="I92" t="str">
            <v xml:space="preserve"> G2</v>
          </cell>
          <cell r="J92" t="str">
            <v xml:space="preserve"> E2</v>
          </cell>
          <cell r="K92" t="str">
            <v xml:space="preserve"> F2</v>
          </cell>
          <cell r="L92" t="str">
            <v xml:space="preserve"> G2</v>
          </cell>
          <cell r="M92" t="str">
            <v>純工事費</v>
          </cell>
          <cell r="N92">
            <v>52487000</v>
          </cell>
          <cell r="O92" t="str">
            <v>純工事費</v>
          </cell>
          <cell r="Q92">
            <v>52487000</v>
          </cell>
        </row>
        <row r="93">
          <cell r="D93">
            <v>2144000</v>
          </cell>
          <cell r="E93">
            <v>50000</v>
          </cell>
          <cell r="F93">
            <v>50000</v>
          </cell>
          <cell r="G93">
            <v>2194000</v>
          </cell>
          <cell r="H93">
            <v>2425000</v>
          </cell>
          <cell r="I93">
            <v>231000</v>
          </cell>
          <cell r="J93">
            <v>2425000</v>
          </cell>
          <cell r="K93">
            <v>236000</v>
          </cell>
          <cell r="L93">
            <v>2661000</v>
          </cell>
          <cell r="M93">
            <v>52</v>
          </cell>
          <cell r="Q93">
            <v>52</v>
          </cell>
        </row>
        <row r="94">
          <cell r="L94" t="str">
            <v>　  総工事費</v>
          </cell>
        </row>
        <row r="95">
          <cell r="C95" t="str">
            <v xml:space="preserve"> Ａ</v>
          </cell>
          <cell r="D95" t="str">
            <v xml:space="preserve"> Ｂ</v>
          </cell>
          <cell r="E95" t="str">
            <v xml:space="preserve"> Ｂ</v>
          </cell>
          <cell r="F95" t="str">
            <v xml:space="preserve"> Ｄ</v>
          </cell>
          <cell r="G95" t="str">
            <v xml:space="preserve"> Ｃ</v>
          </cell>
          <cell r="H95" t="str">
            <v xml:space="preserve"> Ｄ</v>
          </cell>
          <cell r="I95" t="str">
            <v xml:space="preserve"> Ｇ</v>
          </cell>
          <cell r="J95" t="str">
            <v xml:space="preserve"> Ｅ</v>
          </cell>
          <cell r="K95" t="str">
            <v xml:space="preserve"> Ｆ</v>
          </cell>
          <cell r="L95" t="str">
            <v xml:space="preserve"> Ｇ</v>
          </cell>
          <cell r="M95" t="str">
            <v>一般管理費率</v>
          </cell>
          <cell r="N95" t="str">
            <v>一般管理費率</v>
          </cell>
          <cell r="O95">
            <v>9.74</v>
          </cell>
          <cell r="Q95" t="str">
            <v xml:space="preserve">      γ＝</v>
          </cell>
          <cell r="R95">
            <v>9.74</v>
          </cell>
        </row>
        <row r="96">
          <cell r="B96" t="str">
            <v>　  合　　計</v>
          </cell>
          <cell r="C96">
            <v>50904000</v>
          </cell>
          <cell r="D96">
            <v>50904000</v>
          </cell>
          <cell r="E96">
            <v>52487000</v>
          </cell>
          <cell r="F96">
            <v>1583000</v>
          </cell>
          <cell r="G96">
            <v>52487000</v>
          </cell>
          <cell r="H96">
            <v>5748000</v>
          </cell>
          <cell r="I96">
            <v>6531000</v>
          </cell>
          <cell r="J96">
            <v>59018000</v>
          </cell>
          <cell r="K96">
            <v>5748000</v>
          </cell>
          <cell r="L96">
            <v>64766000</v>
          </cell>
          <cell r="M96">
            <v>9.74</v>
          </cell>
          <cell r="N96" t="str">
            <v>（Ｍ）</v>
          </cell>
          <cell r="R96">
            <v>9.74</v>
          </cell>
          <cell r="S96" t="str">
            <v>（Ｍ）</v>
          </cell>
        </row>
        <row r="97">
          <cell r="O97" t="str">
            <v>工事原価　</v>
          </cell>
          <cell r="P97">
            <v>59018000</v>
          </cell>
          <cell r="Q97">
            <v>59018000</v>
          </cell>
        </row>
        <row r="98">
          <cell r="D98" t="str">
            <v xml:space="preserve">  工事原価</v>
          </cell>
          <cell r="E98" t="str">
            <v xml:space="preserve">  一般管理費等率</v>
          </cell>
          <cell r="F98" t="str">
            <v xml:space="preserve">  一般管理費等</v>
          </cell>
          <cell r="G98" t="str">
            <v xml:space="preserve">  一般管理費等</v>
          </cell>
          <cell r="H98" t="str">
            <v>　  消費税率</v>
          </cell>
          <cell r="I98" t="str">
            <v xml:space="preserve"> 総工事費</v>
          </cell>
          <cell r="J98" t="str">
            <v>　  消費税率</v>
          </cell>
          <cell r="K98" t="str">
            <v xml:space="preserve">   消費税額</v>
          </cell>
          <cell r="L98" t="str">
            <v xml:space="preserve">  消費税込み額</v>
          </cell>
          <cell r="M98">
            <v>59</v>
          </cell>
          <cell r="Q98">
            <v>59</v>
          </cell>
        </row>
        <row r="99">
          <cell r="D99">
            <v>59018000</v>
          </cell>
          <cell r="E99">
            <v>9.74</v>
          </cell>
          <cell r="F99">
            <v>9.74</v>
          </cell>
          <cell r="G99">
            <v>5748000</v>
          </cell>
          <cell r="H99">
            <v>5</v>
          </cell>
          <cell r="I99">
            <v>64766000</v>
          </cell>
          <cell r="J99">
            <v>5</v>
          </cell>
          <cell r="K99">
            <v>3238300</v>
          </cell>
          <cell r="L99">
            <v>68004300</v>
          </cell>
        </row>
        <row r="100">
          <cell r="B100" t="str">
            <v xml:space="preserve"> </v>
          </cell>
          <cell r="C100">
            <v>59018000</v>
          </cell>
          <cell r="D100">
            <v>59018000</v>
          </cell>
          <cell r="E100">
            <v>5682000</v>
          </cell>
          <cell r="F100">
            <v>9.6199999999999992</v>
          </cell>
          <cell r="G100">
            <v>5682000</v>
          </cell>
          <cell r="H100">
            <v>3235000</v>
          </cell>
          <cell r="I100">
            <v>64700000</v>
          </cell>
          <cell r="J100">
            <v>5</v>
          </cell>
          <cell r="K100">
            <v>3235000</v>
          </cell>
          <cell r="L100">
            <v>67935000</v>
          </cell>
        </row>
        <row r="101">
          <cell r="D101">
            <v>59018000</v>
          </cell>
          <cell r="E101">
            <v>8.44</v>
          </cell>
          <cell r="F101">
            <v>8.44</v>
          </cell>
          <cell r="G101">
            <v>4982000</v>
          </cell>
          <cell r="H101">
            <v>5</v>
          </cell>
          <cell r="I101">
            <v>64000000</v>
          </cell>
          <cell r="J101">
            <v>5</v>
          </cell>
          <cell r="K101">
            <v>3200000</v>
          </cell>
          <cell r="L101">
            <v>67200000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  <sheetName val="Sheet2"/>
    </sheetNames>
    <definedNames>
      <definedName name="マクロ終了"/>
    </definedNames>
    <sheetDataSet>
      <sheetData sheetId="0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  <sheetName val="小項目"/>
    </sheetNames>
    <definedNames>
      <definedName name="マクロ終了"/>
    </definedNames>
    <sheetDataSet>
      <sheetData sheetId="0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 "/>
      <sheetName val="代価表（追加）"/>
      <sheetName val="ケーブル"/>
      <sheetName val="電線管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  <sheetName val="盤労務"/>
    </sheetNames>
    <definedNames>
      <definedName name="マクロ終了"/>
    </defined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複合単価表"/>
      <sheetName val="見積比較表"/>
      <sheetName val="盤労務"/>
      <sheetName val="代価表"/>
      <sheetName val="資材単価調書"/>
      <sheetName val="市場単価比較表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 "/>
      <sheetName val="代価表（追加）"/>
      <sheetName val="ケーブル"/>
      <sheetName val="電線管"/>
      <sheetName val="#REF!"/>
      <sheetName val="分電盤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  <sheetName val="歩掛ﾃﾞｰﾀ"/>
      <sheetName val="代価表 "/>
      <sheetName val="data"/>
      <sheetName val="目次"/>
      <sheetName val="A-1墨だし"/>
    </sheetNames>
    <definedNames>
      <definedName name="マクロ終了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照明 (2)"/>
      <sheetName val="照明"/>
      <sheetName val="照明器具単価"/>
      <sheetName val="ﾀﾝﾌﾟﾗsw"/>
      <sheetName val="電気工事表紙"/>
      <sheetName val="総工事費"/>
      <sheetName val="標準建設費･特例加算"/>
      <sheetName val="電気チョップ表"/>
      <sheetName val="鏡"/>
      <sheetName val="直接工事費（標準建設費）"/>
      <sheetName val="単価"/>
      <sheetName val="設計書（電気大悟法園田改竄3）訂正"/>
      <sheetName val="直接工事費_標準建設費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直接工事費（標準建設費）"/>
      <sheetName val="表紙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称マスター"/>
      <sheetName val="1仮設工事"/>
      <sheetName val="2土工事"/>
      <sheetName val="3コンクリート工事"/>
      <sheetName val="4型枠工事"/>
      <sheetName val="5.既製コンクリート工事"/>
      <sheetName val="6鉄筋工事"/>
      <sheetName val="7防水工事"/>
      <sheetName val="8タイル工事"/>
      <sheetName val="9木"/>
      <sheetName val="9木工事"/>
      <sheetName val="10屋根工事"/>
      <sheetName val="11金属金物工事"/>
      <sheetName val="12左官工事"/>
      <sheetName val="13木製建具"/>
      <sheetName val="14鋼製建具"/>
      <sheetName val="15ガラス工事"/>
      <sheetName val="16塗装工事"/>
      <sheetName val="17内装工事"/>
      <sheetName val="18外装工事"/>
      <sheetName val="18外装工事2"/>
      <sheetName val="19雑工事"/>
      <sheetName val="1外構工事"/>
      <sheetName val="最終"/>
    </sheetNames>
    <sheetDataSet>
      <sheetData sheetId="0">
        <row r="2">
          <cell r="B2" t="str">
            <v>仮設工事</v>
          </cell>
          <cell r="D2" t="str">
            <v>土工事</v>
          </cell>
          <cell r="E2" t="str">
            <v>コンクリート工事</v>
          </cell>
          <cell r="F2" t="str">
            <v>型枠工事</v>
          </cell>
          <cell r="G2" t="str">
            <v>鉄筋工事</v>
          </cell>
          <cell r="H2" t="str">
            <v>既成コンクリ－ト工事</v>
          </cell>
          <cell r="I2" t="str">
            <v>防水工事</v>
          </cell>
          <cell r="J2" t="str">
            <v>石工事</v>
          </cell>
          <cell r="K2" t="str">
            <v>タイル工事</v>
          </cell>
          <cell r="L2" t="str">
            <v>木工事</v>
          </cell>
          <cell r="M2" t="str">
            <v>屋根工事</v>
          </cell>
          <cell r="N2" t="str">
            <v>金物工事</v>
          </cell>
          <cell r="O2" t="str">
            <v>左官工事</v>
          </cell>
          <cell r="P2" t="str">
            <v>木製建具工事</v>
          </cell>
          <cell r="Q2" t="str">
            <v>鋼製建具工事</v>
          </cell>
          <cell r="R2" t="str">
            <v>塗装工事</v>
          </cell>
          <cell r="S2" t="str">
            <v>内外装工事</v>
          </cell>
          <cell r="T2" t="str">
            <v>雑工事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"/>
      <sheetName val="明細書"/>
      <sheetName val="複合単価 "/>
      <sheetName val="塗装費"/>
      <sheetName val="見積比較表"/>
      <sheetName val="産廃"/>
      <sheetName val="支線工事"/>
      <sheetName val="動力盤"/>
      <sheetName val="分電盤"/>
      <sheetName val="#REF!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">
          <cell r="B12" t="str">
            <v>複合単価計算書</v>
          </cell>
        </row>
        <row r="14">
          <cell r="C14" t="str">
            <v>工事名称 :</v>
          </cell>
        </row>
        <row r="16">
          <cell r="F16" t="str">
            <v>数</v>
          </cell>
          <cell r="G16" t="str">
            <v>単</v>
          </cell>
        </row>
        <row r="17">
          <cell r="C17" t="str">
            <v>名  称</v>
          </cell>
          <cell r="D17" t="str">
            <v xml:space="preserve">  規  格</v>
          </cell>
          <cell r="E17" t="str">
            <v>単  価</v>
          </cell>
          <cell r="F17" t="str">
            <v>雑材料</v>
          </cell>
          <cell r="G17" t="str">
            <v>小  計</v>
          </cell>
          <cell r="H17" t="str">
            <v>単  価</v>
          </cell>
          <cell r="I17" t="str">
            <v>雑材料</v>
          </cell>
          <cell r="J17" t="str">
            <v>小  計</v>
          </cell>
          <cell r="K17" t="str">
            <v>小  計</v>
          </cell>
          <cell r="L17" t="str">
            <v>労務単価</v>
          </cell>
          <cell r="M17" t="str">
            <v>労務単価</v>
          </cell>
          <cell r="N17" t="str">
            <v>歩  掛</v>
          </cell>
          <cell r="O17" t="str">
            <v>その他</v>
          </cell>
          <cell r="P17" t="str">
            <v>小  計</v>
          </cell>
        </row>
        <row r="18">
          <cell r="F18" t="str">
            <v>量</v>
          </cell>
          <cell r="G18" t="str">
            <v>位</v>
          </cell>
        </row>
        <row r="20">
          <cell r="C20" t="str">
            <v xml:space="preserve"> 鋼線（亜鉛メッキ）</v>
          </cell>
          <cell r="D20">
            <v>38</v>
          </cell>
          <cell r="E20" t="str">
            <v>㎡</v>
          </cell>
          <cell r="F20">
            <v>8</v>
          </cell>
          <cell r="G20" t="str">
            <v>ｍ</v>
          </cell>
          <cell r="H20">
            <v>94</v>
          </cell>
          <cell r="I20">
            <v>3.0000000000000002E-2</v>
          </cell>
          <cell r="J20">
            <v>774</v>
          </cell>
          <cell r="K20" t="str">
            <v>電      工</v>
          </cell>
          <cell r="L20" t="str">
            <v>電      工</v>
          </cell>
          <cell r="M20">
            <v>17100</v>
          </cell>
          <cell r="N20">
            <v>0.67</v>
          </cell>
          <cell r="O20">
            <v>0.12</v>
          </cell>
          <cell r="P20">
            <v>12831</v>
          </cell>
        </row>
        <row r="21">
          <cell r="C21" t="str">
            <v xml:space="preserve"> P-70</v>
          </cell>
          <cell r="D21">
            <v>0</v>
          </cell>
          <cell r="E21">
            <v>0</v>
          </cell>
          <cell r="J21">
            <v>0</v>
          </cell>
        </row>
        <row r="22">
          <cell r="B22" t="str">
            <v>資</v>
          </cell>
          <cell r="C22" t="str">
            <v xml:space="preserve"> 支線バンド</v>
          </cell>
          <cell r="D22">
            <v>1</v>
          </cell>
          <cell r="E22" t="str">
            <v>個</v>
          </cell>
          <cell r="F22">
            <v>1</v>
          </cell>
          <cell r="G22" t="str">
            <v>個</v>
          </cell>
          <cell r="H22">
            <v>864</v>
          </cell>
          <cell r="I22">
            <v>3.0000000000000002E-2</v>
          </cell>
          <cell r="J22">
            <v>889</v>
          </cell>
          <cell r="K22" t="str">
            <v>労</v>
          </cell>
          <cell r="L22" t="str">
            <v>普通作業員</v>
          </cell>
          <cell r="M22">
            <v>19700</v>
          </cell>
          <cell r="N22">
            <v>0.26100000000000001</v>
          </cell>
          <cell r="O22">
            <v>0.12</v>
          </cell>
          <cell r="P22">
            <v>5758</v>
          </cell>
        </row>
        <row r="23">
          <cell r="C23" t="str">
            <v xml:space="preserve"> P-68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</row>
        <row r="24">
          <cell r="C24" t="str">
            <v xml:space="preserve"> シンプル</v>
          </cell>
          <cell r="D24" t="str">
            <v xml:space="preserve">  丸  型</v>
          </cell>
          <cell r="E24">
            <v>1</v>
          </cell>
          <cell r="F24">
            <v>1</v>
          </cell>
          <cell r="G24" t="str">
            <v>個</v>
          </cell>
          <cell r="H24">
            <v>160</v>
          </cell>
          <cell r="I24">
            <v>3.0000000000000002E-2</v>
          </cell>
          <cell r="J24">
            <v>164</v>
          </cell>
        </row>
        <row r="25">
          <cell r="C25" t="str">
            <v xml:space="preserve"> P-78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6">
          <cell r="C26" t="str">
            <v xml:space="preserve"> 巻付グリップ</v>
          </cell>
          <cell r="D26">
            <v>38</v>
          </cell>
          <cell r="E26" t="str">
            <v>㎡</v>
          </cell>
          <cell r="F26">
            <v>4</v>
          </cell>
          <cell r="G26" t="str">
            <v>個</v>
          </cell>
          <cell r="H26">
            <v>320</v>
          </cell>
          <cell r="I26">
            <v>3.0000000000000002E-2</v>
          </cell>
          <cell r="J26">
            <v>1318</v>
          </cell>
        </row>
        <row r="27">
          <cell r="C27" t="str">
            <v xml:space="preserve"> P-70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C28" t="str">
            <v xml:space="preserve"> 玉碍子</v>
          </cell>
          <cell r="D28" t="str">
            <v xml:space="preserve">    中</v>
          </cell>
          <cell r="E28">
            <v>1</v>
          </cell>
          <cell r="F28">
            <v>1</v>
          </cell>
          <cell r="G28" t="str">
            <v>個</v>
          </cell>
          <cell r="H28">
            <v>416</v>
          </cell>
          <cell r="I28">
            <v>3.0000000000000002E-2</v>
          </cell>
          <cell r="J28">
            <v>428</v>
          </cell>
          <cell r="K28" t="str">
            <v>務</v>
          </cell>
        </row>
        <row r="29">
          <cell r="C29" t="str">
            <v xml:space="preserve"> P-69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B30" t="str">
            <v>材</v>
          </cell>
          <cell r="C30" t="str">
            <v xml:space="preserve"> 支線ガード（樹脂）</v>
          </cell>
          <cell r="D30">
            <v>1</v>
          </cell>
          <cell r="E30" t="str">
            <v>本</v>
          </cell>
          <cell r="F30">
            <v>1</v>
          </cell>
          <cell r="G30" t="str">
            <v>本</v>
          </cell>
          <cell r="H30">
            <v>1528</v>
          </cell>
          <cell r="I30">
            <v>3.0000000000000002E-2</v>
          </cell>
          <cell r="J30">
            <v>1573</v>
          </cell>
        </row>
        <row r="31">
          <cell r="C31" t="str">
            <v xml:space="preserve"> P-70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</row>
        <row r="32">
          <cell r="C32" t="str">
            <v xml:space="preserve"> ステーブロック</v>
          </cell>
          <cell r="D32" t="str">
            <v xml:space="preserve">  ＃５型</v>
          </cell>
          <cell r="E32">
            <v>1</v>
          </cell>
          <cell r="F32">
            <v>1</v>
          </cell>
          <cell r="G32" t="str">
            <v>個</v>
          </cell>
          <cell r="H32">
            <v>2960</v>
          </cell>
          <cell r="I32">
            <v>3.0000000000000002E-2</v>
          </cell>
          <cell r="J32">
            <v>3048</v>
          </cell>
          <cell r="K32">
            <v>18589</v>
          </cell>
          <cell r="L32" t="str">
            <v>労務費計</v>
          </cell>
          <cell r="M32">
            <v>18589</v>
          </cell>
          <cell r="O32" t="str">
            <v>労務費計</v>
          </cell>
          <cell r="P32">
            <v>18589</v>
          </cell>
        </row>
        <row r="33">
          <cell r="C33" t="str">
            <v xml:space="preserve"> P-70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</row>
        <row r="35">
          <cell r="I35" t="str">
            <v>資材費計</v>
          </cell>
          <cell r="J35">
            <v>8194</v>
          </cell>
          <cell r="K35" t="str">
            <v>資材費計</v>
          </cell>
          <cell r="L35">
            <v>8194</v>
          </cell>
          <cell r="M35" t="str">
            <v>資材費計</v>
          </cell>
          <cell r="N35">
            <v>8194</v>
          </cell>
          <cell r="O35" t="str">
            <v>資材費計</v>
          </cell>
          <cell r="P35">
            <v>8194</v>
          </cell>
        </row>
        <row r="38">
          <cell r="C38" t="str">
            <v>備    考</v>
          </cell>
          <cell r="D38" t="str">
            <v>合計</v>
          </cell>
          <cell r="E38">
            <v>26783</v>
          </cell>
          <cell r="F38" t="str">
            <v>合計</v>
          </cell>
          <cell r="G38">
            <v>26783</v>
          </cell>
          <cell r="O38" t="str">
            <v>合計</v>
          </cell>
          <cell r="P38">
            <v>26783</v>
          </cell>
        </row>
        <row r="40">
          <cell r="C40" t="str">
            <v>※ステーブロックはロッド付とする．</v>
          </cell>
        </row>
        <row r="41">
          <cell r="O41" t="str">
            <v>複合単価</v>
          </cell>
          <cell r="P41">
            <v>26700</v>
          </cell>
        </row>
      </sheetData>
      <sheetData sheetId="7"/>
      <sheetData sheetId="8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代価表"/>
      <sheetName val="小口径"/>
      <sheetName val="衛生器具"/>
      <sheetName val="機器類"/>
      <sheetName val="歩掛ﾃﾞｰﾀ"/>
      <sheetName val="搬入据付費(1)"/>
      <sheetName val="搬入据付費(2)"/>
      <sheetName val="見積比較表"/>
      <sheetName val="屋内給水"/>
      <sheetName val="屋外給水（対象内）"/>
      <sheetName val="屋外給水（対象外）"/>
      <sheetName val="集会所給水"/>
      <sheetName val="児童公園給水"/>
      <sheetName val="児童公園排水"/>
      <sheetName val="屋外ガス"/>
      <sheetName val="本体排水（１）"/>
      <sheetName val="本体排水（２）"/>
      <sheetName val="対象外排水"/>
      <sheetName val="集会所排水"/>
      <sheetName val="歩掛"/>
      <sheetName val="Sheet1"/>
      <sheetName val="桝配管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">
          <cell r="B4">
            <v>1</v>
          </cell>
          <cell r="C4" t="str">
            <v>SA</v>
          </cell>
          <cell r="D4" t="str">
            <v>RA</v>
          </cell>
          <cell r="E4">
            <v>0.4</v>
          </cell>
          <cell r="F4">
            <v>0.2</v>
          </cell>
        </row>
        <row r="5">
          <cell r="B5">
            <v>2</v>
          </cell>
          <cell r="C5" t="str">
            <v>SB</v>
          </cell>
          <cell r="D5" t="str">
            <v>RB</v>
          </cell>
          <cell r="E5">
            <v>0.5</v>
          </cell>
          <cell r="F5">
            <v>0.25</v>
          </cell>
        </row>
        <row r="6">
          <cell r="B6">
            <v>3</v>
          </cell>
          <cell r="C6" t="str">
            <v>SC-1</v>
          </cell>
          <cell r="D6" t="str">
            <v>RC-1</v>
          </cell>
          <cell r="E6">
            <v>0.35</v>
          </cell>
          <cell r="F6">
            <v>0.17499999999999999</v>
          </cell>
        </row>
        <row r="7">
          <cell r="B7">
            <v>4</v>
          </cell>
          <cell r="C7" t="str">
            <v>SC-2</v>
          </cell>
          <cell r="D7" t="str">
            <v>RC-2</v>
          </cell>
          <cell r="E7">
            <v>0.45</v>
          </cell>
          <cell r="F7">
            <v>0.22500000000000001</v>
          </cell>
        </row>
        <row r="8">
          <cell r="B8">
            <v>5</v>
          </cell>
          <cell r="C8" t="str">
            <v>SC-3</v>
          </cell>
          <cell r="D8" t="str">
            <v>RC-3</v>
          </cell>
          <cell r="E8">
            <v>0.6</v>
          </cell>
          <cell r="F8">
            <v>0.3</v>
          </cell>
        </row>
        <row r="9">
          <cell r="B9">
            <v>6</v>
          </cell>
          <cell r="C9" t="str">
            <v>SC-4</v>
          </cell>
          <cell r="D9" t="str">
            <v>RC-4</v>
          </cell>
          <cell r="E9">
            <v>0.9</v>
          </cell>
          <cell r="F9">
            <v>0.45</v>
          </cell>
        </row>
        <row r="10">
          <cell r="B10">
            <v>7</v>
          </cell>
          <cell r="C10" t="str">
            <v>SC-5</v>
          </cell>
          <cell r="D10" t="str">
            <v>RC-5</v>
          </cell>
          <cell r="E10">
            <v>1.2</v>
          </cell>
          <cell r="F10">
            <v>0.6</v>
          </cell>
        </row>
        <row r="11">
          <cell r="B11">
            <v>8</v>
          </cell>
          <cell r="C11" t="str">
            <v>小口径</v>
          </cell>
          <cell r="D11" t="str">
            <v>RA</v>
          </cell>
          <cell r="E11">
            <v>0.15</v>
          </cell>
          <cell r="F11">
            <v>7.4999999999999997E-2</v>
          </cell>
        </row>
        <row r="17">
          <cell r="C17">
            <v>0</v>
          </cell>
          <cell r="D17">
            <v>1</v>
          </cell>
          <cell r="E17">
            <v>2</v>
          </cell>
        </row>
        <row r="18">
          <cell r="C18">
            <v>0.3</v>
          </cell>
          <cell r="D18">
            <v>0.5</v>
          </cell>
          <cell r="E18">
            <v>1</v>
          </cell>
        </row>
        <row r="31">
          <cell r="D31">
            <v>0</v>
          </cell>
          <cell r="E31">
            <v>0.2</v>
          </cell>
        </row>
        <row r="32">
          <cell r="D32">
            <v>1</v>
          </cell>
          <cell r="E32">
            <v>0.4</v>
          </cell>
        </row>
        <row r="33">
          <cell r="D33">
            <v>2</v>
          </cell>
          <cell r="E33">
            <v>0.2</v>
          </cell>
        </row>
        <row r="34">
          <cell r="D34">
            <v>3</v>
          </cell>
          <cell r="E34">
            <v>0.6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歩掛ﾃﾞｰﾀ"/>
      <sheetName val="搬入据付費(1)"/>
      <sheetName val="搬入据付費(2)"/>
      <sheetName val="搬入据付費(3)"/>
      <sheetName val="搬入据付費(4)"/>
      <sheetName val="搬入据付費(5)"/>
      <sheetName val="搬入据付費(6)"/>
      <sheetName val="搬入据付費(7)"/>
      <sheetName val="基準単価"/>
      <sheetName val="労務費"/>
      <sheetName val="増築消火"/>
      <sheetName val="既設消火"/>
    </sheetNames>
    <sheetDataSet>
      <sheetData sheetId="0">
        <row r="5">
          <cell r="B5">
            <v>1</v>
          </cell>
          <cell r="C5" t="str">
            <v>片吸込渦巻ﾎﾟﾝﾌﾟ</v>
          </cell>
          <cell r="D5">
            <v>0.75</v>
          </cell>
          <cell r="E5" t="str">
            <v>kw</v>
          </cell>
          <cell r="F5">
            <v>1.18</v>
          </cell>
          <cell r="K5">
            <v>0</v>
          </cell>
          <cell r="L5">
            <v>1.3</v>
          </cell>
          <cell r="N5">
            <v>0</v>
          </cell>
          <cell r="O5">
            <v>2.5</v>
          </cell>
        </row>
        <row r="6">
          <cell r="B6">
            <v>2</v>
          </cell>
          <cell r="C6" t="str">
            <v>片吸込渦巻ﾎﾟﾝﾌﾟ</v>
          </cell>
          <cell r="D6">
            <v>1.5</v>
          </cell>
          <cell r="E6" t="str">
            <v>kw</v>
          </cell>
          <cell r="F6">
            <v>1.41</v>
          </cell>
          <cell r="K6">
            <v>250</v>
          </cell>
          <cell r="L6">
            <v>1.3</v>
          </cell>
          <cell r="N6">
            <v>100</v>
          </cell>
          <cell r="O6">
            <v>2</v>
          </cell>
        </row>
        <row r="7">
          <cell r="B7">
            <v>3</v>
          </cell>
          <cell r="C7" t="str">
            <v>片吸込渦巻ﾎﾟﾝﾌﾟ</v>
          </cell>
          <cell r="D7">
            <v>2.2000000000000002</v>
          </cell>
          <cell r="E7" t="str">
            <v>kw</v>
          </cell>
          <cell r="F7">
            <v>1.65</v>
          </cell>
          <cell r="K7">
            <v>500</v>
          </cell>
          <cell r="L7">
            <v>1.2</v>
          </cell>
          <cell r="N7">
            <v>200</v>
          </cell>
          <cell r="O7">
            <v>1.7</v>
          </cell>
        </row>
        <row r="8">
          <cell r="B8">
            <v>4</v>
          </cell>
          <cell r="C8" t="str">
            <v>片吸込渦巻ﾎﾟﾝﾌﾟ</v>
          </cell>
          <cell r="D8">
            <v>3.7</v>
          </cell>
          <cell r="E8" t="str">
            <v>kw</v>
          </cell>
          <cell r="F8">
            <v>1.8</v>
          </cell>
          <cell r="K8">
            <v>800</v>
          </cell>
          <cell r="L8">
            <v>1.1000000000000001</v>
          </cell>
          <cell r="N8">
            <v>300</v>
          </cell>
          <cell r="O8">
            <v>1.4</v>
          </cell>
        </row>
        <row r="9">
          <cell r="B9">
            <v>5</v>
          </cell>
          <cell r="C9" t="str">
            <v>片吸込渦巻ﾎﾟﾝﾌﾟ</v>
          </cell>
          <cell r="D9">
            <v>5.5</v>
          </cell>
          <cell r="E9" t="str">
            <v>kw</v>
          </cell>
          <cell r="F9">
            <v>2.25</v>
          </cell>
          <cell r="K9">
            <v>1000</v>
          </cell>
          <cell r="L9">
            <v>1</v>
          </cell>
          <cell r="N9">
            <v>400</v>
          </cell>
          <cell r="O9">
            <v>1.2</v>
          </cell>
        </row>
        <row r="10">
          <cell r="B10">
            <v>6</v>
          </cell>
          <cell r="C10" t="str">
            <v>片吸込渦巻ﾎﾟﾝﾌﾟ</v>
          </cell>
          <cell r="D10">
            <v>7.5</v>
          </cell>
          <cell r="E10" t="str">
            <v>kw</v>
          </cell>
          <cell r="F10">
            <v>2.36</v>
          </cell>
          <cell r="K10">
            <v>3000</v>
          </cell>
          <cell r="L10">
            <v>0.85</v>
          </cell>
          <cell r="N10">
            <v>500</v>
          </cell>
          <cell r="O10">
            <v>1</v>
          </cell>
        </row>
        <row r="11">
          <cell r="B11">
            <v>7</v>
          </cell>
          <cell r="C11" t="str">
            <v>片吸込渦巻ﾎﾟﾝﾌﾟ</v>
          </cell>
          <cell r="D11">
            <v>11</v>
          </cell>
          <cell r="E11" t="str">
            <v>kw</v>
          </cell>
          <cell r="F11">
            <v>2.9</v>
          </cell>
          <cell r="K11">
            <v>5000</v>
          </cell>
          <cell r="L11">
            <v>0.75</v>
          </cell>
          <cell r="N11">
            <v>600</v>
          </cell>
          <cell r="O11">
            <v>1</v>
          </cell>
        </row>
        <row r="12">
          <cell r="B12">
            <v>8</v>
          </cell>
          <cell r="C12" t="str">
            <v>片吸込渦巻ﾎﾟﾝﾌﾟ</v>
          </cell>
          <cell r="D12">
            <v>15</v>
          </cell>
          <cell r="E12" t="str">
            <v>kw</v>
          </cell>
          <cell r="F12">
            <v>3.55</v>
          </cell>
          <cell r="K12">
            <v>7000</v>
          </cell>
          <cell r="L12">
            <v>0.7</v>
          </cell>
        </row>
        <row r="13">
          <cell r="B13">
            <v>9</v>
          </cell>
          <cell r="C13" t="str">
            <v>片吸込渦巻ﾎﾟﾝﾌﾟ</v>
          </cell>
          <cell r="D13">
            <v>18.5</v>
          </cell>
          <cell r="E13" t="str">
            <v>kw</v>
          </cell>
          <cell r="F13">
            <v>4.09</v>
          </cell>
          <cell r="K13">
            <v>10000</v>
          </cell>
          <cell r="L13">
            <v>0.6</v>
          </cell>
        </row>
        <row r="14">
          <cell r="B14">
            <v>10</v>
          </cell>
          <cell r="C14" t="str">
            <v>片吸込渦巻ﾎﾟﾝﾌﾟ</v>
          </cell>
          <cell r="D14">
            <v>22</v>
          </cell>
          <cell r="E14" t="str">
            <v>kw</v>
          </cell>
          <cell r="F14">
            <v>4.3099999999999996</v>
          </cell>
          <cell r="K14">
            <v>15000</v>
          </cell>
          <cell r="L14">
            <v>0.5</v>
          </cell>
        </row>
        <row r="15">
          <cell r="B15">
            <v>11</v>
          </cell>
          <cell r="C15" t="str">
            <v>片吸込渦巻ﾎﾟﾝﾌﾟ</v>
          </cell>
          <cell r="D15">
            <v>30</v>
          </cell>
          <cell r="E15" t="str">
            <v>kw</v>
          </cell>
          <cell r="F15">
            <v>4.95</v>
          </cell>
        </row>
        <row r="16">
          <cell r="B16">
            <v>12</v>
          </cell>
          <cell r="C16" t="str">
            <v>片吸込渦巻ﾎﾟﾝﾌﾟ</v>
          </cell>
          <cell r="D16">
            <v>37</v>
          </cell>
          <cell r="E16" t="str">
            <v>kw</v>
          </cell>
          <cell r="F16">
            <v>5.5</v>
          </cell>
        </row>
        <row r="17">
          <cell r="B17">
            <v>13</v>
          </cell>
          <cell r="C17" t="str">
            <v>片吸込渦巻ﾎﾟﾝﾌﾟ(防振基礎)</v>
          </cell>
          <cell r="D17">
            <v>0.75</v>
          </cell>
          <cell r="E17" t="str">
            <v>kw</v>
          </cell>
          <cell r="F17">
            <v>1.4159999999999999</v>
          </cell>
        </row>
        <row r="18">
          <cell r="B18">
            <v>14</v>
          </cell>
          <cell r="C18" t="str">
            <v>片吸込渦巻ﾎﾟﾝﾌﾟ(防振基礎)</v>
          </cell>
          <cell r="D18">
            <v>1.5</v>
          </cell>
          <cell r="E18" t="str">
            <v>kw</v>
          </cell>
          <cell r="F18">
            <v>1.6919999999999999</v>
          </cell>
        </row>
        <row r="19">
          <cell r="B19">
            <v>15</v>
          </cell>
          <cell r="C19" t="str">
            <v>片吸込渦巻ﾎﾟﾝﾌﾟ(防振基礎)</v>
          </cell>
          <cell r="D19">
            <v>2.2000000000000002</v>
          </cell>
          <cell r="E19" t="str">
            <v>kw</v>
          </cell>
          <cell r="F19">
            <v>1.9799999999999998</v>
          </cell>
        </row>
        <row r="20">
          <cell r="B20">
            <v>16</v>
          </cell>
          <cell r="C20" t="str">
            <v>片吸込渦巻ﾎﾟﾝﾌﾟ(防振基礎)</v>
          </cell>
          <cell r="D20">
            <v>3.7</v>
          </cell>
          <cell r="E20" t="str">
            <v>kw</v>
          </cell>
          <cell r="F20">
            <v>2.16</v>
          </cell>
        </row>
        <row r="21">
          <cell r="B21">
            <v>17</v>
          </cell>
          <cell r="C21" t="str">
            <v>片吸込渦巻ﾎﾟﾝﾌﾟ(防振基礎)</v>
          </cell>
          <cell r="D21">
            <v>5.5</v>
          </cell>
          <cell r="E21" t="str">
            <v>kw</v>
          </cell>
          <cell r="F21">
            <v>2.6999999999999997</v>
          </cell>
        </row>
        <row r="22">
          <cell r="B22">
            <v>18</v>
          </cell>
          <cell r="C22" t="str">
            <v>片吸込渦巻ﾎﾟﾝﾌﾟ(防振基礎)</v>
          </cell>
          <cell r="D22">
            <v>7.5</v>
          </cell>
          <cell r="E22" t="str">
            <v>kw</v>
          </cell>
          <cell r="F22">
            <v>2.8319999999999999</v>
          </cell>
        </row>
        <row r="23">
          <cell r="B23">
            <v>19</v>
          </cell>
          <cell r="C23" t="str">
            <v>片吸込渦巻ﾎﾟﾝﾌﾟ(防振基礎)</v>
          </cell>
          <cell r="D23">
            <v>11</v>
          </cell>
          <cell r="E23" t="str">
            <v>kw</v>
          </cell>
          <cell r="F23">
            <v>3.48</v>
          </cell>
        </row>
        <row r="24">
          <cell r="B24">
            <v>20</v>
          </cell>
          <cell r="C24" t="str">
            <v>片吸込渦巻ﾎﾟﾝﾌﾟ(防振基礎)</v>
          </cell>
          <cell r="D24">
            <v>15</v>
          </cell>
          <cell r="E24" t="str">
            <v>kw</v>
          </cell>
          <cell r="F24">
            <v>4.26</v>
          </cell>
        </row>
        <row r="25">
          <cell r="B25">
            <v>21</v>
          </cell>
          <cell r="C25" t="str">
            <v>片吸込渦巻ﾎﾟﾝﾌﾟ(防振基礎)</v>
          </cell>
          <cell r="D25">
            <v>18.5</v>
          </cell>
          <cell r="E25" t="str">
            <v>kw</v>
          </cell>
          <cell r="F25">
            <v>4.9079999999999995</v>
          </cell>
        </row>
        <row r="26">
          <cell r="B26">
            <v>22</v>
          </cell>
          <cell r="C26" t="str">
            <v>片吸込渦巻ﾎﾟﾝﾌﾟ(防振基礎)</v>
          </cell>
          <cell r="D26">
            <v>22</v>
          </cell>
          <cell r="E26" t="str">
            <v>kw</v>
          </cell>
          <cell r="F26">
            <v>5.1719999999999997</v>
          </cell>
        </row>
        <row r="27">
          <cell r="B27">
            <v>23</v>
          </cell>
          <cell r="C27" t="str">
            <v>片吸込渦巻ﾎﾟﾝﾌﾟ(防振基礎)</v>
          </cell>
          <cell r="D27">
            <v>30</v>
          </cell>
          <cell r="E27" t="str">
            <v>kw</v>
          </cell>
          <cell r="F27">
            <v>5.94</v>
          </cell>
        </row>
        <row r="28">
          <cell r="B28">
            <v>24</v>
          </cell>
          <cell r="C28" t="str">
            <v>片吸込渦巻ﾎﾟﾝﾌﾟ(防振基礎)</v>
          </cell>
          <cell r="D28">
            <v>37</v>
          </cell>
          <cell r="E28" t="str">
            <v>kw</v>
          </cell>
          <cell r="F28">
            <v>6.6</v>
          </cell>
        </row>
        <row r="29">
          <cell r="B29">
            <v>25</v>
          </cell>
          <cell r="C29" t="str">
            <v>両吸込渦巻ﾎﾟﾝﾌﾟ</v>
          </cell>
          <cell r="D29">
            <v>11</v>
          </cell>
          <cell r="E29" t="str">
            <v>kw</v>
          </cell>
          <cell r="F29">
            <v>5.5</v>
          </cell>
        </row>
        <row r="30">
          <cell r="B30">
            <v>26</v>
          </cell>
          <cell r="C30" t="str">
            <v>両吸込渦巻ﾎﾟﾝﾌﾟ</v>
          </cell>
          <cell r="D30">
            <v>15</v>
          </cell>
          <cell r="E30" t="str">
            <v>kw</v>
          </cell>
          <cell r="F30">
            <v>5.6</v>
          </cell>
        </row>
        <row r="31">
          <cell r="B31">
            <v>27</v>
          </cell>
          <cell r="C31" t="str">
            <v>両吸込渦巻ﾎﾟﾝﾌﾟ</v>
          </cell>
          <cell r="D31">
            <v>18.5</v>
          </cell>
          <cell r="E31" t="str">
            <v>kw</v>
          </cell>
          <cell r="F31">
            <v>5.85</v>
          </cell>
        </row>
        <row r="32">
          <cell r="B32">
            <v>28</v>
          </cell>
          <cell r="C32" t="str">
            <v>両吸込渦巻ﾎﾟﾝﾌﾟ</v>
          </cell>
          <cell r="D32">
            <v>22</v>
          </cell>
          <cell r="E32" t="str">
            <v>kw</v>
          </cell>
          <cell r="F32">
            <v>6.47</v>
          </cell>
        </row>
        <row r="33">
          <cell r="B33">
            <v>29</v>
          </cell>
          <cell r="C33" t="str">
            <v>両吸込渦巻ﾎﾟﾝﾌﾟ</v>
          </cell>
          <cell r="D33">
            <v>30</v>
          </cell>
          <cell r="E33" t="str">
            <v>kw</v>
          </cell>
          <cell r="F33">
            <v>6.74</v>
          </cell>
        </row>
        <row r="34">
          <cell r="B34">
            <v>30</v>
          </cell>
          <cell r="C34" t="str">
            <v>両吸込渦巻ﾎﾟﾝﾌﾟ</v>
          </cell>
          <cell r="D34">
            <v>37</v>
          </cell>
          <cell r="E34" t="str">
            <v>kw</v>
          </cell>
          <cell r="F34">
            <v>8.6300000000000008</v>
          </cell>
        </row>
        <row r="35">
          <cell r="B35">
            <v>31</v>
          </cell>
          <cell r="C35" t="str">
            <v>両吸込渦巻ﾎﾟﾝﾌﾟ</v>
          </cell>
          <cell r="D35">
            <v>55</v>
          </cell>
          <cell r="E35" t="str">
            <v>kw</v>
          </cell>
          <cell r="F35">
            <v>9.1199999999999992</v>
          </cell>
        </row>
        <row r="36">
          <cell r="B36">
            <v>32</v>
          </cell>
          <cell r="C36" t="str">
            <v>両吸込渦巻ﾎﾟﾝﾌﾟ(防振基礎)</v>
          </cell>
          <cell r="D36">
            <v>11</v>
          </cell>
          <cell r="E36" t="str">
            <v>kw</v>
          </cell>
          <cell r="F36">
            <v>6.6</v>
          </cell>
        </row>
        <row r="37">
          <cell r="B37">
            <v>33</v>
          </cell>
          <cell r="C37" t="str">
            <v>両吸込渦巻ﾎﾟﾝﾌﾟ(防振基礎)</v>
          </cell>
          <cell r="D37">
            <v>15</v>
          </cell>
          <cell r="E37" t="str">
            <v>kw</v>
          </cell>
          <cell r="F37">
            <v>6.72</v>
          </cell>
        </row>
        <row r="38">
          <cell r="B38">
            <v>34</v>
          </cell>
          <cell r="C38" t="str">
            <v>両吸込渦巻ﾎﾟﾝﾌﾟ(防振基礎)</v>
          </cell>
          <cell r="D38">
            <v>18.5</v>
          </cell>
          <cell r="E38" t="str">
            <v>kw</v>
          </cell>
          <cell r="F38">
            <v>7.02</v>
          </cell>
        </row>
        <row r="39">
          <cell r="B39">
            <v>35</v>
          </cell>
          <cell r="C39" t="str">
            <v>両吸込渦巻ﾎﾟﾝﾌﾟ(防振基礎)</v>
          </cell>
          <cell r="D39">
            <v>22</v>
          </cell>
          <cell r="E39" t="str">
            <v>kw</v>
          </cell>
          <cell r="F39">
            <v>7.7639999999999993</v>
          </cell>
        </row>
        <row r="40">
          <cell r="B40">
            <v>36</v>
          </cell>
          <cell r="C40" t="str">
            <v>両吸込渦巻ﾎﾟﾝﾌﾟ(防振基礎)</v>
          </cell>
          <cell r="D40">
            <v>30</v>
          </cell>
          <cell r="E40" t="str">
            <v>kw</v>
          </cell>
          <cell r="F40">
            <v>8.0879999999999992</v>
          </cell>
        </row>
        <row r="41">
          <cell r="B41">
            <v>37</v>
          </cell>
          <cell r="C41" t="str">
            <v>両吸込渦巻ﾎﾟﾝﾌﾟ(防振基礎)</v>
          </cell>
          <cell r="D41">
            <v>37</v>
          </cell>
          <cell r="E41" t="str">
            <v>kw</v>
          </cell>
          <cell r="F41">
            <v>10.356</v>
          </cell>
        </row>
        <row r="42">
          <cell r="B42">
            <v>38</v>
          </cell>
          <cell r="C42" t="str">
            <v>両吸込渦巻ﾎﾟﾝﾌﾟ(防振基礎)</v>
          </cell>
          <cell r="D42">
            <v>55</v>
          </cell>
          <cell r="E42" t="str">
            <v>kw</v>
          </cell>
          <cell r="F42">
            <v>10.943999999999999</v>
          </cell>
        </row>
        <row r="43">
          <cell r="B43">
            <v>39</v>
          </cell>
          <cell r="C43" t="str">
            <v>多段ﾎﾟﾝﾌﾟ</v>
          </cell>
          <cell r="D43">
            <v>1.5</v>
          </cell>
          <cell r="E43" t="str">
            <v>kw</v>
          </cell>
          <cell r="F43">
            <v>1.82</v>
          </cell>
        </row>
        <row r="44">
          <cell r="B44">
            <v>40</v>
          </cell>
          <cell r="C44" t="str">
            <v>多段ﾎﾟﾝﾌﾟ</v>
          </cell>
          <cell r="D44">
            <v>2.2000000000000002</v>
          </cell>
          <cell r="E44" t="str">
            <v>kw</v>
          </cell>
          <cell r="F44">
            <v>2.04</v>
          </cell>
        </row>
        <row r="45">
          <cell r="B45">
            <v>41</v>
          </cell>
          <cell r="C45" t="str">
            <v>多段ﾎﾟﾝﾌﾟ</v>
          </cell>
          <cell r="D45">
            <v>3.7</v>
          </cell>
          <cell r="E45" t="str">
            <v>kw</v>
          </cell>
          <cell r="F45">
            <v>2.36</v>
          </cell>
        </row>
        <row r="46">
          <cell r="B46">
            <v>42</v>
          </cell>
          <cell r="C46" t="str">
            <v>多段ﾎﾟﾝﾌﾟ</v>
          </cell>
          <cell r="D46">
            <v>5.5</v>
          </cell>
          <cell r="E46" t="str">
            <v>kw</v>
          </cell>
          <cell r="F46">
            <v>2.68</v>
          </cell>
        </row>
        <row r="47">
          <cell r="B47">
            <v>43</v>
          </cell>
          <cell r="C47" t="str">
            <v>多段ﾎﾟﾝﾌﾟ</v>
          </cell>
          <cell r="D47">
            <v>7.5</v>
          </cell>
          <cell r="E47" t="str">
            <v>kw</v>
          </cell>
          <cell r="F47">
            <v>3.33</v>
          </cell>
        </row>
        <row r="48">
          <cell r="B48">
            <v>44</v>
          </cell>
          <cell r="C48" t="str">
            <v>多段ﾎﾟﾝﾌﾟ</v>
          </cell>
          <cell r="D48">
            <v>11</v>
          </cell>
          <cell r="E48" t="str">
            <v>kw</v>
          </cell>
          <cell r="F48">
            <v>4.63</v>
          </cell>
        </row>
        <row r="49">
          <cell r="B49">
            <v>45</v>
          </cell>
          <cell r="C49" t="str">
            <v>多段ﾎﾟﾝﾌﾟ</v>
          </cell>
          <cell r="D49">
            <v>15</v>
          </cell>
          <cell r="E49" t="str">
            <v>kw</v>
          </cell>
          <cell r="F49">
            <v>4.95</v>
          </cell>
        </row>
        <row r="50">
          <cell r="B50">
            <v>46</v>
          </cell>
          <cell r="C50" t="str">
            <v>多段ﾎﾟﾝﾌﾟ</v>
          </cell>
          <cell r="D50">
            <v>18.5</v>
          </cell>
          <cell r="E50" t="str">
            <v>kw</v>
          </cell>
          <cell r="F50">
            <v>5.71</v>
          </cell>
        </row>
        <row r="51">
          <cell r="B51">
            <v>47</v>
          </cell>
          <cell r="C51" t="str">
            <v>多段ﾎﾟﾝﾌﾟ</v>
          </cell>
          <cell r="D51">
            <v>22</v>
          </cell>
          <cell r="E51" t="str">
            <v>kw</v>
          </cell>
          <cell r="F51">
            <v>6.25</v>
          </cell>
        </row>
        <row r="52">
          <cell r="B52">
            <v>48</v>
          </cell>
          <cell r="C52" t="str">
            <v>多段ﾎﾟﾝﾌﾟ</v>
          </cell>
          <cell r="D52">
            <v>30</v>
          </cell>
          <cell r="E52" t="str">
            <v>kw</v>
          </cell>
          <cell r="F52">
            <v>7.01</v>
          </cell>
        </row>
        <row r="53">
          <cell r="B53">
            <v>49</v>
          </cell>
          <cell r="C53" t="str">
            <v>多段ﾎﾟﾝﾌﾟ</v>
          </cell>
          <cell r="D53">
            <v>37</v>
          </cell>
          <cell r="E53" t="str">
            <v>kw</v>
          </cell>
          <cell r="F53">
            <v>7.66</v>
          </cell>
        </row>
        <row r="54">
          <cell r="B54">
            <v>50</v>
          </cell>
          <cell r="C54" t="str">
            <v>多段ﾎﾟﾝﾌﾟ(防振基礎)</v>
          </cell>
          <cell r="D54">
            <v>1.5</v>
          </cell>
          <cell r="E54" t="str">
            <v>kw</v>
          </cell>
          <cell r="F54">
            <v>2.1840000000000002</v>
          </cell>
        </row>
        <row r="55">
          <cell r="B55">
            <v>51</v>
          </cell>
          <cell r="C55" t="str">
            <v>多段ﾎﾟﾝﾌﾟ(防振基礎)</v>
          </cell>
          <cell r="D55">
            <v>2.2000000000000002</v>
          </cell>
          <cell r="E55" t="str">
            <v>kw</v>
          </cell>
          <cell r="F55">
            <v>2.448</v>
          </cell>
        </row>
        <row r="56">
          <cell r="B56">
            <v>52</v>
          </cell>
          <cell r="C56" t="str">
            <v>多段ﾎﾟﾝﾌﾟ(防振基礎)</v>
          </cell>
          <cell r="D56">
            <v>3.7</v>
          </cell>
          <cell r="E56" t="str">
            <v>kw</v>
          </cell>
          <cell r="F56">
            <v>2.8319999999999999</v>
          </cell>
        </row>
        <row r="57">
          <cell r="B57">
            <v>53</v>
          </cell>
          <cell r="C57" t="str">
            <v>多段ﾎﾟﾝﾌﾟ(防振基礎)</v>
          </cell>
          <cell r="D57">
            <v>5.5</v>
          </cell>
          <cell r="E57" t="str">
            <v>kw</v>
          </cell>
          <cell r="F57">
            <v>3.2160000000000002</v>
          </cell>
        </row>
        <row r="58">
          <cell r="B58">
            <v>54</v>
          </cell>
          <cell r="C58" t="str">
            <v>多段ﾎﾟﾝﾌﾟ(防振基礎)</v>
          </cell>
          <cell r="D58">
            <v>7.5</v>
          </cell>
          <cell r="E58" t="str">
            <v>kw</v>
          </cell>
          <cell r="F58">
            <v>3.996</v>
          </cell>
        </row>
        <row r="59">
          <cell r="B59">
            <v>55</v>
          </cell>
          <cell r="C59" t="str">
            <v>多段ﾎﾟﾝﾌﾟ(防振基礎)</v>
          </cell>
          <cell r="D59">
            <v>11</v>
          </cell>
          <cell r="E59" t="str">
            <v>kw</v>
          </cell>
          <cell r="F59">
            <v>5.556</v>
          </cell>
        </row>
        <row r="60">
          <cell r="B60">
            <v>56</v>
          </cell>
          <cell r="C60" t="str">
            <v>多段ﾎﾟﾝﾌﾟ(防振基礎)</v>
          </cell>
          <cell r="D60">
            <v>15</v>
          </cell>
          <cell r="E60" t="str">
            <v>kw</v>
          </cell>
          <cell r="F60">
            <v>5.94</v>
          </cell>
        </row>
        <row r="61">
          <cell r="B61">
            <v>57</v>
          </cell>
          <cell r="C61" t="str">
            <v>多段ﾎﾟﾝﾌﾟ(防振基礎)</v>
          </cell>
          <cell r="D61">
            <v>18.5</v>
          </cell>
          <cell r="E61" t="str">
            <v>kw</v>
          </cell>
          <cell r="F61">
            <v>6.8519999999999994</v>
          </cell>
        </row>
        <row r="62">
          <cell r="B62">
            <v>58</v>
          </cell>
          <cell r="C62" t="str">
            <v>多段ﾎﾟﾝﾌﾟ(防振基礎)</v>
          </cell>
          <cell r="D62">
            <v>22</v>
          </cell>
          <cell r="E62" t="str">
            <v>kw</v>
          </cell>
          <cell r="F62">
            <v>7.5</v>
          </cell>
        </row>
        <row r="63">
          <cell r="B63">
            <v>59</v>
          </cell>
          <cell r="C63" t="str">
            <v>多段ﾎﾟﾝﾌﾟ(防振基礎)</v>
          </cell>
          <cell r="D63">
            <v>30</v>
          </cell>
          <cell r="E63" t="str">
            <v>kw</v>
          </cell>
          <cell r="F63">
            <v>8.411999999999999</v>
          </cell>
        </row>
        <row r="64">
          <cell r="B64">
            <v>60</v>
          </cell>
          <cell r="C64" t="str">
            <v>多段ﾎﾟﾝﾌﾟ(防振基礎)</v>
          </cell>
          <cell r="D64">
            <v>37</v>
          </cell>
          <cell r="E64" t="str">
            <v>kw</v>
          </cell>
          <cell r="F64">
            <v>9.1920000000000002</v>
          </cell>
        </row>
        <row r="65">
          <cell r="B65">
            <v>61</v>
          </cell>
          <cell r="C65" t="str">
            <v>深井戸用水中ﾎﾟﾝﾌﾟ</v>
          </cell>
          <cell r="D65">
            <v>3.7</v>
          </cell>
          <cell r="E65" t="str">
            <v>kw</v>
          </cell>
          <cell r="F65">
            <v>0.74</v>
          </cell>
        </row>
        <row r="66">
          <cell r="B66">
            <v>62</v>
          </cell>
          <cell r="C66" t="str">
            <v>深井戸用水中ﾎﾟﾝﾌﾟ</v>
          </cell>
          <cell r="D66">
            <v>5.5</v>
          </cell>
          <cell r="E66" t="str">
            <v>kw</v>
          </cell>
          <cell r="F66">
            <v>1.07</v>
          </cell>
        </row>
        <row r="67">
          <cell r="B67">
            <v>63</v>
          </cell>
          <cell r="C67" t="str">
            <v>深井戸用水中ﾎﾟﾝﾌﾟ</v>
          </cell>
          <cell r="D67">
            <v>7.5</v>
          </cell>
          <cell r="E67" t="str">
            <v>kw</v>
          </cell>
          <cell r="F67">
            <v>1.1599999999999999</v>
          </cell>
        </row>
        <row r="68">
          <cell r="B68">
            <v>64</v>
          </cell>
          <cell r="C68" t="str">
            <v>深井戸用水中ﾎﾟﾝﾌﾟ</v>
          </cell>
          <cell r="D68">
            <v>15</v>
          </cell>
          <cell r="E68" t="str">
            <v>kw</v>
          </cell>
          <cell r="F68">
            <v>1.49</v>
          </cell>
        </row>
        <row r="69">
          <cell r="B69">
            <v>65</v>
          </cell>
          <cell r="C69" t="str">
            <v>深井戸用水中ﾎﾟﾝﾌﾟ</v>
          </cell>
          <cell r="D69">
            <v>22</v>
          </cell>
          <cell r="E69" t="str">
            <v>kw</v>
          </cell>
          <cell r="F69">
            <v>1.81</v>
          </cell>
        </row>
        <row r="70">
          <cell r="B70">
            <v>66</v>
          </cell>
          <cell r="C70" t="str">
            <v>深井戸用水中ﾎﾟﾝﾌﾟ</v>
          </cell>
          <cell r="D70">
            <v>37</v>
          </cell>
          <cell r="E70" t="str">
            <v>kw</v>
          </cell>
          <cell r="F70">
            <v>2.2200000000000002</v>
          </cell>
        </row>
        <row r="71">
          <cell r="B71">
            <v>67</v>
          </cell>
          <cell r="C71" t="str">
            <v>深井戸用水中ﾎﾟﾝﾌﾟ</v>
          </cell>
          <cell r="D71">
            <v>55</v>
          </cell>
          <cell r="E71" t="str">
            <v>kw</v>
          </cell>
          <cell r="F71">
            <v>2.7</v>
          </cell>
        </row>
        <row r="72">
          <cell r="B72">
            <v>68</v>
          </cell>
          <cell r="C72" t="str">
            <v>汚水汚物水中ﾎﾟﾝﾌﾟ</v>
          </cell>
          <cell r="D72">
            <v>0.4</v>
          </cell>
          <cell r="E72" t="str">
            <v>kw</v>
          </cell>
          <cell r="F72">
            <v>0.97</v>
          </cell>
        </row>
        <row r="73">
          <cell r="B73">
            <v>69</v>
          </cell>
          <cell r="C73" t="str">
            <v>汚水汚物水中ﾎﾟﾝﾌﾟ</v>
          </cell>
          <cell r="D73">
            <v>0.75</v>
          </cell>
          <cell r="E73" t="str">
            <v>kw</v>
          </cell>
          <cell r="F73">
            <v>1</v>
          </cell>
        </row>
        <row r="74">
          <cell r="B74">
            <v>70</v>
          </cell>
          <cell r="C74" t="str">
            <v>汚水汚物水中ﾎﾟﾝﾌﾟ</v>
          </cell>
          <cell r="D74">
            <v>1.5</v>
          </cell>
          <cell r="E74" t="str">
            <v>kw</v>
          </cell>
          <cell r="F74">
            <v>1.23</v>
          </cell>
        </row>
        <row r="75">
          <cell r="B75">
            <v>71</v>
          </cell>
          <cell r="C75" t="str">
            <v>汚水汚物水中ﾎﾟﾝﾌﾟ</v>
          </cell>
          <cell r="D75">
            <v>2.2000000000000002</v>
          </cell>
          <cell r="E75" t="str">
            <v>kw</v>
          </cell>
          <cell r="F75">
            <v>1.35</v>
          </cell>
        </row>
        <row r="76">
          <cell r="B76">
            <v>72</v>
          </cell>
          <cell r="C76" t="str">
            <v>汚水汚物水中ﾎﾟﾝﾌﾟ</v>
          </cell>
          <cell r="D76">
            <v>3.7</v>
          </cell>
          <cell r="E76" t="str">
            <v>kw</v>
          </cell>
          <cell r="F76">
            <v>1.5</v>
          </cell>
        </row>
        <row r="77">
          <cell r="B77">
            <v>73</v>
          </cell>
          <cell r="C77" t="str">
            <v>汚水汚物水中ﾎﾟﾝﾌﾟ</v>
          </cell>
          <cell r="D77">
            <v>5.5</v>
          </cell>
          <cell r="E77" t="str">
            <v>kw</v>
          </cell>
          <cell r="F77">
            <v>1.93</v>
          </cell>
        </row>
        <row r="78">
          <cell r="B78">
            <v>74</v>
          </cell>
          <cell r="C78" t="str">
            <v>汚水汚物水中ﾎﾟﾝﾌﾟ</v>
          </cell>
          <cell r="D78">
            <v>7.5</v>
          </cell>
          <cell r="E78" t="str">
            <v>kw</v>
          </cell>
          <cell r="F78">
            <v>2.31</v>
          </cell>
        </row>
        <row r="79">
          <cell r="B79">
            <v>75</v>
          </cell>
          <cell r="C79" t="str">
            <v>汚水汚物水中ﾎﾟﾝﾌﾟ</v>
          </cell>
          <cell r="D79">
            <v>11</v>
          </cell>
          <cell r="E79" t="str">
            <v>kw</v>
          </cell>
          <cell r="F79">
            <v>3.13</v>
          </cell>
        </row>
        <row r="80">
          <cell r="B80">
            <v>76</v>
          </cell>
          <cell r="C80" t="str">
            <v>真空給水ﾎﾟﾝﾌﾟ(単式)</v>
          </cell>
          <cell r="D80">
            <v>700</v>
          </cell>
          <cell r="E80" t="str">
            <v>㎡</v>
          </cell>
          <cell r="F80">
            <v>2.16</v>
          </cell>
        </row>
        <row r="81">
          <cell r="B81">
            <v>77</v>
          </cell>
          <cell r="C81" t="str">
            <v>真空給水ﾎﾟﾝﾌﾟ(単式)</v>
          </cell>
          <cell r="D81">
            <v>900</v>
          </cell>
          <cell r="E81" t="str">
            <v>㎡</v>
          </cell>
          <cell r="F81">
            <v>2.52</v>
          </cell>
        </row>
        <row r="82">
          <cell r="B82">
            <v>78</v>
          </cell>
          <cell r="C82" t="str">
            <v>真空給水ﾎﾟﾝﾌﾟ(単式)(防振基礎)</v>
          </cell>
          <cell r="D82">
            <v>700</v>
          </cell>
          <cell r="E82" t="str">
            <v>㎡</v>
          </cell>
          <cell r="F82">
            <v>2.5920000000000001</v>
          </cell>
        </row>
        <row r="83">
          <cell r="B83">
            <v>79</v>
          </cell>
          <cell r="C83" t="str">
            <v>真空給水ﾎﾟﾝﾌﾟ(単式)(防振基礎)</v>
          </cell>
          <cell r="D83">
            <v>900</v>
          </cell>
          <cell r="E83" t="str">
            <v>㎡</v>
          </cell>
          <cell r="F83">
            <v>3.024</v>
          </cell>
        </row>
        <row r="84">
          <cell r="B84">
            <v>80</v>
          </cell>
          <cell r="C84" t="str">
            <v>真空給水ﾎﾟﾝﾌﾟ(複式)</v>
          </cell>
          <cell r="D84">
            <v>700</v>
          </cell>
          <cell r="E84" t="str">
            <v>㎡</v>
          </cell>
          <cell r="F84">
            <v>2.52</v>
          </cell>
        </row>
        <row r="85">
          <cell r="B85">
            <v>81</v>
          </cell>
          <cell r="C85" t="str">
            <v>真空給水ﾎﾟﾝﾌﾟ(複式)</v>
          </cell>
          <cell r="D85">
            <v>1000</v>
          </cell>
          <cell r="E85" t="str">
            <v>㎡</v>
          </cell>
          <cell r="F85">
            <v>2.88</v>
          </cell>
        </row>
        <row r="86">
          <cell r="B86">
            <v>82</v>
          </cell>
          <cell r="C86" t="str">
            <v>真空給水ﾎﾟﾝﾌﾟ(複式)</v>
          </cell>
          <cell r="D86">
            <v>1800</v>
          </cell>
          <cell r="E86" t="str">
            <v>㎡</v>
          </cell>
          <cell r="F86">
            <v>3.24</v>
          </cell>
        </row>
        <row r="87">
          <cell r="B87">
            <v>83</v>
          </cell>
          <cell r="C87" t="str">
            <v>真空給水ﾎﾟﾝﾌﾟ(複式)</v>
          </cell>
          <cell r="D87">
            <v>2400</v>
          </cell>
          <cell r="E87" t="str">
            <v>㎡</v>
          </cell>
          <cell r="F87">
            <v>3.6</v>
          </cell>
        </row>
        <row r="88">
          <cell r="B88">
            <v>84</v>
          </cell>
          <cell r="C88" t="str">
            <v>真空給水ﾎﾟﾝﾌﾟ(複式)</v>
          </cell>
          <cell r="D88">
            <v>3500</v>
          </cell>
          <cell r="E88" t="str">
            <v>㎡</v>
          </cell>
          <cell r="F88">
            <v>4.18</v>
          </cell>
        </row>
        <row r="89">
          <cell r="B89">
            <v>85</v>
          </cell>
          <cell r="C89" t="str">
            <v>真空給水ﾎﾟﾝﾌﾟ(複式)(防振基礎)</v>
          </cell>
          <cell r="D89">
            <v>700</v>
          </cell>
          <cell r="E89" t="str">
            <v>㎡</v>
          </cell>
          <cell r="F89">
            <v>3.024</v>
          </cell>
        </row>
        <row r="90">
          <cell r="B90">
            <v>86</v>
          </cell>
          <cell r="C90" t="str">
            <v>真空給水ﾎﾟﾝﾌﾟ(複式)(防振基礎)</v>
          </cell>
          <cell r="D90">
            <v>1000</v>
          </cell>
          <cell r="E90" t="str">
            <v>㎡</v>
          </cell>
          <cell r="F90">
            <v>3.456</v>
          </cell>
        </row>
        <row r="91">
          <cell r="B91">
            <v>87</v>
          </cell>
          <cell r="C91" t="str">
            <v>真空給水ﾎﾟﾝﾌﾟ(複式)(防振基礎)</v>
          </cell>
          <cell r="D91">
            <v>1800</v>
          </cell>
          <cell r="E91" t="str">
            <v>㎡</v>
          </cell>
          <cell r="F91">
            <v>3.8879999999999999</v>
          </cell>
        </row>
        <row r="92">
          <cell r="B92">
            <v>88</v>
          </cell>
          <cell r="C92" t="str">
            <v>真空給水ﾎﾟﾝﾌﾟ(複式)(防振基礎)</v>
          </cell>
          <cell r="D92">
            <v>2400</v>
          </cell>
          <cell r="E92" t="str">
            <v>㎡</v>
          </cell>
          <cell r="F92">
            <v>4.32</v>
          </cell>
        </row>
        <row r="93">
          <cell r="B93">
            <v>89</v>
          </cell>
          <cell r="C93" t="str">
            <v>真空給水ﾎﾟﾝﾌﾟ(複式)(防振基礎)</v>
          </cell>
          <cell r="D93">
            <v>3500</v>
          </cell>
          <cell r="E93" t="str">
            <v>㎡</v>
          </cell>
          <cell r="F93">
            <v>5.0159999999999991</v>
          </cell>
        </row>
        <row r="94">
          <cell r="B94">
            <v>90</v>
          </cell>
          <cell r="C94" t="str">
            <v>凝縮水ﾎﾟﾝﾌﾟ(単式)</v>
          </cell>
          <cell r="D94">
            <v>700</v>
          </cell>
          <cell r="E94" t="str">
            <v>㎡</v>
          </cell>
          <cell r="F94">
            <v>2.2000000000000002</v>
          </cell>
        </row>
        <row r="95">
          <cell r="B95">
            <v>91</v>
          </cell>
          <cell r="C95" t="str">
            <v>凝縮水ﾎﾟﾝﾌﾟ(単式)</v>
          </cell>
          <cell r="D95">
            <v>900</v>
          </cell>
          <cell r="E95" t="str">
            <v>㎡</v>
          </cell>
          <cell r="F95">
            <v>2.38</v>
          </cell>
        </row>
        <row r="96">
          <cell r="B96">
            <v>92</v>
          </cell>
          <cell r="C96" t="str">
            <v>凝縮水ﾎﾟﾝﾌﾟ(単式)(防振基礎)</v>
          </cell>
          <cell r="D96">
            <v>700</v>
          </cell>
          <cell r="E96" t="str">
            <v>㎡</v>
          </cell>
          <cell r="F96">
            <v>2.64</v>
          </cell>
        </row>
        <row r="97">
          <cell r="B97">
            <v>93</v>
          </cell>
          <cell r="C97" t="str">
            <v>凝縮水ﾎﾟﾝﾌﾟ(単式)(防振基礎)</v>
          </cell>
          <cell r="D97">
            <v>900</v>
          </cell>
          <cell r="E97" t="str">
            <v>㎡</v>
          </cell>
          <cell r="F97">
            <v>2.8559999999999999</v>
          </cell>
        </row>
        <row r="98">
          <cell r="B98">
            <v>94</v>
          </cell>
          <cell r="C98" t="str">
            <v>凝縮水ﾎﾟﾝﾌﾟ(複式)</v>
          </cell>
          <cell r="D98">
            <v>700</v>
          </cell>
          <cell r="E98" t="str">
            <v>㎡</v>
          </cell>
          <cell r="F98">
            <v>2.38</v>
          </cell>
        </row>
        <row r="99">
          <cell r="B99">
            <v>95</v>
          </cell>
          <cell r="C99" t="str">
            <v>凝縮水ﾎﾟﾝﾌﾟ(複式)</v>
          </cell>
          <cell r="D99">
            <v>1000</v>
          </cell>
          <cell r="E99" t="str">
            <v>㎡</v>
          </cell>
          <cell r="F99">
            <v>2.74</v>
          </cell>
        </row>
        <row r="100">
          <cell r="B100">
            <v>96</v>
          </cell>
          <cell r="C100" t="str">
            <v>凝縮水ﾎﾟﾝﾌﾟ(複式)</v>
          </cell>
          <cell r="D100">
            <v>1800</v>
          </cell>
          <cell r="E100" t="str">
            <v>㎡</v>
          </cell>
          <cell r="F100">
            <v>3.1</v>
          </cell>
        </row>
        <row r="101">
          <cell r="B101">
            <v>97</v>
          </cell>
          <cell r="C101" t="str">
            <v>凝縮水ﾎﾟﾝﾌﾟ(複式)</v>
          </cell>
          <cell r="D101">
            <v>2400</v>
          </cell>
          <cell r="E101" t="str">
            <v>㎡</v>
          </cell>
          <cell r="F101">
            <v>3.39</v>
          </cell>
        </row>
        <row r="102">
          <cell r="B102">
            <v>98</v>
          </cell>
          <cell r="C102" t="str">
            <v>凝縮水ﾎﾟﾝﾌﾟ(複式)(防振基礎)</v>
          </cell>
          <cell r="D102">
            <v>700</v>
          </cell>
          <cell r="E102" t="str">
            <v>㎡</v>
          </cell>
          <cell r="F102">
            <v>2.8559999999999999</v>
          </cell>
        </row>
        <row r="103">
          <cell r="B103">
            <v>99</v>
          </cell>
          <cell r="C103" t="str">
            <v>凝縮水ﾎﾟﾝﾌﾟ(複式)(防振基礎)</v>
          </cell>
          <cell r="D103">
            <v>1000</v>
          </cell>
          <cell r="E103" t="str">
            <v>㎡</v>
          </cell>
          <cell r="F103">
            <v>3.2880000000000003</v>
          </cell>
        </row>
        <row r="104">
          <cell r="B104">
            <v>100</v>
          </cell>
          <cell r="C104" t="str">
            <v>凝縮水ﾎﾟﾝﾌﾟ(複式)(防振基礎)</v>
          </cell>
          <cell r="D104">
            <v>1800</v>
          </cell>
          <cell r="E104" t="str">
            <v>㎡</v>
          </cell>
          <cell r="F104">
            <v>3.7199999999999998</v>
          </cell>
        </row>
        <row r="105">
          <cell r="B105">
            <v>101</v>
          </cell>
          <cell r="C105" t="str">
            <v>凝縮水ﾎﾟﾝﾌﾟ(複式)(防振基礎)</v>
          </cell>
          <cell r="D105">
            <v>2400</v>
          </cell>
          <cell r="E105" t="str">
            <v>㎡</v>
          </cell>
          <cell r="F105">
            <v>4.0679999999999996</v>
          </cell>
        </row>
        <row r="106">
          <cell r="B106">
            <v>102</v>
          </cell>
          <cell r="C106" t="str">
            <v>消火ﾎﾟﾝﾌﾟ(ﾕﾆｯﾄ形)</v>
          </cell>
          <cell r="D106">
            <v>5.5</v>
          </cell>
          <cell r="E106" t="str">
            <v>kw</v>
          </cell>
          <cell r="F106">
            <v>3.77</v>
          </cell>
        </row>
        <row r="107">
          <cell r="B107">
            <v>103</v>
          </cell>
          <cell r="C107" t="str">
            <v>消火ﾎﾟﾝﾌﾟ(ﾕﾆｯﾄ形)</v>
          </cell>
          <cell r="D107">
            <v>11</v>
          </cell>
          <cell r="E107" t="str">
            <v>kw</v>
          </cell>
          <cell r="F107">
            <v>5.13</v>
          </cell>
        </row>
        <row r="108">
          <cell r="B108">
            <v>104</v>
          </cell>
          <cell r="C108" t="str">
            <v>消火ﾎﾟﾝﾌﾟ(ﾕﾆｯﾄ形)</v>
          </cell>
          <cell r="D108">
            <v>15</v>
          </cell>
          <cell r="E108" t="str">
            <v>kw</v>
          </cell>
          <cell r="F108">
            <v>5.93</v>
          </cell>
        </row>
        <row r="109">
          <cell r="B109">
            <v>105</v>
          </cell>
          <cell r="C109" t="str">
            <v>消火ﾎﾟﾝﾌﾟ(ﾕﾆｯﾄ形)</v>
          </cell>
          <cell r="D109">
            <v>19</v>
          </cell>
          <cell r="E109" t="str">
            <v>kw</v>
          </cell>
          <cell r="F109">
            <v>7</v>
          </cell>
        </row>
        <row r="110">
          <cell r="B110">
            <v>106</v>
          </cell>
          <cell r="C110" t="str">
            <v>消火ﾎﾟﾝﾌﾟ(ﾕﾆｯﾄ形)</v>
          </cell>
          <cell r="D110">
            <v>22</v>
          </cell>
          <cell r="E110" t="str">
            <v>kw</v>
          </cell>
          <cell r="F110">
            <v>8.2799999999999994</v>
          </cell>
        </row>
        <row r="111">
          <cell r="B111">
            <v>107</v>
          </cell>
          <cell r="C111" t="str">
            <v>消火ﾎﾟﾝﾌﾟ(ﾕﾆｯﾄ形)</v>
          </cell>
          <cell r="D111">
            <v>30</v>
          </cell>
          <cell r="E111" t="str">
            <v>kw</v>
          </cell>
          <cell r="F111">
            <v>9.9600000000000009</v>
          </cell>
        </row>
        <row r="112">
          <cell r="B112">
            <v>108</v>
          </cell>
          <cell r="C112" t="str">
            <v>消火ﾎﾟﾝﾌﾟ(ﾕﾆｯﾄ形)</v>
          </cell>
          <cell r="D112">
            <v>37</v>
          </cell>
          <cell r="E112" t="str">
            <v>kw</v>
          </cell>
          <cell r="F112">
            <v>14.67</v>
          </cell>
        </row>
        <row r="113">
          <cell r="B113">
            <v>109</v>
          </cell>
          <cell r="C113" t="str">
            <v>ｵｲﾙﾎﾟﾝﾌﾟ</v>
          </cell>
          <cell r="D113">
            <v>0.4</v>
          </cell>
          <cell r="E113" t="str">
            <v>kw</v>
          </cell>
          <cell r="F113">
            <v>0.57999999999999996</v>
          </cell>
        </row>
        <row r="114">
          <cell r="B114">
            <v>110</v>
          </cell>
          <cell r="C114" t="str">
            <v>ｵｲﾙﾎﾟﾝﾌﾟ</v>
          </cell>
          <cell r="D114">
            <v>0.75</v>
          </cell>
          <cell r="E114" t="str">
            <v>kw</v>
          </cell>
          <cell r="F114">
            <v>0.68</v>
          </cell>
        </row>
        <row r="115">
          <cell r="B115">
            <v>111</v>
          </cell>
          <cell r="C115" t="str">
            <v>ｵｲﾙﾎﾟﾝﾌﾟ</v>
          </cell>
          <cell r="D115">
            <v>1.5</v>
          </cell>
          <cell r="E115" t="str">
            <v>kw</v>
          </cell>
          <cell r="F115">
            <v>0.94</v>
          </cell>
        </row>
        <row r="116">
          <cell r="B116">
            <v>112</v>
          </cell>
          <cell r="C116" t="str">
            <v>ﾗｲﾝﾎﾟﾝﾌﾟ</v>
          </cell>
          <cell r="D116">
            <v>0.4</v>
          </cell>
          <cell r="E116" t="str">
            <v>kw</v>
          </cell>
          <cell r="F116">
            <v>0.71</v>
          </cell>
        </row>
        <row r="117">
          <cell r="B117">
            <v>113</v>
          </cell>
          <cell r="C117" t="str">
            <v>ﾗｲﾝﾎﾟﾝﾌﾟ</v>
          </cell>
          <cell r="D117">
            <v>0.75</v>
          </cell>
          <cell r="E117" t="str">
            <v>kw</v>
          </cell>
          <cell r="F117">
            <v>0.75</v>
          </cell>
        </row>
        <row r="118">
          <cell r="B118">
            <v>114</v>
          </cell>
          <cell r="C118" t="str">
            <v>ｳｲﾝｸﾞﾎﾟﾝﾌﾟ</v>
          </cell>
          <cell r="D118">
            <v>0.32</v>
          </cell>
          <cell r="E118" t="str">
            <v>kw</v>
          </cell>
          <cell r="F118">
            <v>0.32</v>
          </cell>
        </row>
        <row r="119">
          <cell r="B119">
            <v>115</v>
          </cell>
          <cell r="C119" t="str">
            <v>鋳鉄製ﾎﾞｲﾗｰ(工場組立品)</v>
          </cell>
          <cell r="D119">
            <v>90</v>
          </cell>
          <cell r="E119" t="str">
            <v>Mcal/h</v>
          </cell>
          <cell r="F119">
            <v>1.56</v>
          </cell>
        </row>
        <row r="120">
          <cell r="B120">
            <v>116</v>
          </cell>
          <cell r="C120" t="str">
            <v>鋳鉄製ﾎﾞｲﾗｰ(工場組立品)</v>
          </cell>
          <cell r="D120">
            <v>130</v>
          </cell>
          <cell r="E120" t="str">
            <v>Mcal/h</v>
          </cell>
          <cell r="F120">
            <v>1.88</v>
          </cell>
        </row>
        <row r="121">
          <cell r="B121">
            <v>117</v>
          </cell>
          <cell r="C121" t="str">
            <v>鋳鉄製ﾎﾞｲﾗｰ(工場組立品)</v>
          </cell>
          <cell r="D121">
            <v>165</v>
          </cell>
          <cell r="E121" t="str">
            <v>Mcal/h</v>
          </cell>
          <cell r="F121">
            <v>2.19</v>
          </cell>
        </row>
        <row r="122">
          <cell r="B122">
            <v>118</v>
          </cell>
          <cell r="C122" t="str">
            <v>鋳鉄製ﾎﾞｲﾗｰ(工場組立品)</v>
          </cell>
          <cell r="D122">
            <v>200</v>
          </cell>
          <cell r="E122" t="str">
            <v>Mcal/h</v>
          </cell>
          <cell r="F122">
            <v>2.52</v>
          </cell>
        </row>
        <row r="123">
          <cell r="B123">
            <v>119</v>
          </cell>
          <cell r="C123" t="str">
            <v>鋳鉄製ﾎﾞｲﾗｰ(工場組立品)</v>
          </cell>
          <cell r="D123">
            <v>235</v>
          </cell>
          <cell r="E123" t="str">
            <v>Mcal/h</v>
          </cell>
          <cell r="F123">
            <v>2.88</v>
          </cell>
        </row>
        <row r="124">
          <cell r="B124">
            <v>120</v>
          </cell>
          <cell r="C124" t="str">
            <v>鋳鉄製ﾎﾞｲﾗｰ(工場組立品)</v>
          </cell>
          <cell r="D124">
            <v>270</v>
          </cell>
          <cell r="E124" t="str">
            <v>Mcal/h</v>
          </cell>
          <cell r="F124">
            <v>3.18</v>
          </cell>
        </row>
        <row r="125">
          <cell r="B125">
            <v>121</v>
          </cell>
          <cell r="C125" t="str">
            <v>鋳鉄製ﾎﾞｲﾗｰ(工場組立品)</v>
          </cell>
          <cell r="D125">
            <v>305</v>
          </cell>
          <cell r="E125" t="str">
            <v>Mcal/h</v>
          </cell>
          <cell r="F125">
            <v>3.5</v>
          </cell>
        </row>
        <row r="126">
          <cell r="B126">
            <v>122</v>
          </cell>
          <cell r="C126" t="str">
            <v>鋼板製無圧(真空)ﾎﾞｲﾗｰ</v>
          </cell>
          <cell r="D126">
            <v>40</v>
          </cell>
          <cell r="E126" t="str">
            <v>Mcal/h</v>
          </cell>
          <cell r="F126">
            <v>0.33</v>
          </cell>
        </row>
        <row r="127">
          <cell r="B127">
            <v>123</v>
          </cell>
          <cell r="C127" t="str">
            <v>鋼板製無圧(真空)ﾎﾞｲﾗｰ</v>
          </cell>
          <cell r="D127">
            <v>63</v>
          </cell>
          <cell r="E127" t="str">
            <v>Mcal/h</v>
          </cell>
          <cell r="F127">
            <v>0.6</v>
          </cell>
        </row>
        <row r="128">
          <cell r="B128">
            <v>124</v>
          </cell>
          <cell r="C128" t="str">
            <v>鋼板製無圧(真空)ﾎﾞｲﾗｰ</v>
          </cell>
          <cell r="D128">
            <v>80</v>
          </cell>
          <cell r="E128" t="str">
            <v>Mcal/h</v>
          </cell>
          <cell r="F128">
            <v>1.35</v>
          </cell>
        </row>
        <row r="129">
          <cell r="B129">
            <v>125</v>
          </cell>
          <cell r="C129" t="str">
            <v>鋼板製無圧(真空)ﾎﾞｲﾗｰ</v>
          </cell>
          <cell r="D129">
            <v>100</v>
          </cell>
          <cell r="E129" t="str">
            <v>Mcal/h</v>
          </cell>
          <cell r="F129">
            <v>1.47</v>
          </cell>
        </row>
        <row r="130">
          <cell r="B130">
            <v>126</v>
          </cell>
          <cell r="C130" t="str">
            <v>鋼板製無圧(真空)ﾎﾞｲﾗｰ</v>
          </cell>
          <cell r="D130">
            <v>130</v>
          </cell>
          <cell r="E130" t="str">
            <v>Mcal/h</v>
          </cell>
          <cell r="F130">
            <v>1.98</v>
          </cell>
        </row>
        <row r="131">
          <cell r="B131">
            <v>127</v>
          </cell>
          <cell r="C131" t="str">
            <v>鋼板製無圧(真空)ﾎﾞｲﾗｰ</v>
          </cell>
          <cell r="D131">
            <v>160</v>
          </cell>
          <cell r="E131" t="str">
            <v>Mcal/h</v>
          </cell>
          <cell r="F131">
            <v>2.1800000000000002</v>
          </cell>
        </row>
        <row r="132">
          <cell r="B132">
            <v>128</v>
          </cell>
          <cell r="C132" t="str">
            <v>鋼板製無圧(真空)ﾎﾞｲﾗｰ</v>
          </cell>
          <cell r="D132">
            <v>200</v>
          </cell>
          <cell r="E132" t="str">
            <v>Mcal/h</v>
          </cell>
          <cell r="F132">
            <v>2.5499999999999998</v>
          </cell>
        </row>
        <row r="133">
          <cell r="B133">
            <v>129</v>
          </cell>
          <cell r="C133" t="str">
            <v>鋼板製無圧(真空)ﾎﾞｲﾗｰ</v>
          </cell>
          <cell r="D133">
            <v>250</v>
          </cell>
          <cell r="E133" t="str">
            <v>Mcal/h</v>
          </cell>
          <cell r="F133">
            <v>3.37</v>
          </cell>
        </row>
        <row r="134">
          <cell r="B134">
            <v>130</v>
          </cell>
          <cell r="C134" t="str">
            <v>鋼板製無圧(真空)ﾎﾞｲﾗｰ</v>
          </cell>
          <cell r="D134">
            <v>300</v>
          </cell>
          <cell r="E134" t="str">
            <v>Mcal/h</v>
          </cell>
          <cell r="F134">
            <v>3.5</v>
          </cell>
        </row>
        <row r="135">
          <cell r="B135">
            <v>131</v>
          </cell>
          <cell r="C135" t="str">
            <v>鋼板製無圧(真空)ﾎﾞｲﾗｰ</v>
          </cell>
          <cell r="D135">
            <v>400</v>
          </cell>
          <cell r="E135" t="str">
            <v>Mcal/h</v>
          </cell>
          <cell r="F135">
            <v>5.27</v>
          </cell>
        </row>
        <row r="136">
          <cell r="B136">
            <v>132</v>
          </cell>
          <cell r="C136" t="str">
            <v>鋼板製無圧(真空)ﾎﾞｲﾗｰ</v>
          </cell>
          <cell r="D136">
            <v>500</v>
          </cell>
          <cell r="E136" t="str">
            <v>Mcal/h</v>
          </cell>
          <cell r="F136">
            <v>5.66</v>
          </cell>
        </row>
        <row r="137">
          <cell r="B137">
            <v>133</v>
          </cell>
          <cell r="C137" t="str">
            <v>鋼板製無圧(真空)ﾎﾞｲﾗｰ</v>
          </cell>
          <cell r="D137">
            <v>630</v>
          </cell>
          <cell r="E137" t="str">
            <v>Mcal/h</v>
          </cell>
          <cell r="F137">
            <v>7.49</v>
          </cell>
        </row>
        <row r="138">
          <cell r="B138">
            <v>134</v>
          </cell>
          <cell r="C138" t="str">
            <v>鋼板製無圧(真空)ﾎﾞｲﾗｰ</v>
          </cell>
          <cell r="D138">
            <v>800</v>
          </cell>
          <cell r="E138" t="str">
            <v>Mcal/h</v>
          </cell>
          <cell r="F138">
            <v>8.3699999999999992</v>
          </cell>
        </row>
        <row r="139">
          <cell r="B139">
            <v>135</v>
          </cell>
          <cell r="C139" t="str">
            <v>鋼板製無圧(真空)ﾎﾞｲﾗｰ</v>
          </cell>
          <cell r="D139">
            <v>1000</v>
          </cell>
          <cell r="E139" t="str">
            <v>Mcal/h</v>
          </cell>
          <cell r="F139">
            <v>12.27</v>
          </cell>
        </row>
        <row r="140">
          <cell r="B140">
            <v>136</v>
          </cell>
          <cell r="C140" t="str">
            <v>鋼板製無圧(真空)ﾎﾞｲﾗｰ</v>
          </cell>
          <cell r="D140">
            <v>1600</v>
          </cell>
          <cell r="E140" t="str">
            <v>Mcal/h</v>
          </cell>
          <cell r="F140">
            <v>18.309999999999999</v>
          </cell>
        </row>
        <row r="141">
          <cell r="B141">
            <v>137</v>
          </cell>
          <cell r="C141" t="str">
            <v>鋼板製温水ﾎﾞｲﾗｰ</v>
          </cell>
          <cell r="D141">
            <v>70</v>
          </cell>
          <cell r="E141" t="str">
            <v>Mcal/h</v>
          </cell>
          <cell r="F141">
            <v>1.83</v>
          </cell>
        </row>
        <row r="142">
          <cell r="B142">
            <v>138</v>
          </cell>
          <cell r="C142" t="str">
            <v>鋼板製温水ﾎﾞｲﾗｰ</v>
          </cell>
          <cell r="D142">
            <v>120</v>
          </cell>
          <cell r="E142" t="str">
            <v>Mcal/h</v>
          </cell>
          <cell r="F142">
            <v>2.59</v>
          </cell>
        </row>
        <row r="143">
          <cell r="B143">
            <v>139</v>
          </cell>
          <cell r="C143" t="str">
            <v>鋼板製温水ﾎﾞｲﾗｰ</v>
          </cell>
          <cell r="D143">
            <v>150</v>
          </cell>
          <cell r="E143" t="str">
            <v>Mcal/h</v>
          </cell>
          <cell r="F143">
            <v>3.1</v>
          </cell>
        </row>
        <row r="144">
          <cell r="B144">
            <v>140</v>
          </cell>
          <cell r="C144" t="str">
            <v>鋼板製温水ﾎﾞｲﾗｰ</v>
          </cell>
          <cell r="D144">
            <v>240</v>
          </cell>
          <cell r="E144" t="str">
            <v>Mcal/h</v>
          </cell>
          <cell r="F144">
            <v>3.85</v>
          </cell>
        </row>
        <row r="145">
          <cell r="B145">
            <v>141</v>
          </cell>
          <cell r="C145" t="str">
            <v>鋼板製温水ﾎﾞｲﾗｰ</v>
          </cell>
          <cell r="D145">
            <v>360</v>
          </cell>
          <cell r="E145" t="str">
            <v>Mcal/h</v>
          </cell>
          <cell r="F145">
            <v>4.87</v>
          </cell>
        </row>
        <row r="146">
          <cell r="B146">
            <v>142</v>
          </cell>
          <cell r="C146" t="str">
            <v>温風暖房機(送風機別置形)</v>
          </cell>
          <cell r="D146">
            <v>50</v>
          </cell>
          <cell r="E146" t="str">
            <v>Mcal/h</v>
          </cell>
          <cell r="F146">
            <v>1.22</v>
          </cell>
        </row>
        <row r="147">
          <cell r="B147">
            <v>143</v>
          </cell>
          <cell r="C147" t="str">
            <v>温風暖房機(送風機別置形)</v>
          </cell>
          <cell r="D147">
            <v>100</v>
          </cell>
          <cell r="E147" t="str">
            <v>Mcal/h</v>
          </cell>
          <cell r="F147">
            <v>1.62</v>
          </cell>
        </row>
        <row r="148">
          <cell r="B148">
            <v>144</v>
          </cell>
          <cell r="C148" t="str">
            <v>温風暖房機(送風機別置形)</v>
          </cell>
          <cell r="D148">
            <v>150</v>
          </cell>
          <cell r="E148" t="str">
            <v>Mcal/h</v>
          </cell>
          <cell r="F148">
            <v>2.2999999999999998</v>
          </cell>
        </row>
        <row r="149">
          <cell r="B149">
            <v>145</v>
          </cell>
          <cell r="C149" t="str">
            <v>温風暖房機(送風機別置形)</v>
          </cell>
          <cell r="D149">
            <v>200</v>
          </cell>
          <cell r="E149" t="str">
            <v>Mcal/h</v>
          </cell>
          <cell r="F149">
            <v>3.24</v>
          </cell>
        </row>
        <row r="150">
          <cell r="B150">
            <v>146</v>
          </cell>
          <cell r="C150" t="str">
            <v>温風暖房機(送風機別置形)</v>
          </cell>
          <cell r="D150">
            <v>300</v>
          </cell>
          <cell r="E150" t="str">
            <v>Mcal/h</v>
          </cell>
          <cell r="F150">
            <v>4.46</v>
          </cell>
        </row>
        <row r="151">
          <cell r="B151">
            <v>147</v>
          </cell>
          <cell r="C151" t="str">
            <v>温風暖房機(送風機内蔵立形)</v>
          </cell>
          <cell r="D151">
            <v>50</v>
          </cell>
          <cell r="E151" t="str">
            <v>Mcal/h</v>
          </cell>
          <cell r="F151">
            <v>1.83</v>
          </cell>
        </row>
        <row r="152">
          <cell r="B152">
            <v>148</v>
          </cell>
          <cell r="C152" t="str">
            <v>温風暖房機(送風機内蔵立形)</v>
          </cell>
          <cell r="D152">
            <v>100</v>
          </cell>
          <cell r="E152" t="str">
            <v>Mcal/h</v>
          </cell>
          <cell r="F152">
            <v>2.59</v>
          </cell>
        </row>
        <row r="153">
          <cell r="B153">
            <v>149</v>
          </cell>
          <cell r="C153" t="str">
            <v>温風暖房機(送風機内蔵立形)</v>
          </cell>
          <cell r="D153">
            <v>150</v>
          </cell>
          <cell r="E153" t="str">
            <v>Mcal/h</v>
          </cell>
          <cell r="F153">
            <v>3.1</v>
          </cell>
        </row>
        <row r="154">
          <cell r="B154">
            <v>150</v>
          </cell>
          <cell r="C154" t="str">
            <v>温風暖房機(送風機内蔵立形)</v>
          </cell>
          <cell r="D154">
            <v>200</v>
          </cell>
          <cell r="E154" t="str">
            <v>Mcal/h</v>
          </cell>
          <cell r="F154">
            <v>3.85</v>
          </cell>
        </row>
        <row r="155">
          <cell r="B155">
            <v>151</v>
          </cell>
          <cell r="C155" t="str">
            <v>温風暖房機(送風機内蔵立形)</v>
          </cell>
          <cell r="D155">
            <v>300</v>
          </cell>
          <cell r="E155" t="str">
            <v>Mcal/h</v>
          </cell>
          <cell r="F155">
            <v>4.87</v>
          </cell>
        </row>
        <row r="156">
          <cell r="B156">
            <v>152</v>
          </cell>
          <cell r="C156" t="str">
            <v>温風暖房機(送風機内蔵横形)</v>
          </cell>
          <cell r="D156">
            <v>100</v>
          </cell>
          <cell r="E156" t="str">
            <v>Mcal/h</v>
          </cell>
          <cell r="F156">
            <v>2.5099999999999998</v>
          </cell>
        </row>
        <row r="157">
          <cell r="B157">
            <v>153</v>
          </cell>
          <cell r="C157" t="str">
            <v>温風暖房機(送風機内蔵横形)</v>
          </cell>
          <cell r="D157">
            <v>150</v>
          </cell>
          <cell r="E157" t="str">
            <v>Mcal/h</v>
          </cell>
          <cell r="F157">
            <v>4.87</v>
          </cell>
        </row>
        <row r="158">
          <cell r="B158">
            <v>154</v>
          </cell>
          <cell r="C158" t="str">
            <v>温風暖房機(送風機内蔵横形)</v>
          </cell>
          <cell r="D158">
            <v>200</v>
          </cell>
          <cell r="E158" t="str">
            <v>Mcal/h</v>
          </cell>
          <cell r="F158">
            <v>6.68</v>
          </cell>
        </row>
        <row r="159">
          <cell r="B159">
            <v>155</v>
          </cell>
          <cell r="C159" t="str">
            <v>温風暖房機(送風機内蔵横形)</v>
          </cell>
          <cell r="D159">
            <v>300</v>
          </cell>
          <cell r="E159" t="str">
            <v>Mcal/h</v>
          </cell>
          <cell r="F159">
            <v>8.83</v>
          </cell>
        </row>
        <row r="160">
          <cell r="B160">
            <v>156</v>
          </cell>
          <cell r="C160" t="str">
            <v>地下ｵｲﾙﾀﾝｸ</v>
          </cell>
          <cell r="D160" t="str">
            <v>TO-</v>
          </cell>
          <cell r="E160">
            <v>0.95</v>
          </cell>
          <cell r="F160">
            <v>2.11</v>
          </cell>
        </row>
        <row r="161">
          <cell r="B161">
            <v>157</v>
          </cell>
          <cell r="C161" t="str">
            <v>地下ｵｲﾙﾀﾝｸ</v>
          </cell>
          <cell r="D161" t="str">
            <v>TO-</v>
          </cell>
          <cell r="E161">
            <v>1.5</v>
          </cell>
          <cell r="F161">
            <v>2.23</v>
          </cell>
        </row>
        <row r="162">
          <cell r="B162">
            <v>158</v>
          </cell>
          <cell r="C162" t="str">
            <v>地下ｵｲﾙﾀﾝｸ</v>
          </cell>
          <cell r="D162" t="str">
            <v>TO-</v>
          </cell>
          <cell r="E162">
            <v>1.9</v>
          </cell>
          <cell r="F162">
            <v>2.84</v>
          </cell>
        </row>
        <row r="163">
          <cell r="B163">
            <v>159</v>
          </cell>
          <cell r="C163" t="str">
            <v>地下ｵｲﾙﾀﾝｸ</v>
          </cell>
          <cell r="D163" t="str">
            <v>TO-</v>
          </cell>
          <cell r="E163">
            <v>3</v>
          </cell>
          <cell r="F163">
            <v>3.45</v>
          </cell>
        </row>
        <row r="164">
          <cell r="B164">
            <v>160</v>
          </cell>
          <cell r="C164" t="str">
            <v>地下ｵｲﾙﾀﾝｸ</v>
          </cell>
          <cell r="D164" t="str">
            <v>TO-</v>
          </cell>
          <cell r="E164">
            <v>4</v>
          </cell>
          <cell r="F164">
            <v>4.05</v>
          </cell>
        </row>
        <row r="165">
          <cell r="B165">
            <v>161</v>
          </cell>
          <cell r="C165" t="str">
            <v>地下ｵｲﾙﾀﾝｸ</v>
          </cell>
          <cell r="D165" t="str">
            <v>TO-</v>
          </cell>
          <cell r="E165">
            <v>5</v>
          </cell>
          <cell r="F165">
            <v>4.8600000000000003</v>
          </cell>
        </row>
        <row r="166">
          <cell r="B166">
            <v>162</v>
          </cell>
          <cell r="C166" t="str">
            <v>地下ｵｲﾙﾀﾝｸ</v>
          </cell>
          <cell r="D166" t="str">
            <v>TO-</v>
          </cell>
          <cell r="E166">
            <v>6</v>
          </cell>
          <cell r="F166">
            <v>5.27</v>
          </cell>
        </row>
        <row r="167">
          <cell r="B167">
            <v>163</v>
          </cell>
          <cell r="C167" t="str">
            <v>地下ｵｲﾙﾀﾝｸ</v>
          </cell>
          <cell r="D167" t="str">
            <v>TO-</v>
          </cell>
          <cell r="E167">
            <v>7</v>
          </cell>
          <cell r="F167">
            <v>5.68</v>
          </cell>
        </row>
        <row r="168">
          <cell r="B168">
            <v>164</v>
          </cell>
          <cell r="C168" t="str">
            <v>地下ｵｲﾙﾀﾝｸ</v>
          </cell>
          <cell r="D168" t="str">
            <v>TO-</v>
          </cell>
          <cell r="E168">
            <v>8</v>
          </cell>
          <cell r="F168">
            <v>8.11</v>
          </cell>
        </row>
        <row r="169">
          <cell r="B169">
            <v>165</v>
          </cell>
          <cell r="C169" t="str">
            <v>地下ｵｲﾙﾀﾝｸ</v>
          </cell>
          <cell r="D169" t="str">
            <v>TO-</v>
          </cell>
          <cell r="E169">
            <v>10</v>
          </cell>
          <cell r="F169">
            <v>9.73</v>
          </cell>
        </row>
        <row r="170">
          <cell r="B170">
            <v>166</v>
          </cell>
          <cell r="C170" t="str">
            <v>地下ｵｲﾙﾀﾝｸ</v>
          </cell>
          <cell r="D170" t="str">
            <v>TO-</v>
          </cell>
          <cell r="E170">
            <v>12</v>
          </cell>
          <cell r="F170">
            <v>11.76</v>
          </cell>
        </row>
        <row r="171">
          <cell r="B171">
            <v>167</v>
          </cell>
          <cell r="C171" t="str">
            <v>地下ｵｲﾙﾀﾝｸ</v>
          </cell>
          <cell r="D171" t="str">
            <v>TO-</v>
          </cell>
          <cell r="E171">
            <v>13</v>
          </cell>
          <cell r="F171">
            <v>12.16</v>
          </cell>
        </row>
        <row r="172">
          <cell r="B172">
            <v>168</v>
          </cell>
          <cell r="C172" t="str">
            <v>地下ｵｲﾙﾀﾝｸ</v>
          </cell>
          <cell r="D172" t="str">
            <v>TO-</v>
          </cell>
          <cell r="E172">
            <v>15</v>
          </cell>
          <cell r="F172">
            <v>13.78</v>
          </cell>
        </row>
        <row r="173">
          <cell r="B173">
            <v>169</v>
          </cell>
          <cell r="C173" t="str">
            <v>地下ｵｲﾙﾀﾝｸ</v>
          </cell>
          <cell r="D173" t="str">
            <v>TO-</v>
          </cell>
          <cell r="E173">
            <v>18</v>
          </cell>
          <cell r="F173">
            <v>14.59</v>
          </cell>
        </row>
        <row r="174">
          <cell r="B174">
            <v>170</v>
          </cell>
          <cell r="C174" t="str">
            <v>地下ｵｲﾙﾀﾝｸ</v>
          </cell>
          <cell r="D174" t="str">
            <v>TO-</v>
          </cell>
          <cell r="E174">
            <v>20</v>
          </cell>
          <cell r="F174">
            <v>16.22</v>
          </cell>
        </row>
        <row r="175">
          <cell r="B175">
            <v>171</v>
          </cell>
          <cell r="C175" t="str">
            <v>地下ｵｲﾙﾀﾝｸ</v>
          </cell>
          <cell r="D175" t="str">
            <v>TO-</v>
          </cell>
          <cell r="E175">
            <v>25</v>
          </cell>
          <cell r="F175">
            <v>19.260000000000002</v>
          </cell>
        </row>
        <row r="176">
          <cell r="B176">
            <v>172</v>
          </cell>
          <cell r="C176" t="str">
            <v>地下ｵｲﾙﾀﾝｸ</v>
          </cell>
          <cell r="D176" t="str">
            <v>TO-</v>
          </cell>
          <cell r="E176">
            <v>30</v>
          </cell>
          <cell r="F176">
            <v>21.16</v>
          </cell>
        </row>
        <row r="177">
          <cell r="B177">
            <v>173</v>
          </cell>
          <cell r="C177" t="str">
            <v>ｵｲﾙｻｰﾋﾞｽﾀﾝｸ</v>
          </cell>
          <cell r="D177" t="str">
            <v>TOS-</v>
          </cell>
          <cell r="E177">
            <v>100</v>
          </cell>
          <cell r="F177">
            <v>0.4</v>
          </cell>
        </row>
        <row r="178">
          <cell r="B178">
            <v>174</v>
          </cell>
          <cell r="C178" t="str">
            <v>ｵｲﾙｻｰﾋﾞｽﾀﾝｸ</v>
          </cell>
          <cell r="D178" t="str">
            <v>TOS-</v>
          </cell>
          <cell r="E178">
            <v>150</v>
          </cell>
          <cell r="F178">
            <v>0.44</v>
          </cell>
        </row>
        <row r="179">
          <cell r="B179">
            <v>175</v>
          </cell>
          <cell r="C179" t="str">
            <v>ｵｲﾙｻｰﾋﾞｽﾀﾝｸ</v>
          </cell>
          <cell r="D179" t="str">
            <v>TOS-</v>
          </cell>
          <cell r="E179">
            <v>190</v>
          </cell>
          <cell r="F179">
            <v>0.57999999999999996</v>
          </cell>
        </row>
        <row r="180">
          <cell r="B180">
            <v>176</v>
          </cell>
          <cell r="C180" t="str">
            <v>ｵｲﾙｻｰﾋﾞｽﾀﾝｸ</v>
          </cell>
          <cell r="D180" t="str">
            <v>TOS-</v>
          </cell>
          <cell r="E180">
            <v>300</v>
          </cell>
          <cell r="F180">
            <v>0.72</v>
          </cell>
        </row>
        <row r="181">
          <cell r="B181">
            <v>177</v>
          </cell>
          <cell r="C181" t="str">
            <v>ｵｲﾙｻｰﾋﾞｽﾀﾝｸ</v>
          </cell>
          <cell r="D181" t="str">
            <v>TOS-</v>
          </cell>
          <cell r="E181">
            <v>500</v>
          </cell>
          <cell r="F181">
            <v>0.9</v>
          </cell>
        </row>
        <row r="182">
          <cell r="B182">
            <v>178</v>
          </cell>
          <cell r="C182" t="str">
            <v>ｵｲﾙｻｰﾋﾞｽﾀﾝｸ</v>
          </cell>
          <cell r="D182" t="str">
            <v>TOS-</v>
          </cell>
          <cell r="E182">
            <v>950</v>
          </cell>
          <cell r="F182">
            <v>1.37</v>
          </cell>
        </row>
        <row r="183">
          <cell r="B183">
            <v>179</v>
          </cell>
          <cell r="C183" t="str">
            <v>ﾍｯﾀﾞｰ</v>
          </cell>
          <cell r="D183" t="str">
            <v>200φ×1200L</v>
          </cell>
          <cell r="F183">
            <v>0.54</v>
          </cell>
        </row>
        <row r="184">
          <cell r="B184">
            <v>180</v>
          </cell>
          <cell r="C184" t="str">
            <v>ﾍｯﾀﾞｰ</v>
          </cell>
          <cell r="D184" t="str">
            <v>250φ×2500L</v>
          </cell>
          <cell r="F184">
            <v>0.92</v>
          </cell>
        </row>
        <row r="185">
          <cell r="B185">
            <v>181</v>
          </cell>
          <cell r="C185" t="str">
            <v>ﾍｯﾀﾞｰ</v>
          </cell>
          <cell r="D185" t="str">
            <v>300φ×3000L</v>
          </cell>
          <cell r="F185">
            <v>1.19</v>
          </cell>
        </row>
        <row r="186">
          <cell r="B186">
            <v>182</v>
          </cell>
          <cell r="C186" t="str">
            <v>ﾍｯﾀﾞｰ</v>
          </cell>
          <cell r="D186" t="str">
            <v>350φ×4000L</v>
          </cell>
          <cell r="F186">
            <v>1.48</v>
          </cell>
        </row>
        <row r="187">
          <cell r="B187">
            <v>183</v>
          </cell>
          <cell r="C187" t="str">
            <v>膨張ﾀﾝｸ</v>
          </cell>
          <cell r="D187" t="str">
            <v>TE-</v>
          </cell>
          <cell r="E187">
            <v>100</v>
          </cell>
          <cell r="F187">
            <v>0.43</v>
          </cell>
        </row>
        <row r="188">
          <cell r="B188">
            <v>184</v>
          </cell>
          <cell r="C188" t="str">
            <v>膨張ﾀﾝｸ</v>
          </cell>
          <cell r="D188" t="str">
            <v>TE-</v>
          </cell>
          <cell r="E188">
            <v>200</v>
          </cell>
          <cell r="F188">
            <v>0.51</v>
          </cell>
        </row>
        <row r="189">
          <cell r="B189">
            <v>185</v>
          </cell>
          <cell r="C189" t="str">
            <v>膨張ﾀﾝｸ</v>
          </cell>
          <cell r="D189" t="str">
            <v>TE-</v>
          </cell>
          <cell r="E189">
            <v>300</v>
          </cell>
          <cell r="F189">
            <v>0.76</v>
          </cell>
        </row>
        <row r="190">
          <cell r="B190">
            <v>186</v>
          </cell>
          <cell r="C190" t="str">
            <v>膨張ﾀﾝｸ</v>
          </cell>
          <cell r="D190" t="str">
            <v>TE-</v>
          </cell>
          <cell r="E190">
            <v>500</v>
          </cell>
          <cell r="F190">
            <v>0.94</v>
          </cell>
        </row>
        <row r="191">
          <cell r="B191">
            <v>187</v>
          </cell>
          <cell r="C191" t="str">
            <v>膨張ﾀﾝｸ</v>
          </cell>
          <cell r="D191" t="str">
            <v>TE-</v>
          </cell>
          <cell r="E191">
            <v>750</v>
          </cell>
          <cell r="F191">
            <v>1.1000000000000001</v>
          </cell>
        </row>
        <row r="192">
          <cell r="B192">
            <v>188</v>
          </cell>
          <cell r="C192" t="str">
            <v>膨張ﾀﾝｸ</v>
          </cell>
          <cell r="D192" t="str">
            <v>TE-</v>
          </cell>
          <cell r="E192">
            <v>1000</v>
          </cell>
          <cell r="F192">
            <v>1.33</v>
          </cell>
        </row>
        <row r="193">
          <cell r="B193">
            <v>189</v>
          </cell>
          <cell r="C193" t="str">
            <v>貯湯ﾀﾝｸ</v>
          </cell>
          <cell r="D193" t="str">
            <v>THW-</v>
          </cell>
          <cell r="E193">
            <v>5</v>
          </cell>
          <cell r="F193">
            <v>1.59</v>
          </cell>
        </row>
        <row r="194">
          <cell r="B194">
            <v>190</v>
          </cell>
          <cell r="C194" t="str">
            <v>貯湯ﾀﾝｸ</v>
          </cell>
          <cell r="D194" t="str">
            <v>THW-</v>
          </cell>
          <cell r="E194">
            <v>8</v>
          </cell>
          <cell r="F194">
            <v>1.95</v>
          </cell>
        </row>
        <row r="195">
          <cell r="B195">
            <v>191</v>
          </cell>
          <cell r="C195" t="str">
            <v>貯湯ﾀﾝｸ</v>
          </cell>
          <cell r="D195" t="str">
            <v>THW-</v>
          </cell>
          <cell r="E195">
            <v>10</v>
          </cell>
          <cell r="F195">
            <v>2.04</v>
          </cell>
        </row>
        <row r="196">
          <cell r="B196">
            <v>192</v>
          </cell>
          <cell r="C196" t="str">
            <v>貯湯ﾀﾝｸ</v>
          </cell>
          <cell r="D196" t="str">
            <v>THW-</v>
          </cell>
          <cell r="E196">
            <v>15</v>
          </cell>
          <cell r="F196">
            <v>3.36</v>
          </cell>
        </row>
        <row r="197">
          <cell r="B197">
            <v>193</v>
          </cell>
          <cell r="C197" t="str">
            <v>貯湯ﾀﾝｸ</v>
          </cell>
          <cell r="D197" t="str">
            <v>THW-</v>
          </cell>
          <cell r="E197">
            <v>20</v>
          </cell>
          <cell r="F197">
            <v>3.89</v>
          </cell>
        </row>
        <row r="198">
          <cell r="B198">
            <v>194</v>
          </cell>
          <cell r="C198" t="str">
            <v>貯湯ﾀﾝｸ</v>
          </cell>
          <cell r="D198" t="str">
            <v>THW-</v>
          </cell>
          <cell r="E198">
            <v>25</v>
          </cell>
          <cell r="F198">
            <v>4.42</v>
          </cell>
        </row>
        <row r="199">
          <cell r="B199">
            <v>195</v>
          </cell>
          <cell r="C199" t="str">
            <v>貯湯ﾀﾝｸ</v>
          </cell>
          <cell r="D199" t="str">
            <v>THW-</v>
          </cell>
          <cell r="E199">
            <v>30</v>
          </cell>
          <cell r="F199">
            <v>4.96</v>
          </cell>
        </row>
        <row r="200">
          <cell r="B200">
            <v>196</v>
          </cell>
          <cell r="C200" t="str">
            <v>貯湯ﾀﾝｸ</v>
          </cell>
          <cell r="D200" t="str">
            <v>THW-</v>
          </cell>
          <cell r="E200">
            <v>35</v>
          </cell>
          <cell r="F200">
            <v>5.4</v>
          </cell>
        </row>
        <row r="201">
          <cell r="B201">
            <v>197</v>
          </cell>
          <cell r="C201" t="str">
            <v>貯湯ﾀﾝｸ</v>
          </cell>
          <cell r="D201" t="str">
            <v>THW-</v>
          </cell>
          <cell r="E201">
            <v>40</v>
          </cell>
          <cell r="F201">
            <v>5.84</v>
          </cell>
        </row>
        <row r="202">
          <cell r="B202">
            <v>198</v>
          </cell>
          <cell r="C202" t="str">
            <v>貯湯ﾀﾝｸ</v>
          </cell>
          <cell r="D202" t="str">
            <v>THW-</v>
          </cell>
          <cell r="E202">
            <v>45</v>
          </cell>
          <cell r="F202">
            <v>6.19</v>
          </cell>
        </row>
        <row r="203">
          <cell r="B203">
            <v>199</v>
          </cell>
          <cell r="C203" t="str">
            <v>貯湯ﾀﾝｸ</v>
          </cell>
          <cell r="D203" t="str">
            <v>THW-</v>
          </cell>
          <cell r="E203">
            <v>50</v>
          </cell>
          <cell r="F203">
            <v>6.64</v>
          </cell>
        </row>
        <row r="204">
          <cell r="B204">
            <v>200</v>
          </cell>
          <cell r="C204" t="str">
            <v>貯湯ﾀﾝｸ</v>
          </cell>
          <cell r="D204" t="str">
            <v>THW-</v>
          </cell>
          <cell r="E204">
            <v>55</v>
          </cell>
          <cell r="F204">
            <v>7.08</v>
          </cell>
        </row>
        <row r="205">
          <cell r="B205">
            <v>201</v>
          </cell>
          <cell r="C205" t="str">
            <v>貯湯ﾀﾝｸ</v>
          </cell>
          <cell r="D205" t="str">
            <v>THW-</v>
          </cell>
          <cell r="E205">
            <v>60</v>
          </cell>
          <cell r="F205">
            <v>9.2899999999999991</v>
          </cell>
        </row>
        <row r="206">
          <cell r="B206">
            <v>202</v>
          </cell>
          <cell r="C206" t="str">
            <v>貯湯ﾀﾝｸ</v>
          </cell>
          <cell r="D206" t="str">
            <v>TVW-</v>
          </cell>
          <cell r="E206">
            <v>5</v>
          </cell>
          <cell r="F206">
            <v>1.59</v>
          </cell>
        </row>
        <row r="207">
          <cell r="B207">
            <v>203</v>
          </cell>
          <cell r="C207" t="str">
            <v>貯湯ﾀﾝｸ</v>
          </cell>
          <cell r="D207" t="str">
            <v>TVW-</v>
          </cell>
          <cell r="E207">
            <v>8</v>
          </cell>
          <cell r="F207">
            <v>1.95</v>
          </cell>
        </row>
        <row r="208">
          <cell r="B208">
            <v>204</v>
          </cell>
          <cell r="C208" t="str">
            <v>貯湯ﾀﾝｸ</v>
          </cell>
          <cell r="D208" t="str">
            <v>TVW-</v>
          </cell>
          <cell r="E208">
            <v>10</v>
          </cell>
          <cell r="F208">
            <v>2.04</v>
          </cell>
        </row>
        <row r="209">
          <cell r="B209">
            <v>205</v>
          </cell>
          <cell r="C209" t="str">
            <v>貯湯ﾀﾝｸ</v>
          </cell>
          <cell r="D209" t="str">
            <v>TVW-</v>
          </cell>
          <cell r="E209">
            <v>15</v>
          </cell>
          <cell r="F209">
            <v>3.36</v>
          </cell>
        </row>
        <row r="210">
          <cell r="B210">
            <v>206</v>
          </cell>
          <cell r="C210" t="str">
            <v>貯湯ﾀﾝｸ</v>
          </cell>
          <cell r="D210" t="str">
            <v>TVW-</v>
          </cell>
          <cell r="E210">
            <v>20</v>
          </cell>
          <cell r="F210">
            <v>3.89</v>
          </cell>
        </row>
        <row r="211">
          <cell r="B211">
            <v>207</v>
          </cell>
          <cell r="C211" t="str">
            <v>貯湯ﾀﾝｸ</v>
          </cell>
          <cell r="D211" t="str">
            <v>TVW-</v>
          </cell>
          <cell r="E211">
            <v>25</v>
          </cell>
          <cell r="F211">
            <v>4.42</v>
          </cell>
        </row>
        <row r="212">
          <cell r="B212">
            <v>208</v>
          </cell>
          <cell r="C212" t="str">
            <v>貯湯ﾀﾝｸ</v>
          </cell>
          <cell r="D212" t="str">
            <v>TVW-</v>
          </cell>
          <cell r="E212">
            <v>30</v>
          </cell>
          <cell r="F212">
            <v>4.96</v>
          </cell>
        </row>
        <row r="213">
          <cell r="B213">
            <v>209</v>
          </cell>
          <cell r="C213" t="str">
            <v>貯湯ﾀﾝｸ</v>
          </cell>
          <cell r="D213" t="str">
            <v>TVW-</v>
          </cell>
          <cell r="E213">
            <v>35</v>
          </cell>
          <cell r="F213">
            <v>5.4</v>
          </cell>
        </row>
        <row r="214">
          <cell r="B214">
            <v>210</v>
          </cell>
          <cell r="C214" t="str">
            <v>貯湯ﾀﾝｸ</v>
          </cell>
          <cell r="D214" t="str">
            <v>TVW-</v>
          </cell>
          <cell r="E214">
            <v>40</v>
          </cell>
          <cell r="F214">
            <v>5.84</v>
          </cell>
        </row>
        <row r="215">
          <cell r="B215">
            <v>211</v>
          </cell>
          <cell r="C215" t="str">
            <v>貯湯ﾀﾝｸ</v>
          </cell>
          <cell r="D215" t="str">
            <v>TVW-</v>
          </cell>
          <cell r="E215">
            <v>45</v>
          </cell>
          <cell r="F215">
            <v>6.19</v>
          </cell>
        </row>
        <row r="216">
          <cell r="B216">
            <v>212</v>
          </cell>
          <cell r="C216" t="str">
            <v>貯湯ﾀﾝｸ</v>
          </cell>
          <cell r="D216" t="str">
            <v>TVW-</v>
          </cell>
          <cell r="E216">
            <v>50</v>
          </cell>
          <cell r="F216">
            <v>6.64</v>
          </cell>
        </row>
        <row r="217">
          <cell r="B217">
            <v>213</v>
          </cell>
          <cell r="C217" t="str">
            <v>貯湯ﾀﾝｸ</v>
          </cell>
          <cell r="D217" t="str">
            <v>TVW-</v>
          </cell>
          <cell r="E217">
            <v>55</v>
          </cell>
          <cell r="F217">
            <v>7.08</v>
          </cell>
        </row>
        <row r="218">
          <cell r="B218">
            <v>214</v>
          </cell>
          <cell r="C218" t="str">
            <v>貯湯ﾀﾝｸ</v>
          </cell>
          <cell r="D218" t="str">
            <v>TVW-</v>
          </cell>
          <cell r="E218">
            <v>60</v>
          </cell>
          <cell r="F218">
            <v>9.2899999999999991</v>
          </cell>
        </row>
        <row r="219">
          <cell r="B219">
            <v>215</v>
          </cell>
          <cell r="C219" t="str">
            <v>ﾁﾘﾝｸﾞﾕﾆｯﾄ</v>
          </cell>
          <cell r="D219" t="str">
            <v>11,000kcal/h</v>
          </cell>
          <cell r="E219" t="str">
            <v>3.75kw</v>
          </cell>
          <cell r="F219">
            <v>1.58</v>
          </cell>
        </row>
        <row r="220">
          <cell r="B220">
            <v>216</v>
          </cell>
          <cell r="C220" t="str">
            <v>ﾁﾘﾝｸﾞﾕﾆｯﾄ</v>
          </cell>
          <cell r="D220" t="str">
            <v>17,000kcal/h</v>
          </cell>
          <cell r="E220" t="str">
            <v>5.5kw</v>
          </cell>
          <cell r="F220">
            <v>1.89</v>
          </cell>
        </row>
        <row r="221">
          <cell r="B221">
            <v>217</v>
          </cell>
          <cell r="C221" t="str">
            <v>ﾁﾘﾝｸﾞﾕﾆｯﾄ</v>
          </cell>
          <cell r="D221" t="str">
            <v>35,000kcal/h</v>
          </cell>
          <cell r="E221" t="str">
            <v>11kw</v>
          </cell>
          <cell r="F221">
            <v>3.15</v>
          </cell>
        </row>
        <row r="222">
          <cell r="B222">
            <v>218</v>
          </cell>
          <cell r="C222" t="str">
            <v>ﾁﾘﾝｸﾞﾕﾆｯﾄ</v>
          </cell>
          <cell r="D222" t="str">
            <v>71,000kcal/h</v>
          </cell>
          <cell r="E222" t="str">
            <v>22kw</v>
          </cell>
          <cell r="F222">
            <v>5.18</v>
          </cell>
        </row>
        <row r="223">
          <cell r="B223">
            <v>219</v>
          </cell>
          <cell r="C223" t="str">
            <v>ﾁﾘﾝｸﾞﾕﾆｯﾄ</v>
          </cell>
          <cell r="D223" t="str">
            <v>123,000kcal/h</v>
          </cell>
          <cell r="E223" t="str">
            <v>37kw</v>
          </cell>
          <cell r="F223">
            <v>7.21</v>
          </cell>
        </row>
        <row r="224">
          <cell r="B224">
            <v>220</v>
          </cell>
          <cell r="C224" t="str">
            <v>ﾁﾘﾝｸﾞﾕﾆｯﾄ</v>
          </cell>
          <cell r="D224" t="str">
            <v>200,000kcal/h</v>
          </cell>
          <cell r="E224" t="str">
            <v>60kw</v>
          </cell>
          <cell r="F224">
            <v>8.56</v>
          </cell>
        </row>
        <row r="225">
          <cell r="B225">
            <v>221</v>
          </cell>
          <cell r="C225" t="str">
            <v>ﾁﾘﾝｸﾞﾕﾆｯﾄ</v>
          </cell>
          <cell r="D225" t="str">
            <v>247,000kcal/h</v>
          </cell>
          <cell r="E225" t="str">
            <v>75kw</v>
          </cell>
          <cell r="F225">
            <v>12.61</v>
          </cell>
        </row>
        <row r="226">
          <cell r="B226">
            <v>222</v>
          </cell>
          <cell r="C226" t="str">
            <v>ﾁﾘﾝｸﾞﾕﾆｯﾄ</v>
          </cell>
          <cell r="D226" t="str">
            <v>296,000kcal/h</v>
          </cell>
          <cell r="E226" t="str">
            <v>90kw</v>
          </cell>
          <cell r="F226">
            <v>13.06</v>
          </cell>
        </row>
        <row r="227">
          <cell r="B227">
            <v>223</v>
          </cell>
          <cell r="C227" t="str">
            <v>ﾁﾘﾝｸﾞﾕﾆｯﾄ(防振基礎)</v>
          </cell>
          <cell r="D227" t="str">
            <v>11,000kcal/h</v>
          </cell>
          <cell r="E227" t="str">
            <v>3.75kw</v>
          </cell>
          <cell r="F227">
            <v>1.8959999999999999</v>
          </cell>
        </row>
        <row r="228">
          <cell r="B228">
            <v>224</v>
          </cell>
          <cell r="C228" t="str">
            <v>ﾁﾘﾝｸﾞﾕﾆｯﾄ(防振基礎)</v>
          </cell>
          <cell r="D228" t="str">
            <v>17,000kcal/h</v>
          </cell>
          <cell r="E228" t="str">
            <v>5.5kw</v>
          </cell>
          <cell r="F228">
            <v>2.2679999999999998</v>
          </cell>
        </row>
        <row r="229">
          <cell r="B229">
            <v>225</v>
          </cell>
          <cell r="C229" t="str">
            <v>ﾁﾘﾝｸﾞﾕﾆｯﾄ(防振基礎)</v>
          </cell>
          <cell r="D229" t="str">
            <v>35,000kcal/h</v>
          </cell>
          <cell r="E229" t="str">
            <v>11kw</v>
          </cell>
          <cell r="F229">
            <v>3.78</v>
          </cell>
        </row>
        <row r="230">
          <cell r="B230">
            <v>226</v>
          </cell>
          <cell r="C230" t="str">
            <v>ﾁﾘﾝｸﾞﾕﾆｯﾄ(防振基礎)</v>
          </cell>
          <cell r="D230" t="str">
            <v>71,000kcal/h</v>
          </cell>
          <cell r="E230" t="str">
            <v>22kw</v>
          </cell>
          <cell r="F230">
            <v>6.2159999999999993</v>
          </cell>
        </row>
        <row r="231">
          <cell r="B231">
            <v>227</v>
          </cell>
          <cell r="C231" t="str">
            <v>ﾁﾘﾝｸﾞﾕﾆｯﾄ(防振基礎)</v>
          </cell>
          <cell r="D231" t="str">
            <v>123,000kcal/h</v>
          </cell>
          <cell r="E231" t="str">
            <v>37kw</v>
          </cell>
          <cell r="F231">
            <v>8.6519999999999992</v>
          </cell>
        </row>
        <row r="232">
          <cell r="B232">
            <v>228</v>
          </cell>
          <cell r="C232" t="str">
            <v>ﾁﾘﾝｸﾞﾕﾆｯﾄ(防振基礎)</v>
          </cell>
          <cell r="D232" t="str">
            <v>200,000kcal/h</v>
          </cell>
          <cell r="E232" t="str">
            <v>60kw</v>
          </cell>
          <cell r="F232">
            <v>10.272</v>
          </cell>
        </row>
        <row r="233">
          <cell r="B233">
            <v>229</v>
          </cell>
          <cell r="C233" t="str">
            <v>ﾁﾘﾝｸﾞﾕﾆｯﾄ(防振基礎)</v>
          </cell>
          <cell r="D233" t="str">
            <v>247,000kcal/h</v>
          </cell>
          <cell r="E233" t="str">
            <v>75kw</v>
          </cell>
          <cell r="F233">
            <v>15.131999999999998</v>
          </cell>
        </row>
        <row r="234">
          <cell r="B234">
            <v>230</v>
          </cell>
          <cell r="C234" t="str">
            <v>ﾁﾘﾝｸﾞﾕﾆｯﾄ(防振基礎)</v>
          </cell>
          <cell r="D234" t="str">
            <v>296,000kcal/h</v>
          </cell>
          <cell r="E234" t="str">
            <v>90kw</v>
          </cell>
          <cell r="F234">
            <v>15.672000000000001</v>
          </cell>
        </row>
        <row r="235">
          <cell r="B235">
            <v>231</v>
          </cell>
          <cell r="C235" t="str">
            <v>空気熱源ﾋｰﾄﾎﾟﾝﾌﾟﾕﾆｯﾄ</v>
          </cell>
          <cell r="D235" t="str">
            <v>5,400kcal/h</v>
          </cell>
          <cell r="E235" t="str">
            <v>2.2kw</v>
          </cell>
          <cell r="F235">
            <v>1.87</v>
          </cell>
        </row>
        <row r="236">
          <cell r="B236">
            <v>232</v>
          </cell>
          <cell r="C236" t="str">
            <v>空気熱源ﾋｰﾄﾎﾟﾝﾌﾟﾕﾆｯﾄ</v>
          </cell>
          <cell r="D236" t="str">
            <v>9,500kcal/h</v>
          </cell>
          <cell r="E236" t="str">
            <v>3.75kw</v>
          </cell>
          <cell r="F236">
            <v>2.31</v>
          </cell>
        </row>
        <row r="237">
          <cell r="B237">
            <v>233</v>
          </cell>
          <cell r="C237" t="str">
            <v>空気熱源ﾋｰﾄﾎﾟﾝﾌﾟﾕﾆｯﾄ</v>
          </cell>
          <cell r="D237" t="str">
            <v>13,000kcal/h</v>
          </cell>
          <cell r="E237" t="str">
            <v>5.5kw</v>
          </cell>
          <cell r="F237">
            <v>3.1</v>
          </cell>
        </row>
        <row r="238">
          <cell r="B238">
            <v>234</v>
          </cell>
          <cell r="C238" t="str">
            <v>空気熱源ﾋｰﾄﾎﾟﾝﾌﾟﾕﾆｯﾄ</v>
          </cell>
          <cell r="D238" t="str">
            <v>19,000kcal/h</v>
          </cell>
          <cell r="E238" t="str">
            <v>7.5kw</v>
          </cell>
          <cell r="F238">
            <v>3.46</v>
          </cell>
        </row>
        <row r="239">
          <cell r="B239">
            <v>235</v>
          </cell>
          <cell r="C239" t="str">
            <v>空気熱源ﾋｰﾄﾎﾟﾝﾌﾟﾕﾆｯﾄ</v>
          </cell>
          <cell r="D239" t="str">
            <v>27,000kcal/h</v>
          </cell>
          <cell r="E239" t="str">
            <v>11kw</v>
          </cell>
          <cell r="F239">
            <v>5.12</v>
          </cell>
        </row>
        <row r="240">
          <cell r="B240">
            <v>236</v>
          </cell>
          <cell r="C240" t="str">
            <v>空気熱源ﾋｰﾄﾎﾟﾝﾌﾟﾕﾆｯﾄ</v>
          </cell>
          <cell r="D240" t="str">
            <v>37,000kcal/h</v>
          </cell>
          <cell r="E240" t="str">
            <v>15kw</v>
          </cell>
          <cell r="F240">
            <v>5.33</v>
          </cell>
        </row>
        <row r="241">
          <cell r="B241">
            <v>237</v>
          </cell>
          <cell r="C241" t="str">
            <v>空気熱源ﾋｰﾄﾎﾟﾝﾌﾟﾕﾆｯﾄ</v>
          </cell>
          <cell r="D241" t="str">
            <v>57,000kcal/h</v>
          </cell>
          <cell r="E241" t="str">
            <v>22kw</v>
          </cell>
          <cell r="F241">
            <v>6.7</v>
          </cell>
        </row>
        <row r="242">
          <cell r="B242">
            <v>238</v>
          </cell>
          <cell r="C242" t="str">
            <v>空気熱源ﾋｰﾄﾎﾟﾝﾌﾟﾕﾆｯﾄ</v>
          </cell>
          <cell r="D242" t="str">
            <v>90,000kcal/h</v>
          </cell>
          <cell r="E242" t="str">
            <v>33kw</v>
          </cell>
          <cell r="F242">
            <v>10.31</v>
          </cell>
        </row>
        <row r="243">
          <cell r="B243">
            <v>239</v>
          </cell>
          <cell r="C243" t="str">
            <v>空気熱源ﾋｰﾄﾎﾟﾝﾌﾟﾕﾆｯﾄ</v>
          </cell>
          <cell r="D243" t="str">
            <v>110,000kcal/h</v>
          </cell>
          <cell r="E243" t="str">
            <v>37kw</v>
          </cell>
          <cell r="F243">
            <v>10.88</v>
          </cell>
        </row>
        <row r="244">
          <cell r="B244">
            <v>240</v>
          </cell>
          <cell r="C244" t="str">
            <v>小形二重効用直焚吸収冷温水機</v>
          </cell>
          <cell r="D244">
            <v>20</v>
          </cell>
          <cell r="E244" t="str">
            <v>UST</v>
          </cell>
          <cell r="F244">
            <v>6.28</v>
          </cell>
        </row>
        <row r="245">
          <cell r="B245">
            <v>241</v>
          </cell>
          <cell r="C245" t="str">
            <v>小形二重効用直焚吸収冷温水機</v>
          </cell>
          <cell r="D245">
            <v>30</v>
          </cell>
          <cell r="E245" t="str">
            <v>UST</v>
          </cell>
          <cell r="F245">
            <v>8.44</v>
          </cell>
        </row>
        <row r="246">
          <cell r="B246">
            <v>242</v>
          </cell>
          <cell r="C246" t="str">
            <v>小形二重効用直焚吸収冷温水機</v>
          </cell>
          <cell r="D246">
            <v>40</v>
          </cell>
          <cell r="E246" t="str">
            <v>UST</v>
          </cell>
          <cell r="F246">
            <v>10.6</v>
          </cell>
        </row>
        <row r="247">
          <cell r="B247">
            <v>243</v>
          </cell>
          <cell r="C247" t="str">
            <v>小形二重効用直焚吸収冷温水機</v>
          </cell>
          <cell r="D247">
            <v>50</v>
          </cell>
          <cell r="E247" t="str">
            <v>UST</v>
          </cell>
          <cell r="F247">
            <v>12.76</v>
          </cell>
        </row>
        <row r="248">
          <cell r="B248">
            <v>244</v>
          </cell>
          <cell r="C248" t="str">
            <v>直焚吸収冷温水機</v>
          </cell>
          <cell r="D248">
            <v>75</v>
          </cell>
          <cell r="E248" t="str">
            <v>UST</v>
          </cell>
          <cell r="F248">
            <v>18.16</v>
          </cell>
        </row>
        <row r="249">
          <cell r="B249">
            <v>245</v>
          </cell>
          <cell r="C249" t="str">
            <v>直焚吸収冷温水機</v>
          </cell>
          <cell r="D249">
            <v>100</v>
          </cell>
          <cell r="E249" t="str">
            <v>UST</v>
          </cell>
          <cell r="F249">
            <v>23.56</v>
          </cell>
        </row>
        <row r="250">
          <cell r="B250">
            <v>246</v>
          </cell>
          <cell r="C250" t="str">
            <v>直焚吸収冷温水機</v>
          </cell>
          <cell r="D250">
            <v>125</v>
          </cell>
          <cell r="E250" t="str">
            <v>UST</v>
          </cell>
          <cell r="F250">
            <v>25.74</v>
          </cell>
        </row>
        <row r="251">
          <cell r="B251">
            <v>247</v>
          </cell>
          <cell r="C251" t="str">
            <v>直焚吸収冷温水機</v>
          </cell>
          <cell r="D251">
            <v>150</v>
          </cell>
          <cell r="E251" t="str">
            <v>UST</v>
          </cell>
          <cell r="F251">
            <v>30.54</v>
          </cell>
        </row>
        <row r="252">
          <cell r="B252">
            <v>248</v>
          </cell>
          <cell r="C252" t="str">
            <v>直焚吸収冷温水機</v>
          </cell>
          <cell r="D252">
            <v>170</v>
          </cell>
          <cell r="E252" t="str">
            <v>UST</v>
          </cell>
          <cell r="F252">
            <v>34.380000000000003</v>
          </cell>
        </row>
        <row r="253">
          <cell r="B253">
            <v>249</v>
          </cell>
          <cell r="C253" t="str">
            <v>直焚吸収冷温水機</v>
          </cell>
          <cell r="D253">
            <v>205</v>
          </cell>
          <cell r="E253" t="str">
            <v>UST</v>
          </cell>
          <cell r="F253">
            <v>41.1</v>
          </cell>
        </row>
        <row r="254">
          <cell r="B254">
            <v>250</v>
          </cell>
          <cell r="C254" t="str">
            <v>直焚吸収冷温水機</v>
          </cell>
          <cell r="D254">
            <v>255</v>
          </cell>
          <cell r="E254" t="str">
            <v>UST</v>
          </cell>
          <cell r="F254">
            <v>50.7</v>
          </cell>
        </row>
        <row r="255">
          <cell r="B255">
            <v>251</v>
          </cell>
          <cell r="C255" t="str">
            <v>直焚吸収冷温水機</v>
          </cell>
          <cell r="D255">
            <v>300</v>
          </cell>
          <cell r="E255" t="str">
            <v>UST</v>
          </cell>
          <cell r="F255">
            <v>59.34</v>
          </cell>
        </row>
        <row r="256">
          <cell r="B256">
            <v>252</v>
          </cell>
          <cell r="C256" t="str">
            <v>冷却塔(FRP)</v>
          </cell>
          <cell r="D256">
            <v>5</v>
          </cell>
          <cell r="E256" t="str">
            <v>RT</v>
          </cell>
          <cell r="F256">
            <v>1.18</v>
          </cell>
        </row>
        <row r="257">
          <cell r="B257">
            <v>253</v>
          </cell>
          <cell r="C257" t="str">
            <v>冷却塔(FRP)</v>
          </cell>
          <cell r="D257">
            <v>7.5</v>
          </cell>
          <cell r="E257" t="str">
            <v>RT</v>
          </cell>
          <cell r="F257">
            <v>1.27</v>
          </cell>
        </row>
        <row r="258">
          <cell r="B258">
            <v>254</v>
          </cell>
          <cell r="C258" t="str">
            <v>冷却塔(FRP)</v>
          </cell>
          <cell r="D258">
            <v>10</v>
          </cell>
          <cell r="E258" t="str">
            <v>RT</v>
          </cell>
          <cell r="F258">
            <v>1.31</v>
          </cell>
        </row>
        <row r="259">
          <cell r="B259">
            <v>255</v>
          </cell>
          <cell r="C259" t="str">
            <v>冷却塔(FRP)</v>
          </cell>
          <cell r="D259">
            <v>15</v>
          </cell>
          <cell r="E259" t="str">
            <v>RT</v>
          </cell>
          <cell r="F259">
            <v>1.51</v>
          </cell>
        </row>
        <row r="260">
          <cell r="B260">
            <v>256</v>
          </cell>
          <cell r="C260" t="str">
            <v>冷却塔(FRP)</v>
          </cell>
          <cell r="D260">
            <v>20</v>
          </cell>
          <cell r="E260" t="str">
            <v>RT</v>
          </cell>
          <cell r="F260">
            <v>1.59</v>
          </cell>
        </row>
        <row r="261">
          <cell r="B261">
            <v>257</v>
          </cell>
          <cell r="C261" t="str">
            <v>冷却塔(FRP)</v>
          </cell>
          <cell r="D261">
            <v>25</v>
          </cell>
          <cell r="E261" t="str">
            <v>RT</v>
          </cell>
          <cell r="F261">
            <v>1.71</v>
          </cell>
        </row>
        <row r="262">
          <cell r="B262">
            <v>258</v>
          </cell>
          <cell r="C262" t="str">
            <v>冷却塔(FRP)</v>
          </cell>
          <cell r="D262">
            <v>30</v>
          </cell>
          <cell r="E262" t="str">
            <v>RT</v>
          </cell>
          <cell r="F262">
            <v>1.95</v>
          </cell>
        </row>
        <row r="263">
          <cell r="B263">
            <v>259</v>
          </cell>
          <cell r="C263" t="str">
            <v>冷却塔(FRP)</v>
          </cell>
          <cell r="D263">
            <v>40</v>
          </cell>
          <cell r="E263" t="str">
            <v>RT</v>
          </cell>
          <cell r="F263">
            <v>2.52</v>
          </cell>
        </row>
        <row r="264">
          <cell r="B264">
            <v>260</v>
          </cell>
          <cell r="C264" t="str">
            <v>冷却塔(FRP)</v>
          </cell>
          <cell r="D264">
            <v>50</v>
          </cell>
          <cell r="E264" t="str">
            <v>RT</v>
          </cell>
          <cell r="F264">
            <v>2.93</v>
          </cell>
        </row>
        <row r="265">
          <cell r="B265">
            <v>261</v>
          </cell>
          <cell r="C265" t="str">
            <v>冷却塔(FRP)</v>
          </cell>
          <cell r="D265">
            <v>60</v>
          </cell>
          <cell r="E265" t="str">
            <v>RT</v>
          </cell>
          <cell r="F265">
            <v>3.33</v>
          </cell>
        </row>
        <row r="266">
          <cell r="B266">
            <v>262</v>
          </cell>
          <cell r="C266" t="str">
            <v>冷却塔(FRP)</v>
          </cell>
          <cell r="D266">
            <v>80</v>
          </cell>
          <cell r="E266" t="str">
            <v>RT</v>
          </cell>
          <cell r="F266">
            <v>4.47</v>
          </cell>
        </row>
        <row r="267">
          <cell r="B267">
            <v>263</v>
          </cell>
          <cell r="C267" t="str">
            <v>空気熱源ﾊﾟｯｹｰｼﾞ(直吹･ﾀﾞｸﾄ接続)･室内機</v>
          </cell>
          <cell r="D267">
            <v>12.5</v>
          </cell>
          <cell r="E267" t="str">
            <v>kw</v>
          </cell>
          <cell r="F267">
            <v>0.95</v>
          </cell>
        </row>
        <row r="268">
          <cell r="B268">
            <v>264</v>
          </cell>
          <cell r="C268" t="str">
            <v>空気熱源ﾊﾟｯｹｰｼﾞ(直吹･ﾀﾞｸﾄ接続)･室外機</v>
          </cell>
          <cell r="D268">
            <v>12.5</v>
          </cell>
          <cell r="E268" t="str">
            <v>kw</v>
          </cell>
          <cell r="F268">
            <v>0.94</v>
          </cell>
        </row>
        <row r="269">
          <cell r="B269">
            <v>265</v>
          </cell>
          <cell r="C269" t="str">
            <v>空気熱源ﾊﾟｯｹｰｼﾞ(直吹･ﾀﾞｸﾄ接続)･室内機</v>
          </cell>
          <cell r="D269">
            <v>18</v>
          </cell>
          <cell r="E269" t="str">
            <v>kw</v>
          </cell>
          <cell r="F269">
            <v>1.3</v>
          </cell>
        </row>
        <row r="270">
          <cell r="B270">
            <v>266</v>
          </cell>
          <cell r="C270" t="str">
            <v>空気熱源ﾊﾟｯｹｰｼﾞ(直吹･ﾀﾞｸﾄ接続)･室外機</v>
          </cell>
          <cell r="D270">
            <v>18</v>
          </cell>
          <cell r="E270" t="str">
            <v>kw</v>
          </cell>
          <cell r="F270">
            <v>0.52</v>
          </cell>
        </row>
        <row r="271">
          <cell r="B271">
            <v>267</v>
          </cell>
          <cell r="C271" t="str">
            <v>空気熱源ﾊﾟｯｹｰｼﾞ(直吹･ﾀﾞｸﾄ接続)･室内機</v>
          </cell>
          <cell r="D271">
            <v>25</v>
          </cell>
          <cell r="E271" t="str">
            <v>kw</v>
          </cell>
          <cell r="F271">
            <v>1.59</v>
          </cell>
        </row>
        <row r="272">
          <cell r="B272">
            <v>268</v>
          </cell>
          <cell r="C272" t="str">
            <v>空気熱源ﾊﾟｯｹｰｼﾞ(直吹･ﾀﾞｸﾄ接続)･室外機</v>
          </cell>
          <cell r="D272">
            <v>25</v>
          </cell>
          <cell r="E272" t="str">
            <v>kw</v>
          </cell>
          <cell r="F272">
            <v>0.65</v>
          </cell>
        </row>
        <row r="273">
          <cell r="B273">
            <v>269</v>
          </cell>
          <cell r="C273" t="str">
            <v>空気熱源ﾊﾟｯｹｰｼﾞ(直吹･ﾀﾞｸﾄ接続)･室内機</v>
          </cell>
          <cell r="D273">
            <v>35.5</v>
          </cell>
          <cell r="E273" t="str">
            <v>kw</v>
          </cell>
          <cell r="F273">
            <v>2.59</v>
          </cell>
        </row>
        <row r="274">
          <cell r="B274">
            <v>270</v>
          </cell>
          <cell r="C274" t="str">
            <v>空気熱源ﾊﾟｯｹｰｼﾞ(直吹･ﾀﾞｸﾄ接続)･室外機</v>
          </cell>
          <cell r="D274">
            <v>35.5</v>
          </cell>
          <cell r="E274" t="str">
            <v>kw</v>
          </cell>
          <cell r="F274">
            <v>1.1200000000000001</v>
          </cell>
        </row>
        <row r="275">
          <cell r="B275">
            <v>271</v>
          </cell>
          <cell r="C275" t="str">
            <v>空気熱源ﾊﾟｯｹｰｼﾞ(直吹･ﾀﾞｸﾄ接続)･室内機</v>
          </cell>
          <cell r="D275">
            <v>50</v>
          </cell>
          <cell r="E275" t="str">
            <v>kw</v>
          </cell>
          <cell r="F275">
            <v>3.2</v>
          </cell>
        </row>
        <row r="276">
          <cell r="B276">
            <v>272</v>
          </cell>
          <cell r="C276" t="str">
            <v>空気熱源ﾊﾟｯｹｰｼﾞ(直吹･ﾀﾞｸﾄ接続)･室外機</v>
          </cell>
          <cell r="D276">
            <v>50</v>
          </cell>
          <cell r="E276" t="str">
            <v>kw</v>
          </cell>
          <cell r="F276">
            <v>1.1399999999999999</v>
          </cell>
        </row>
        <row r="277">
          <cell r="B277">
            <v>273</v>
          </cell>
          <cell r="C277" t="str">
            <v>空気熱源ﾊﾟｯｹｰｼﾞ(直吹･ﾀﾞｸﾄ接続)･室内機</v>
          </cell>
          <cell r="D277">
            <v>56</v>
          </cell>
          <cell r="E277" t="str">
            <v>kw</v>
          </cell>
          <cell r="F277">
            <v>3.5</v>
          </cell>
        </row>
        <row r="278">
          <cell r="B278">
            <v>274</v>
          </cell>
          <cell r="C278" t="str">
            <v>空気熱源ﾊﾟｯｹｰｼﾞ(直吹･ﾀﾞｸﾄ接続)･室外機</v>
          </cell>
          <cell r="D278">
            <v>56</v>
          </cell>
          <cell r="E278" t="str">
            <v>kw</v>
          </cell>
          <cell r="F278">
            <v>1.29</v>
          </cell>
        </row>
        <row r="279">
          <cell r="B279">
            <v>275</v>
          </cell>
          <cell r="C279" t="str">
            <v>空気熱源ﾊﾟｯｹｰｼﾞ(直吹･ﾀﾞｸﾄ接続)･室内機</v>
          </cell>
          <cell r="D279">
            <v>71</v>
          </cell>
          <cell r="E279" t="str">
            <v>kw</v>
          </cell>
          <cell r="F279">
            <v>4.4400000000000004</v>
          </cell>
        </row>
        <row r="280">
          <cell r="B280">
            <v>276</v>
          </cell>
          <cell r="C280" t="str">
            <v>空気熱源ﾊﾟｯｹｰｼﾞ(直吹･ﾀﾞｸﾄ接続)･室外機</v>
          </cell>
          <cell r="D280">
            <v>71</v>
          </cell>
          <cell r="E280" t="str">
            <v>kw</v>
          </cell>
          <cell r="F280">
            <v>1.82</v>
          </cell>
        </row>
        <row r="281">
          <cell r="B281">
            <v>277</v>
          </cell>
          <cell r="C281" t="str">
            <v>空気熱源ﾊﾟｯｹｰｼﾞ(直吹･ﾀﾞｸﾄ接続)･室外機(天井吊)</v>
          </cell>
          <cell r="D281">
            <v>12.5</v>
          </cell>
          <cell r="E281" t="str">
            <v>kw</v>
          </cell>
          <cell r="F281">
            <v>1.88</v>
          </cell>
        </row>
        <row r="282">
          <cell r="B282">
            <v>278</v>
          </cell>
          <cell r="C282" t="str">
            <v>空気熱源ﾊﾟｯｹｰｼﾞ(直吹･ﾀﾞｸﾄ接続)･室外機(天井吊)</v>
          </cell>
          <cell r="D282">
            <v>18</v>
          </cell>
          <cell r="E282" t="str">
            <v>kw</v>
          </cell>
          <cell r="F282">
            <v>1.04</v>
          </cell>
        </row>
        <row r="283">
          <cell r="B283">
            <v>279</v>
          </cell>
          <cell r="C283" t="str">
            <v>空気熱源ﾊﾟｯｹｰｼﾞ(直吹･ﾀﾞｸﾄ接続)･室外機(天井吊)</v>
          </cell>
          <cell r="D283">
            <v>25</v>
          </cell>
          <cell r="E283" t="str">
            <v>kw</v>
          </cell>
          <cell r="F283">
            <v>1.3</v>
          </cell>
        </row>
        <row r="284">
          <cell r="B284">
            <v>280</v>
          </cell>
          <cell r="C284" t="str">
            <v>空気熱源ﾊﾟｯｹｰｼﾞ(直吹･ﾀﾞｸﾄ接続)･室外機(天井吊)</v>
          </cell>
          <cell r="D284">
            <v>35.5</v>
          </cell>
          <cell r="E284" t="str">
            <v>kw</v>
          </cell>
          <cell r="F284">
            <v>2.2400000000000002</v>
          </cell>
        </row>
        <row r="285">
          <cell r="B285">
            <v>281</v>
          </cell>
          <cell r="C285" t="str">
            <v>空気熱源ﾊﾟｯｹｰｼﾞ(直吹･ﾀﾞｸﾄ接続)･室外機(天井吊)</v>
          </cell>
          <cell r="D285">
            <v>50</v>
          </cell>
          <cell r="E285" t="str">
            <v>kw</v>
          </cell>
          <cell r="F285">
            <v>2.2799999999999998</v>
          </cell>
        </row>
        <row r="286">
          <cell r="B286">
            <v>282</v>
          </cell>
          <cell r="C286" t="str">
            <v>空気熱源ﾊﾟｯｹｰｼﾞ(直吹･ﾀﾞｸﾄ接続)･室外機(天井吊)</v>
          </cell>
          <cell r="D286">
            <v>56</v>
          </cell>
          <cell r="E286" t="str">
            <v>kw</v>
          </cell>
          <cell r="F286">
            <v>2.58</v>
          </cell>
        </row>
        <row r="287">
          <cell r="B287">
            <v>283</v>
          </cell>
          <cell r="C287" t="str">
            <v>空気熱源ﾊﾟｯｹｰｼﾞ(直吹･ﾀﾞｸﾄ接続)･室外機(天井吊)</v>
          </cell>
          <cell r="D287">
            <v>71</v>
          </cell>
          <cell r="E287" t="str">
            <v>kw</v>
          </cell>
          <cell r="F287">
            <v>3.64</v>
          </cell>
        </row>
        <row r="288">
          <cell r="B288">
            <v>284</v>
          </cell>
          <cell r="C288" t="str">
            <v>ｳｲﾝｸﾞﾎﾟﾝﾌﾟ</v>
          </cell>
          <cell r="D288">
            <v>12.5</v>
          </cell>
          <cell r="E288" t="str">
            <v>kw</v>
          </cell>
          <cell r="F288">
            <v>1.1279999999999999</v>
          </cell>
        </row>
        <row r="289">
          <cell r="B289">
            <v>285</v>
          </cell>
          <cell r="C289" t="str">
            <v>空気熱源ﾊﾟｯｹｰｼﾞ(直吹･ﾀﾞｸﾄ接続)･室外機(防振基礎)</v>
          </cell>
          <cell r="D289">
            <v>18</v>
          </cell>
          <cell r="E289" t="str">
            <v>kw</v>
          </cell>
          <cell r="F289">
            <v>0.624</v>
          </cell>
        </row>
        <row r="290">
          <cell r="B290">
            <v>286</v>
          </cell>
          <cell r="C290" t="str">
            <v>空気熱源ﾊﾟｯｹｰｼﾞ(直吹･ﾀﾞｸﾄ接続)･室外機(防振基礎)</v>
          </cell>
          <cell r="D290">
            <v>25</v>
          </cell>
          <cell r="E290" t="str">
            <v>kw</v>
          </cell>
          <cell r="F290">
            <v>0.78</v>
          </cell>
        </row>
        <row r="291">
          <cell r="B291">
            <v>287</v>
          </cell>
          <cell r="C291" t="str">
            <v>空気熱源ﾊﾟｯｹｰｼﾞ(直吹･ﾀﾞｸﾄ接続)･室外機(防振基礎)</v>
          </cell>
          <cell r="D291">
            <v>35.5</v>
          </cell>
          <cell r="E291" t="str">
            <v>kw</v>
          </cell>
          <cell r="F291">
            <v>1.3440000000000001</v>
          </cell>
        </row>
        <row r="292">
          <cell r="B292">
            <v>288</v>
          </cell>
          <cell r="C292" t="str">
            <v>空気熱源ﾊﾟｯｹｰｼﾞ(直吹･ﾀﾞｸﾄ接続)･室外機(防振基礎)</v>
          </cell>
          <cell r="D292">
            <v>50</v>
          </cell>
          <cell r="E292" t="str">
            <v>kw</v>
          </cell>
          <cell r="F292">
            <v>1.3679999999999999</v>
          </cell>
        </row>
        <row r="293">
          <cell r="B293">
            <v>289</v>
          </cell>
          <cell r="C293" t="str">
            <v>空気熱源ﾊﾟｯｹｰｼﾞ(直吹･ﾀﾞｸﾄ接続)･室外機(防振基礎)</v>
          </cell>
          <cell r="D293">
            <v>56</v>
          </cell>
          <cell r="E293" t="str">
            <v>kw</v>
          </cell>
          <cell r="F293">
            <v>1.548</v>
          </cell>
        </row>
        <row r="294">
          <cell r="B294">
            <v>290</v>
          </cell>
          <cell r="C294" t="str">
            <v>空気熱源ﾊﾟｯｹｰｼﾞ(直吹･ﾀﾞｸﾄ接続)･室外機(防振基礎)</v>
          </cell>
          <cell r="D294">
            <v>71</v>
          </cell>
          <cell r="E294" t="str">
            <v>kw</v>
          </cell>
          <cell r="F294">
            <v>2.1840000000000002</v>
          </cell>
        </row>
        <row r="295">
          <cell r="B295">
            <v>291</v>
          </cell>
          <cell r="C295" t="str">
            <v>空気熱源ﾊﾟｯｹｰｼﾞ室外機</v>
          </cell>
          <cell r="D295">
            <v>2.8</v>
          </cell>
          <cell r="E295" t="str">
            <v>kw</v>
          </cell>
          <cell r="F295">
            <v>0.45</v>
          </cell>
        </row>
        <row r="296">
          <cell r="B296">
            <v>292</v>
          </cell>
          <cell r="C296" t="str">
            <v>空気熱源ﾊﾟｯｹｰｼﾞ室外機</v>
          </cell>
          <cell r="D296">
            <v>3.2</v>
          </cell>
          <cell r="E296" t="str">
            <v>kw</v>
          </cell>
          <cell r="F296">
            <v>0.55000000000000004</v>
          </cell>
        </row>
        <row r="297">
          <cell r="B297">
            <v>293</v>
          </cell>
          <cell r="C297" t="str">
            <v>空気熱源ﾊﾟｯｹｰｼﾞ室外機</v>
          </cell>
          <cell r="D297">
            <v>4</v>
          </cell>
          <cell r="E297" t="str">
            <v>kw</v>
          </cell>
          <cell r="F297">
            <v>0.57999999999999996</v>
          </cell>
        </row>
        <row r="298">
          <cell r="B298">
            <v>294</v>
          </cell>
          <cell r="C298" t="str">
            <v>空気熱源ﾊﾟｯｹｰｼﾞ室外機</v>
          </cell>
          <cell r="D298">
            <v>4.5</v>
          </cell>
          <cell r="E298" t="str">
            <v>kw</v>
          </cell>
          <cell r="F298">
            <v>0.62</v>
          </cell>
        </row>
        <row r="299">
          <cell r="B299">
            <v>295</v>
          </cell>
          <cell r="C299" t="str">
            <v>空気熱源ﾊﾟｯｹｰｼﾞ室外機</v>
          </cell>
          <cell r="D299">
            <v>5</v>
          </cell>
          <cell r="E299" t="str">
            <v>kw</v>
          </cell>
          <cell r="F299">
            <v>0.66</v>
          </cell>
        </row>
        <row r="300">
          <cell r="B300">
            <v>296</v>
          </cell>
          <cell r="C300" t="str">
            <v>空気熱源ﾊﾟｯｹｰｼﾞ室外機</v>
          </cell>
          <cell r="D300">
            <v>5.6</v>
          </cell>
          <cell r="E300" t="str">
            <v>kw</v>
          </cell>
          <cell r="F300">
            <v>0.77</v>
          </cell>
        </row>
        <row r="301">
          <cell r="B301">
            <v>297</v>
          </cell>
          <cell r="C301" t="str">
            <v>空気熱源ﾊﾟｯｹｰｼﾞ室外機</v>
          </cell>
          <cell r="D301">
            <v>6.3</v>
          </cell>
          <cell r="E301" t="str">
            <v>kw</v>
          </cell>
          <cell r="F301">
            <v>0.8</v>
          </cell>
        </row>
        <row r="302">
          <cell r="B302">
            <v>298</v>
          </cell>
          <cell r="C302" t="str">
            <v>空気熱源ﾊﾟｯｹｰｼﾞ室外機</v>
          </cell>
          <cell r="D302">
            <v>7.1</v>
          </cell>
          <cell r="E302" t="str">
            <v>kw</v>
          </cell>
          <cell r="F302">
            <v>0.83</v>
          </cell>
        </row>
        <row r="303">
          <cell r="B303">
            <v>299</v>
          </cell>
          <cell r="C303" t="str">
            <v>空気熱源ﾊﾟｯｹｰｼﾞ室外機</v>
          </cell>
          <cell r="D303">
            <v>8</v>
          </cell>
          <cell r="E303" t="str">
            <v>kw</v>
          </cell>
          <cell r="F303">
            <v>0.98</v>
          </cell>
        </row>
        <row r="304">
          <cell r="B304">
            <v>300</v>
          </cell>
          <cell r="C304" t="str">
            <v>空気熱源ﾊﾟｯｹｰｼﾞ室外機</v>
          </cell>
          <cell r="D304">
            <v>10</v>
          </cell>
          <cell r="E304" t="str">
            <v>kw</v>
          </cell>
          <cell r="F304">
            <v>1.0900000000000001</v>
          </cell>
        </row>
        <row r="305">
          <cell r="B305">
            <v>301</v>
          </cell>
          <cell r="C305" t="str">
            <v>空気熱源ﾊﾟｯｹｰｼﾞ室外機</v>
          </cell>
          <cell r="D305">
            <v>12.5</v>
          </cell>
          <cell r="E305" t="str">
            <v>kw</v>
          </cell>
          <cell r="F305">
            <v>1.24</v>
          </cell>
        </row>
        <row r="306">
          <cell r="B306">
            <v>302</v>
          </cell>
          <cell r="C306" t="str">
            <v>空気熱源ﾊﾟｯｹｰｼﾞ室外機</v>
          </cell>
          <cell r="D306">
            <v>14</v>
          </cell>
          <cell r="E306" t="str">
            <v>kw</v>
          </cell>
          <cell r="F306">
            <v>1.28</v>
          </cell>
        </row>
        <row r="307">
          <cell r="B307">
            <v>303</v>
          </cell>
          <cell r="C307" t="str">
            <v>空気熱源ﾊﾟｯｹｰｼﾞ室外機</v>
          </cell>
          <cell r="D307">
            <v>20</v>
          </cell>
          <cell r="E307" t="str">
            <v>kw</v>
          </cell>
          <cell r="F307">
            <v>2.29</v>
          </cell>
        </row>
        <row r="308">
          <cell r="B308">
            <v>304</v>
          </cell>
          <cell r="C308" t="str">
            <v>空気熱源ﾊﾟｯｹｰｼﾞ室外機</v>
          </cell>
          <cell r="D308">
            <v>25</v>
          </cell>
          <cell r="E308" t="str">
            <v>kw</v>
          </cell>
          <cell r="F308">
            <v>2.56</v>
          </cell>
        </row>
        <row r="309">
          <cell r="B309">
            <v>305</v>
          </cell>
          <cell r="C309" t="str">
            <v>空気熱源ﾊﾟｯｹｰｼﾞ室外機(天井吊)</v>
          </cell>
          <cell r="D309">
            <v>2.8</v>
          </cell>
          <cell r="E309" t="str">
            <v>kw</v>
          </cell>
          <cell r="F309">
            <v>0.9</v>
          </cell>
        </row>
        <row r="310">
          <cell r="B310">
            <v>306</v>
          </cell>
          <cell r="C310" t="str">
            <v>空気熱源ﾊﾟｯｹｰｼﾞ室外機(天井吊)</v>
          </cell>
          <cell r="D310">
            <v>3.2</v>
          </cell>
          <cell r="E310" t="str">
            <v>kw</v>
          </cell>
          <cell r="F310">
            <v>1.1000000000000001</v>
          </cell>
        </row>
        <row r="311">
          <cell r="B311">
            <v>307</v>
          </cell>
          <cell r="C311" t="str">
            <v>空気熱源ﾊﾟｯｹｰｼﾞ室外機(天井吊)</v>
          </cell>
          <cell r="D311">
            <v>4</v>
          </cell>
          <cell r="E311" t="str">
            <v>kw</v>
          </cell>
          <cell r="F311">
            <v>1.1599999999999999</v>
          </cell>
        </row>
        <row r="312">
          <cell r="B312">
            <v>308</v>
          </cell>
          <cell r="C312" t="str">
            <v>空気熱源ﾊﾟｯｹｰｼﾞ室外機(天井吊)</v>
          </cell>
          <cell r="D312">
            <v>4.5</v>
          </cell>
          <cell r="E312" t="str">
            <v>kw</v>
          </cell>
          <cell r="F312">
            <v>1.24</v>
          </cell>
        </row>
        <row r="313">
          <cell r="B313">
            <v>309</v>
          </cell>
          <cell r="C313" t="str">
            <v>空気熱源ﾊﾟｯｹｰｼﾞ室外機(天井吊)</v>
          </cell>
          <cell r="D313">
            <v>5</v>
          </cell>
          <cell r="E313" t="str">
            <v>kw</v>
          </cell>
          <cell r="F313">
            <v>1.32</v>
          </cell>
        </row>
        <row r="314">
          <cell r="B314">
            <v>310</v>
          </cell>
          <cell r="C314" t="str">
            <v>空気熱源ﾊﾟｯｹｰｼﾞ室外機(天井吊)</v>
          </cell>
          <cell r="D314">
            <v>5.6</v>
          </cell>
          <cell r="E314" t="str">
            <v>kw</v>
          </cell>
          <cell r="F314">
            <v>1.54</v>
          </cell>
        </row>
        <row r="315">
          <cell r="B315">
            <v>311</v>
          </cell>
          <cell r="C315" t="str">
            <v>空気熱源ﾊﾟｯｹｰｼﾞ室外機(天井吊)</v>
          </cell>
          <cell r="D315">
            <v>6.3</v>
          </cell>
          <cell r="E315" t="str">
            <v>kw</v>
          </cell>
          <cell r="F315">
            <v>1.6</v>
          </cell>
        </row>
        <row r="316">
          <cell r="B316">
            <v>312</v>
          </cell>
          <cell r="C316" t="str">
            <v>空気熱源ﾊﾟｯｹｰｼﾞ室外機(天井吊)</v>
          </cell>
          <cell r="D316">
            <v>7.1</v>
          </cell>
          <cell r="E316" t="str">
            <v>kw</v>
          </cell>
          <cell r="F316">
            <v>1.66</v>
          </cell>
        </row>
        <row r="317">
          <cell r="B317">
            <v>313</v>
          </cell>
          <cell r="C317" t="str">
            <v>空気熱源ﾊﾟｯｹｰｼﾞ室外機(天井吊)</v>
          </cell>
          <cell r="D317">
            <v>8</v>
          </cell>
          <cell r="E317" t="str">
            <v>kw</v>
          </cell>
          <cell r="F317">
            <v>1.96</v>
          </cell>
        </row>
        <row r="318">
          <cell r="B318">
            <v>314</v>
          </cell>
          <cell r="C318" t="str">
            <v>空気熱源ﾊﾟｯｹｰｼﾞ室外機(天井吊)</v>
          </cell>
          <cell r="D318">
            <v>10</v>
          </cell>
          <cell r="E318" t="str">
            <v>kw</v>
          </cell>
          <cell r="F318">
            <v>2.1800000000000002</v>
          </cell>
        </row>
        <row r="319">
          <cell r="B319">
            <v>315</v>
          </cell>
          <cell r="C319" t="str">
            <v>空気熱源ﾊﾟｯｹｰｼﾞ室外機(天井吊)</v>
          </cell>
          <cell r="D319">
            <v>12.5</v>
          </cell>
          <cell r="E319" t="str">
            <v>kw</v>
          </cell>
          <cell r="F319">
            <v>2.48</v>
          </cell>
        </row>
        <row r="320">
          <cell r="B320">
            <v>316</v>
          </cell>
          <cell r="C320" t="str">
            <v>空気熱源ﾊﾟｯｹｰｼﾞ室外機(天井吊)</v>
          </cell>
          <cell r="D320">
            <v>14</v>
          </cell>
          <cell r="E320" t="str">
            <v>kw</v>
          </cell>
          <cell r="F320">
            <v>2.56</v>
          </cell>
        </row>
        <row r="321">
          <cell r="B321">
            <v>317</v>
          </cell>
          <cell r="C321" t="str">
            <v>空気熱源ﾊﾟｯｹｰｼﾞ室外機(天井吊)</v>
          </cell>
          <cell r="D321">
            <v>20</v>
          </cell>
          <cell r="E321" t="str">
            <v>kw</v>
          </cell>
          <cell r="F321">
            <v>4.58</v>
          </cell>
        </row>
        <row r="322">
          <cell r="B322">
            <v>318</v>
          </cell>
          <cell r="C322" t="str">
            <v>空気熱源ﾊﾟｯｹｰｼﾞ室外機(天井吊)</v>
          </cell>
          <cell r="D322">
            <v>25</v>
          </cell>
          <cell r="E322" t="str">
            <v>kw</v>
          </cell>
          <cell r="F322">
            <v>5.12</v>
          </cell>
        </row>
        <row r="323">
          <cell r="B323">
            <v>319</v>
          </cell>
          <cell r="C323" t="str">
            <v>空気熱源ﾊﾟｯｹｰｼﾞ室外機(防振基礎)</v>
          </cell>
          <cell r="D323">
            <v>2.8</v>
          </cell>
          <cell r="E323" t="str">
            <v>kw</v>
          </cell>
          <cell r="F323">
            <v>0.54</v>
          </cell>
        </row>
        <row r="324">
          <cell r="B324">
            <v>320</v>
          </cell>
          <cell r="C324" t="str">
            <v>空気熱源ﾊﾟｯｹｰｼﾞ室外機(防振基礎)</v>
          </cell>
          <cell r="D324">
            <v>3.2</v>
          </cell>
          <cell r="E324" t="str">
            <v>kw</v>
          </cell>
          <cell r="F324">
            <v>0.66</v>
          </cell>
        </row>
        <row r="325">
          <cell r="B325">
            <v>321</v>
          </cell>
          <cell r="C325" t="str">
            <v>空気熱源ﾊﾟｯｹｰｼﾞ室外機(防振基礎)</v>
          </cell>
          <cell r="D325">
            <v>4</v>
          </cell>
          <cell r="E325" t="str">
            <v>kw</v>
          </cell>
          <cell r="F325">
            <v>0.69599999999999995</v>
          </cell>
        </row>
        <row r="326">
          <cell r="B326">
            <v>322</v>
          </cell>
          <cell r="C326" t="str">
            <v>空気熱源ﾊﾟｯｹｰｼﾞ室外機(防振基礎)</v>
          </cell>
          <cell r="D326">
            <v>4.5</v>
          </cell>
          <cell r="E326" t="str">
            <v>kw</v>
          </cell>
          <cell r="F326">
            <v>0.74399999999999999</v>
          </cell>
        </row>
        <row r="327">
          <cell r="B327">
            <v>323</v>
          </cell>
          <cell r="C327" t="str">
            <v>空気熱源ﾊﾟｯｹｰｼﾞ室外機(防振基礎)</v>
          </cell>
          <cell r="D327">
            <v>5</v>
          </cell>
          <cell r="E327" t="str">
            <v>kw</v>
          </cell>
          <cell r="F327">
            <v>0.79200000000000004</v>
          </cell>
        </row>
        <row r="328">
          <cell r="B328">
            <v>324</v>
          </cell>
          <cell r="C328" t="str">
            <v>空気熱源ﾊﾟｯｹｰｼﾞ室外機(防振基礎)</v>
          </cell>
          <cell r="D328">
            <v>5.6</v>
          </cell>
          <cell r="E328" t="str">
            <v>kw</v>
          </cell>
          <cell r="F328">
            <v>0.92399999999999993</v>
          </cell>
        </row>
        <row r="329">
          <cell r="B329">
            <v>325</v>
          </cell>
          <cell r="C329" t="str">
            <v>空気熱源ﾊﾟｯｹｰｼﾞ室外機(防振基礎)</v>
          </cell>
          <cell r="D329">
            <v>6.3</v>
          </cell>
          <cell r="E329" t="str">
            <v>kw</v>
          </cell>
          <cell r="F329">
            <v>0.96</v>
          </cell>
        </row>
        <row r="330">
          <cell r="B330">
            <v>326</v>
          </cell>
          <cell r="C330" t="str">
            <v>空気熱源ﾊﾟｯｹｰｼﾞ室外機(防振基礎)</v>
          </cell>
          <cell r="D330">
            <v>7.1</v>
          </cell>
          <cell r="E330" t="str">
            <v>kw</v>
          </cell>
          <cell r="F330">
            <v>0.99599999999999989</v>
          </cell>
        </row>
        <row r="331">
          <cell r="B331">
            <v>327</v>
          </cell>
          <cell r="C331" t="str">
            <v>空気熱源ﾊﾟｯｹｰｼﾞ室外機(防振基礎)</v>
          </cell>
          <cell r="D331">
            <v>8</v>
          </cell>
          <cell r="E331" t="str">
            <v>kw</v>
          </cell>
          <cell r="F331">
            <v>1.1759999999999999</v>
          </cell>
        </row>
        <row r="332">
          <cell r="B332">
            <v>328</v>
          </cell>
          <cell r="C332" t="str">
            <v>空気熱源ﾊﾟｯｹｰｼﾞ室外機(防振基礎)</v>
          </cell>
          <cell r="D332">
            <v>10</v>
          </cell>
          <cell r="E332" t="str">
            <v>kw</v>
          </cell>
          <cell r="F332">
            <v>1.3080000000000001</v>
          </cell>
        </row>
        <row r="333">
          <cell r="B333">
            <v>329</v>
          </cell>
          <cell r="C333" t="str">
            <v>空気熱源ﾊﾟｯｹｰｼﾞ室外機(防振基礎)</v>
          </cell>
          <cell r="D333">
            <v>12.5</v>
          </cell>
          <cell r="E333" t="str">
            <v>kw</v>
          </cell>
          <cell r="F333">
            <v>1.488</v>
          </cell>
        </row>
        <row r="334">
          <cell r="B334">
            <v>330</v>
          </cell>
          <cell r="C334" t="str">
            <v>空気熱源ﾊﾟｯｹｰｼﾞ室外機(防振基礎)</v>
          </cell>
          <cell r="D334">
            <v>14</v>
          </cell>
          <cell r="E334" t="str">
            <v>kw</v>
          </cell>
          <cell r="F334">
            <v>1.536</v>
          </cell>
        </row>
        <row r="335">
          <cell r="B335">
            <v>331</v>
          </cell>
          <cell r="C335" t="str">
            <v>空気熱源ﾊﾟｯｹｰｼﾞ室外機(防振基礎)</v>
          </cell>
          <cell r="D335">
            <v>20</v>
          </cell>
          <cell r="E335" t="str">
            <v>kw</v>
          </cell>
          <cell r="F335">
            <v>2.7479999999999998</v>
          </cell>
        </row>
        <row r="336">
          <cell r="B336">
            <v>332</v>
          </cell>
          <cell r="C336" t="str">
            <v>空気熱源ﾊﾟｯｹｰｼﾞ室外機(防振基礎)</v>
          </cell>
          <cell r="D336">
            <v>25</v>
          </cell>
          <cell r="E336" t="str">
            <v>kw</v>
          </cell>
          <cell r="F336">
            <v>3.0720000000000001</v>
          </cell>
        </row>
        <row r="337">
          <cell r="B337">
            <v>333</v>
          </cell>
          <cell r="C337" t="str">
            <v>空気熱源ﾊﾟｯｹｰｼﾞ室内機(ｶｾｯﾄ)</v>
          </cell>
          <cell r="D337">
            <v>2.8</v>
          </cell>
          <cell r="E337" t="str">
            <v>kw</v>
          </cell>
          <cell r="F337">
            <v>0.41</v>
          </cell>
        </row>
        <row r="338">
          <cell r="B338">
            <v>334</v>
          </cell>
          <cell r="C338" t="str">
            <v>空気熱源ﾊﾟｯｹｰｼﾞ室内機(ｶｾｯﾄ)</v>
          </cell>
          <cell r="D338">
            <v>3.2</v>
          </cell>
          <cell r="E338" t="str">
            <v>kw</v>
          </cell>
          <cell r="F338">
            <v>0.5</v>
          </cell>
        </row>
        <row r="339">
          <cell r="B339">
            <v>335</v>
          </cell>
          <cell r="C339" t="str">
            <v>空気熱源ﾊﾟｯｹｰｼﾞ室内機(ｶｾｯﾄ)</v>
          </cell>
          <cell r="D339">
            <v>4</v>
          </cell>
          <cell r="E339" t="str">
            <v>kw</v>
          </cell>
          <cell r="F339">
            <v>0.51</v>
          </cell>
        </row>
        <row r="340">
          <cell r="B340">
            <v>336</v>
          </cell>
          <cell r="C340" t="str">
            <v>空気熱源ﾊﾟｯｹｰｼﾞ室内機(ｶｾｯﾄ)</v>
          </cell>
          <cell r="D340">
            <v>4.5</v>
          </cell>
          <cell r="E340" t="str">
            <v>kw</v>
          </cell>
          <cell r="F340">
            <v>0.52</v>
          </cell>
        </row>
        <row r="341">
          <cell r="B341">
            <v>337</v>
          </cell>
          <cell r="C341" t="str">
            <v>空気熱源ﾊﾟｯｹｰｼﾞ室内機(ｶｾｯﾄ)</v>
          </cell>
          <cell r="D341">
            <v>5</v>
          </cell>
          <cell r="E341" t="str">
            <v>kw</v>
          </cell>
          <cell r="F341">
            <v>0.52</v>
          </cell>
        </row>
        <row r="342">
          <cell r="B342">
            <v>338</v>
          </cell>
          <cell r="C342" t="str">
            <v>空気熱源ﾊﾟｯｹｰｼﾞ室内機(ｶｾｯﾄ)</v>
          </cell>
          <cell r="D342">
            <v>5.6</v>
          </cell>
          <cell r="E342" t="str">
            <v>kw</v>
          </cell>
          <cell r="F342">
            <v>0.53</v>
          </cell>
        </row>
        <row r="343">
          <cell r="B343">
            <v>339</v>
          </cell>
          <cell r="C343" t="str">
            <v>空気熱源ﾊﾟｯｹｰｼﾞ室内機(ｶｾｯﾄ)</v>
          </cell>
          <cell r="D343">
            <v>6.3</v>
          </cell>
          <cell r="E343" t="str">
            <v>kw</v>
          </cell>
          <cell r="F343">
            <v>0.53</v>
          </cell>
        </row>
        <row r="344">
          <cell r="B344">
            <v>340</v>
          </cell>
          <cell r="C344" t="str">
            <v>空気熱源ﾊﾟｯｹｰｼﾞ室内機(ｶｾｯﾄ)</v>
          </cell>
          <cell r="D344">
            <v>7.1</v>
          </cell>
          <cell r="E344" t="str">
            <v>kw</v>
          </cell>
          <cell r="F344">
            <v>0.53</v>
          </cell>
        </row>
        <row r="345">
          <cell r="B345">
            <v>341</v>
          </cell>
          <cell r="C345" t="str">
            <v>空気熱源ﾊﾟｯｹｰｼﾞ室内機(ｶｾｯﾄ)</v>
          </cell>
          <cell r="D345">
            <v>8</v>
          </cell>
          <cell r="E345" t="str">
            <v>kw</v>
          </cell>
          <cell r="F345">
            <v>0.63</v>
          </cell>
        </row>
        <row r="346">
          <cell r="B346">
            <v>342</v>
          </cell>
          <cell r="C346" t="str">
            <v>空気熱源ﾊﾟｯｹｰｼﾞ室内機(ｶｾｯﾄ)</v>
          </cell>
          <cell r="D346">
            <v>10</v>
          </cell>
          <cell r="E346" t="str">
            <v>kw</v>
          </cell>
          <cell r="F346">
            <v>0.81</v>
          </cell>
        </row>
        <row r="347">
          <cell r="B347">
            <v>343</v>
          </cell>
          <cell r="C347" t="str">
            <v>空気熱源ﾊﾟｯｹｰｼﾞ室内機(ｶｾｯﾄ)</v>
          </cell>
          <cell r="D347">
            <v>12.5</v>
          </cell>
          <cell r="E347" t="str">
            <v>kw</v>
          </cell>
          <cell r="F347">
            <v>0.81</v>
          </cell>
        </row>
        <row r="348">
          <cell r="B348">
            <v>344</v>
          </cell>
          <cell r="C348" t="str">
            <v>空気熱源ﾊﾟｯｹｰｼﾞ室内機(ｶｾｯﾄ)</v>
          </cell>
          <cell r="D348">
            <v>14</v>
          </cell>
          <cell r="E348" t="str">
            <v>kw</v>
          </cell>
          <cell r="F348">
            <v>0.82</v>
          </cell>
        </row>
        <row r="349">
          <cell r="B349">
            <v>345</v>
          </cell>
          <cell r="C349" t="str">
            <v>空気熱源ﾊﾟｯｹｰｼﾞ室内機(壁掛)</v>
          </cell>
          <cell r="D349">
            <v>3.2</v>
          </cell>
          <cell r="E349" t="str">
            <v>kw</v>
          </cell>
          <cell r="F349">
            <v>0.27</v>
          </cell>
        </row>
        <row r="350">
          <cell r="B350">
            <v>346</v>
          </cell>
          <cell r="C350" t="str">
            <v>空気熱源ﾊﾟｯｹｰｼﾞ室内機(壁掛)</v>
          </cell>
          <cell r="D350">
            <v>4</v>
          </cell>
          <cell r="E350" t="str">
            <v>kw</v>
          </cell>
          <cell r="F350">
            <v>0.27</v>
          </cell>
        </row>
        <row r="351">
          <cell r="B351">
            <v>347</v>
          </cell>
          <cell r="C351" t="str">
            <v>空気熱源ﾊﾟｯｹｰｼﾞ室内機(壁掛)</v>
          </cell>
          <cell r="D351">
            <v>4.5</v>
          </cell>
          <cell r="E351" t="str">
            <v>kw</v>
          </cell>
          <cell r="F351">
            <v>0.27</v>
          </cell>
        </row>
        <row r="352">
          <cell r="B352">
            <v>348</v>
          </cell>
          <cell r="C352" t="str">
            <v>空気熱源ﾊﾟｯｹｰｼﾞ室内機(壁掛)</v>
          </cell>
          <cell r="D352">
            <v>5</v>
          </cell>
          <cell r="E352" t="str">
            <v>kw</v>
          </cell>
          <cell r="F352">
            <v>0.27</v>
          </cell>
        </row>
        <row r="353">
          <cell r="B353">
            <v>349</v>
          </cell>
          <cell r="C353" t="str">
            <v>空気熱源ﾊﾟｯｹｰｼﾞ室内機(壁掛)</v>
          </cell>
          <cell r="D353">
            <v>5.6</v>
          </cell>
          <cell r="E353" t="str">
            <v>kw</v>
          </cell>
          <cell r="F353">
            <v>0.3</v>
          </cell>
        </row>
        <row r="354">
          <cell r="B354">
            <v>350</v>
          </cell>
          <cell r="C354" t="str">
            <v>空気熱源ﾊﾟｯｹｰｼﾞ室内機(壁掛)</v>
          </cell>
          <cell r="D354">
            <v>6.3</v>
          </cell>
          <cell r="E354" t="str">
            <v>kw</v>
          </cell>
          <cell r="F354">
            <v>0.3</v>
          </cell>
        </row>
        <row r="355">
          <cell r="B355">
            <v>351</v>
          </cell>
          <cell r="C355" t="str">
            <v>空気熱源ﾊﾟｯｹｰｼﾞ室内機(壁掛)</v>
          </cell>
          <cell r="D355">
            <v>7.1</v>
          </cell>
          <cell r="E355" t="str">
            <v>kw</v>
          </cell>
          <cell r="F355">
            <v>0.31</v>
          </cell>
        </row>
        <row r="356">
          <cell r="B356">
            <v>352</v>
          </cell>
          <cell r="C356" t="str">
            <v>空気熱源ﾊﾟｯｹｰｼﾞ室内機(壁掛)</v>
          </cell>
          <cell r="D356">
            <v>8</v>
          </cell>
          <cell r="E356" t="str">
            <v>kw</v>
          </cell>
          <cell r="F356">
            <v>0.33</v>
          </cell>
        </row>
        <row r="357">
          <cell r="B357">
            <v>353</v>
          </cell>
          <cell r="C357" t="str">
            <v>空気熱源ﾊﾟｯｹｰｼﾞ室内機(壁掛)</v>
          </cell>
          <cell r="D357">
            <v>10</v>
          </cell>
          <cell r="E357" t="str">
            <v>kw</v>
          </cell>
          <cell r="F357">
            <v>0.42</v>
          </cell>
        </row>
        <row r="358">
          <cell r="B358">
            <v>354</v>
          </cell>
          <cell r="C358" t="str">
            <v>空気熱源ﾊﾟｯｹｰｼﾞ室内機(壁掛)</v>
          </cell>
          <cell r="D358">
            <v>12.5</v>
          </cell>
          <cell r="E358" t="str">
            <v>kw</v>
          </cell>
          <cell r="F358">
            <v>0.55000000000000004</v>
          </cell>
        </row>
        <row r="359">
          <cell r="B359">
            <v>355</v>
          </cell>
          <cell r="C359" t="str">
            <v>空気熱源ﾊﾟｯｹｰｼﾞ室内機(壁掛)</v>
          </cell>
          <cell r="D359">
            <v>14</v>
          </cell>
          <cell r="E359" t="str">
            <v>kw</v>
          </cell>
          <cell r="F359">
            <v>0.6</v>
          </cell>
        </row>
        <row r="360">
          <cell r="B360">
            <v>356</v>
          </cell>
          <cell r="C360" t="str">
            <v>空気熱源ﾊﾟｯｹｰｼﾞ室内機(床置)</v>
          </cell>
          <cell r="D360">
            <v>2.8</v>
          </cell>
          <cell r="E360" t="str">
            <v>kw</v>
          </cell>
          <cell r="F360">
            <v>0.15</v>
          </cell>
        </row>
        <row r="361">
          <cell r="B361">
            <v>357</v>
          </cell>
          <cell r="C361" t="str">
            <v>空気熱源ﾊﾟｯｹｰｼﾞ室内機(床置)</v>
          </cell>
          <cell r="D361">
            <v>3.2</v>
          </cell>
          <cell r="E361" t="str">
            <v>kw</v>
          </cell>
          <cell r="F361">
            <v>0.15</v>
          </cell>
        </row>
        <row r="362">
          <cell r="B362">
            <v>358</v>
          </cell>
          <cell r="C362" t="str">
            <v>空気熱源ﾊﾟｯｹｰｼﾞ室内機(床置)</v>
          </cell>
          <cell r="D362">
            <v>4</v>
          </cell>
          <cell r="E362" t="str">
            <v>kw</v>
          </cell>
          <cell r="F362">
            <v>0.18</v>
          </cell>
        </row>
        <row r="363">
          <cell r="B363">
            <v>359</v>
          </cell>
          <cell r="C363" t="str">
            <v>空気熱源ﾊﾟｯｹｰｼﾞ室内機(床置)</v>
          </cell>
          <cell r="D363">
            <v>4.5</v>
          </cell>
          <cell r="E363" t="str">
            <v>kw</v>
          </cell>
          <cell r="F363">
            <v>0.3</v>
          </cell>
        </row>
        <row r="364">
          <cell r="B364">
            <v>360</v>
          </cell>
          <cell r="C364" t="str">
            <v>空気熱源ﾊﾟｯｹｰｼﾞ室内機(床置)</v>
          </cell>
          <cell r="D364">
            <v>5</v>
          </cell>
          <cell r="E364" t="str">
            <v>kw</v>
          </cell>
          <cell r="F364">
            <v>0.3</v>
          </cell>
        </row>
        <row r="365">
          <cell r="B365">
            <v>361</v>
          </cell>
          <cell r="C365" t="str">
            <v>空気熱源ﾊﾟｯｹｰｼﾞ室内機(床置)</v>
          </cell>
          <cell r="D365">
            <v>5.6</v>
          </cell>
          <cell r="E365" t="str">
            <v>kw</v>
          </cell>
          <cell r="F365">
            <v>0.31</v>
          </cell>
        </row>
        <row r="366">
          <cell r="B366">
            <v>362</v>
          </cell>
          <cell r="C366" t="str">
            <v>空気熱源ﾊﾟｯｹｰｼﾞ室内機(床置)</v>
          </cell>
          <cell r="D366">
            <v>6.3</v>
          </cell>
          <cell r="E366" t="str">
            <v>kw</v>
          </cell>
          <cell r="F366">
            <v>0.36</v>
          </cell>
        </row>
        <row r="367">
          <cell r="B367">
            <v>363</v>
          </cell>
          <cell r="C367" t="str">
            <v>空気熱源ﾊﾟｯｹｰｼﾞ室内機(床置)</v>
          </cell>
          <cell r="D367">
            <v>7.1</v>
          </cell>
          <cell r="E367" t="str">
            <v>kw</v>
          </cell>
          <cell r="F367">
            <v>0.36</v>
          </cell>
        </row>
        <row r="368">
          <cell r="B368">
            <v>364</v>
          </cell>
          <cell r="C368" t="str">
            <v>空気熱源ﾊﾟｯｹｰｼﾞ室内機(床置)</v>
          </cell>
          <cell r="D368">
            <v>8</v>
          </cell>
          <cell r="E368" t="str">
            <v>kw</v>
          </cell>
          <cell r="F368">
            <v>0.42</v>
          </cell>
        </row>
        <row r="369">
          <cell r="B369">
            <v>365</v>
          </cell>
          <cell r="C369" t="str">
            <v>空気熱源ﾊﾟｯｹｰｼﾞ室内機(床置)</v>
          </cell>
          <cell r="D369">
            <v>10</v>
          </cell>
          <cell r="E369" t="str">
            <v>kw</v>
          </cell>
          <cell r="F369">
            <v>0.5</v>
          </cell>
        </row>
        <row r="370">
          <cell r="B370">
            <v>366</v>
          </cell>
          <cell r="C370" t="str">
            <v>空気熱源ﾊﾟｯｹｰｼﾞ室内機(床置)</v>
          </cell>
          <cell r="D370">
            <v>12.5</v>
          </cell>
          <cell r="E370" t="str">
            <v>kw</v>
          </cell>
          <cell r="F370">
            <v>0.51</v>
          </cell>
        </row>
        <row r="371">
          <cell r="B371">
            <v>367</v>
          </cell>
          <cell r="C371" t="str">
            <v>空気熱源ﾊﾟｯｹｰｼﾞ室内機(床置)</v>
          </cell>
          <cell r="D371">
            <v>14</v>
          </cell>
          <cell r="E371" t="str">
            <v>kw</v>
          </cell>
          <cell r="F371">
            <v>0.51</v>
          </cell>
        </row>
        <row r="372">
          <cell r="B372">
            <v>368</v>
          </cell>
          <cell r="C372" t="str">
            <v>ｶﾞｽｴﾝｼﾞﾝ式ﾊﾟｯｹｰｼﾞ形空気調和機(室外機)</v>
          </cell>
          <cell r="D372">
            <v>28</v>
          </cell>
          <cell r="E372" t="str">
            <v>kw</v>
          </cell>
          <cell r="F372">
            <v>2.7</v>
          </cell>
        </row>
        <row r="373">
          <cell r="B373">
            <v>369</v>
          </cell>
          <cell r="C373" t="str">
            <v>ｶﾞｽｴﾝｼﾞﾝ式ﾊﾟｯｹｰｼﾞ形空気調和機(室外機)</v>
          </cell>
          <cell r="D373">
            <v>35.5</v>
          </cell>
          <cell r="E373" t="str">
            <v>kw</v>
          </cell>
          <cell r="F373">
            <v>3.5</v>
          </cell>
        </row>
        <row r="374">
          <cell r="B374">
            <v>370</v>
          </cell>
          <cell r="C374" t="str">
            <v>ｶﾞｽｴﾝｼﾞﾝ式ﾊﾟｯｹｰｼﾞ形空気調和機(室外機)</v>
          </cell>
          <cell r="D374">
            <v>45</v>
          </cell>
          <cell r="E374" t="str">
            <v>kw</v>
          </cell>
          <cell r="F374">
            <v>5.6</v>
          </cell>
        </row>
        <row r="375">
          <cell r="B375">
            <v>371</v>
          </cell>
          <cell r="C375" t="str">
            <v>水冷式ﾊﾟｯｹｰｼﾞ形空気調和機</v>
          </cell>
          <cell r="D375">
            <v>2240</v>
          </cell>
          <cell r="E375" t="str">
            <v>kcal/h</v>
          </cell>
          <cell r="F375">
            <v>1.1499999999999999</v>
          </cell>
        </row>
        <row r="376">
          <cell r="B376">
            <v>372</v>
          </cell>
          <cell r="C376" t="str">
            <v>水冷式ﾊﾟｯｹｰｼﾞ形空気調和機</v>
          </cell>
          <cell r="D376">
            <v>4500</v>
          </cell>
          <cell r="E376" t="str">
            <v>kcal/h</v>
          </cell>
          <cell r="F376">
            <v>1.51</v>
          </cell>
        </row>
        <row r="377">
          <cell r="B377">
            <v>373</v>
          </cell>
          <cell r="C377" t="str">
            <v>水冷式ﾊﾟｯｹｰｼﾞ形空気調和機</v>
          </cell>
          <cell r="D377">
            <v>8000</v>
          </cell>
          <cell r="E377" t="str">
            <v>kcal/h</v>
          </cell>
          <cell r="F377">
            <v>1.55</v>
          </cell>
        </row>
        <row r="378">
          <cell r="B378">
            <v>374</v>
          </cell>
          <cell r="C378" t="str">
            <v>水冷式ﾊﾟｯｹｰｼﾞ形空気調和機</v>
          </cell>
          <cell r="D378">
            <v>12500</v>
          </cell>
          <cell r="E378" t="str">
            <v>kcal/h</v>
          </cell>
          <cell r="F378">
            <v>1.89</v>
          </cell>
        </row>
        <row r="379">
          <cell r="B379">
            <v>375</v>
          </cell>
          <cell r="C379" t="str">
            <v>水冷式ﾊﾟｯｹｰｼﾞ形空気調和機</v>
          </cell>
          <cell r="D379">
            <v>20000</v>
          </cell>
          <cell r="E379" t="str">
            <v>kcal/h</v>
          </cell>
          <cell r="F379">
            <v>2.19</v>
          </cell>
        </row>
        <row r="380">
          <cell r="B380">
            <v>376</v>
          </cell>
          <cell r="C380" t="str">
            <v>水冷式ﾊﾟｯｹｰｼﾞ形空気調和機</v>
          </cell>
          <cell r="D380">
            <v>25000</v>
          </cell>
          <cell r="E380" t="str">
            <v>kcal/h</v>
          </cell>
          <cell r="F380">
            <v>2.44</v>
          </cell>
        </row>
        <row r="381">
          <cell r="B381">
            <v>377</v>
          </cell>
          <cell r="C381" t="str">
            <v>水冷式ﾊﾟｯｹｰｼﾞ形空気調和機</v>
          </cell>
          <cell r="D381">
            <v>40000</v>
          </cell>
          <cell r="E381" t="str">
            <v>kcal/h</v>
          </cell>
          <cell r="F381">
            <v>3.18</v>
          </cell>
        </row>
        <row r="382">
          <cell r="B382">
            <v>378</v>
          </cell>
          <cell r="C382" t="str">
            <v>水冷式ﾊﾟｯｹｰｼﾞ形空気調和機</v>
          </cell>
          <cell r="D382">
            <v>50000</v>
          </cell>
          <cell r="E382" t="str">
            <v>kcal/h</v>
          </cell>
          <cell r="F382">
            <v>3.63</v>
          </cell>
        </row>
        <row r="383">
          <cell r="B383">
            <v>379</v>
          </cell>
          <cell r="C383" t="str">
            <v>水冷式ﾊﾟｯｹｰｼﾞ形空気調和機</v>
          </cell>
          <cell r="D383">
            <v>63000</v>
          </cell>
          <cell r="E383" t="str">
            <v>kcal/h</v>
          </cell>
          <cell r="F383">
            <v>5.36</v>
          </cell>
        </row>
        <row r="384">
          <cell r="B384">
            <v>380</v>
          </cell>
          <cell r="C384" t="str">
            <v>水冷式ﾊﾟｯｹｰｼﾞ形空気調和機</v>
          </cell>
          <cell r="D384">
            <v>80000</v>
          </cell>
          <cell r="E384" t="str">
            <v>kcal/h</v>
          </cell>
          <cell r="F384">
            <v>5.86</v>
          </cell>
        </row>
        <row r="385">
          <cell r="B385">
            <v>381</v>
          </cell>
          <cell r="C385" t="str">
            <v>水冷式ﾊﾟｯｹｰｼﾞ形空気調和機</v>
          </cell>
          <cell r="D385">
            <v>100000</v>
          </cell>
          <cell r="E385" t="str">
            <v>kcal/h</v>
          </cell>
          <cell r="F385">
            <v>8.33</v>
          </cell>
        </row>
        <row r="386">
          <cell r="B386">
            <v>382</v>
          </cell>
          <cell r="C386" t="str">
            <v>水冷式ﾊﾟｯｹｰｼﾞ形空気調和機(天井吊)</v>
          </cell>
          <cell r="D386">
            <v>2240</v>
          </cell>
          <cell r="E386" t="str">
            <v>kcal/h</v>
          </cell>
          <cell r="F386">
            <v>2.2999999999999998</v>
          </cell>
        </row>
        <row r="387">
          <cell r="B387">
            <v>383</v>
          </cell>
          <cell r="C387" t="str">
            <v>水冷式ﾊﾟｯｹｰｼﾞ形空気調和機(天井吊)</v>
          </cell>
          <cell r="D387">
            <v>4500</v>
          </cell>
          <cell r="E387" t="str">
            <v>kcal/h</v>
          </cell>
          <cell r="F387">
            <v>3.02</v>
          </cell>
        </row>
        <row r="388">
          <cell r="B388">
            <v>384</v>
          </cell>
          <cell r="C388" t="str">
            <v>水冷式ﾊﾟｯｹｰｼﾞ形空気調和機(天井吊)</v>
          </cell>
          <cell r="D388">
            <v>8000</v>
          </cell>
          <cell r="E388" t="str">
            <v>kcal/h</v>
          </cell>
          <cell r="F388">
            <v>3.1</v>
          </cell>
        </row>
        <row r="389">
          <cell r="B389">
            <v>385</v>
          </cell>
          <cell r="C389" t="str">
            <v>水冷式ﾊﾟｯｹｰｼﾞ形空気調和機(天井吊)</v>
          </cell>
          <cell r="D389">
            <v>12500</v>
          </cell>
          <cell r="E389" t="str">
            <v>kcal/h</v>
          </cell>
          <cell r="F389">
            <v>3.78</v>
          </cell>
        </row>
        <row r="390">
          <cell r="B390">
            <v>386</v>
          </cell>
          <cell r="C390" t="str">
            <v>水冷式ﾊﾟｯｹｰｼﾞ形空気調和機(天井吊)</v>
          </cell>
          <cell r="D390">
            <v>20000</v>
          </cell>
          <cell r="E390" t="str">
            <v>kcal/h</v>
          </cell>
          <cell r="F390">
            <v>4.38</v>
          </cell>
        </row>
        <row r="391">
          <cell r="B391">
            <v>387</v>
          </cell>
          <cell r="C391" t="str">
            <v>水冷式ﾊﾟｯｹｰｼﾞ形空気調和機(天井吊)</v>
          </cell>
          <cell r="D391">
            <v>25000</v>
          </cell>
          <cell r="E391" t="str">
            <v>kcal/h</v>
          </cell>
          <cell r="F391">
            <v>4.88</v>
          </cell>
        </row>
        <row r="392">
          <cell r="B392">
            <v>388</v>
          </cell>
          <cell r="C392" t="str">
            <v>水冷式ﾊﾟｯｹｰｼﾞ形空気調和機(天井吊)</v>
          </cell>
          <cell r="D392">
            <v>40000</v>
          </cell>
          <cell r="E392" t="str">
            <v>kcal/h</v>
          </cell>
          <cell r="F392">
            <v>6.36</v>
          </cell>
        </row>
        <row r="393">
          <cell r="B393">
            <v>389</v>
          </cell>
          <cell r="C393" t="str">
            <v>水冷式ﾊﾟｯｹｰｼﾞ形空気調和機(天井吊)</v>
          </cell>
          <cell r="D393">
            <v>50000</v>
          </cell>
          <cell r="E393" t="str">
            <v>kcal/h</v>
          </cell>
          <cell r="F393">
            <v>7.26</v>
          </cell>
        </row>
        <row r="394">
          <cell r="B394">
            <v>390</v>
          </cell>
          <cell r="C394" t="str">
            <v>水冷式ﾊﾟｯｹｰｼﾞ形空気調和機(天井吊)</v>
          </cell>
          <cell r="D394">
            <v>63000</v>
          </cell>
          <cell r="E394" t="str">
            <v>kcal/h</v>
          </cell>
          <cell r="F394">
            <v>10.72</v>
          </cell>
        </row>
        <row r="395">
          <cell r="B395">
            <v>391</v>
          </cell>
          <cell r="C395" t="str">
            <v>水冷式ﾊﾟｯｹｰｼﾞ形空気調和機(天井吊)</v>
          </cell>
          <cell r="D395">
            <v>80000</v>
          </cell>
          <cell r="E395" t="str">
            <v>kcal/h</v>
          </cell>
          <cell r="F395">
            <v>11.72</v>
          </cell>
        </row>
        <row r="396">
          <cell r="B396">
            <v>392</v>
          </cell>
          <cell r="C396" t="str">
            <v>水冷式ﾊﾟｯｹｰｼﾞ形空気調和機(天井吊)</v>
          </cell>
          <cell r="D396">
            <v>100000</v>
          </cell>
          <cell r="E396" t="str">
            <v>kcal/h</v>
          </cell>
          <cell r="F396">
            <v>16.66</v>
          </cell>
        </row>
        <row r="397">
          <cell r="B397">
            <v>393</v>
          </cell>
          <cell r="C397" t="str">
            <v>水冷式ﾊﾟｯｹｰｼﾞ形空気調和機(防振基礎)</v>
          </cell>
          <cell r="D397">
            <v>2240</v>
          </cell>
          <cell r="E397" t="str">
            <v>kcal/h</v>
          </cell>
          <cell r="F397">
            <v>1.38</v>
          </cell>
        </row>
        <row r="398">
          <cell r="B398">
            <v>394</v>
          </cell>
          <cell r="C398" t="str">
            <v>水冷式ﾊﾟｯｹｰｼﾞ形空気調和機(防振基礎)</v>
          </cell>
          <cell r="D398">
            <v>4500</v>
          </cell>
          <cell r="E398" t="str">
            <v>kcal/h</v>
          </cell>
          <cell r="F398">
            <v>1.8119999999999998</v>
          </cell>
        </row>
        <row r="399">
          <cell r="B399">
            <v>395</v>
          </cell>
          <cell r="C399" t="str">
            <v>水冷式ﾊﾟｯｹｰｼﾞ形空気調和機(防振基礎)</v>
          </cell>
          <cell r="D399">
            <v>8000</v>
          </cell>
          <cell r="E399" t="str">
            <v>kcal/h</v>
          </cell>
          <cell r="F399">
            <v>1.8599999999999999</v>
          </cell>
        </row>
        <row r="400">
          <cell r="B400">
            <v>396</v>
          </cell>
          <cell r="C400" t="str">
            <v>水冷式ﾊﾟｯｹｰｼﾞ形空気調和機(防振基礎)</v>
          </cell>
          <cell r="D400">
            <v>12500</v>
          </cell>
          <cell r="E400" t="str">
            <v>kcal/h</v>
          </cell>
          <cell r="F400">
            <v>2.2679999999999998</v>
          </cell>
        </row>
        <row r="401">
          <cell r="B401">
            <v>397</v>
          </cell>
          <cell r="C401" t="str">
            <v>水冷式ﾊﾟｯｹｰｼﾞ形空気調和機(防振基礎)</v>
          </cell>
          <cell r="D401">
            <v>20000</v>
          </cell>
          <cell r="E401" t="str">
            <v>kcal/h</v>
          </cell>
          <cell r="F401">
            <v>2.6279999999999997</v>
          </cell>
        </row>
        <row r="402">
          <cell r="B402">
            <v>398</v>
          </cell>
          <cell r="C402" t="str">
            <v>水冷式ﾊﾟｯｹｰｼﾞ形空気調和機(防振基礎)</v>
          </cell>
          <cell r="D402">
            <v>25000</v>
          </cell>
          <cell r="E402" t="str">
            <v>kcal/h</v>
          </cell>
          <cell r="F402">
            <v>2.9279999999999999</v>
          </cell>
        </row>
        <row r="403">
          <cell r="B403">
            <v>399</v>
          </cell>
          <cell r="C403" t="str">
            <v>水冷式ﾊﾟｯｹｰｼﾞ形空気調和機(防振基礎)</v>
          </cell>
          <cell r="D403">
            <v>40000</v>
          </cell>
          <cell r="E403" t="str">
            <v>kcal/h</v>
          </cell>
          <cell r="F403">
            <v>3.8159999999999998</v>
          </cell>
        </row>
        <row r="404">
          <cell r="B404">
            <v>400</v>
          </cell>
          <cell r="C404" t="str">
            <v>水冷式ﾊﾟｯｹｰｼﾞ形空気調和機(防振基礎)</v>
          </cell>
          <cell r="D404">
            <v>50000</v>
          </cell>
          <cell r="E404" t="str">
            <v>kcal/h</v>
          </cell>
          <cell r="F404">
            <v>4.3559999999999999</v>
          </cell>
        </row>
        <row r="405">
          <cell r="B405">
            <v>401</v>
          </cell>
          <cell r="C405" t="str">
            <v>水冷式ﾊﾟｯｹｰｼﾞ形空気調和機(防振基礎)</v>
          </cell>
          <cell r="D405">
            <v>63000</v>
          </cell>
          <cell r="E405" t="str">
            <v>kcal/h</v>
          </cell>
          <cell r="F405">
            <v>6.4320000000000004</v>
          </cell>
        </row>
        <row r="406">
          <cell r="B406">
            <v>402</v>
          </cell>
          <cell r="C406" t="str">
            <v>水冷式ﾊﾟｯｹｰｼﾞ形空気調和機(防振基礎)</v>
          </cell>
          <cell r="D406">
            <v>80000</v>
          </cell>
          <cell r="E406" t="str">
            <v>kcal/h</v>
          </cell>
          <cell r="F406">
            <v>7.032</v>
          </cell>
        </row>
        <row r="407">
          <cell r="B407">
            <v>403</v>
          </cell>
          <cell r="C407" t="str">
            <v>水冷式ﾊﾟｯｹｰｼﾞ形空気調和機(防振基礎)</v>
          </cell>
          <cell r="D407">
            <v>100000</v>
          </cell>
          <cell r="E407" t="str">
            <v>kcal/h</v>
          </cell>
          <cell r="F407">
            <v>9.9960000000000004</v>
          </cell>
        </row>
        <row r="408">
          <cell r="B408">
            <v>404</v>
          </cell>
          <cell r="C408" t="str">
            <v>ﾙｰﾑｸｰﾗｰｳｲﾝﾄﾞｳ形</v>
          </cell>
          <cell r="D408">
            <v>1.8</v>
          </cell>
          <cell r="E408" t="str">
            <v>kw</v>
          </cell>
          <cell r="F408">
            <v>0.34</v>
          </cell>
        </row>
        <row r="409">
          <cell r="B409">
            <v>405</v>
          </cell>
          <cell r="C409" t="str">
            <v>ﾙｰﾑｸｰﾗｰｳｲﾝﾄﾞｳ形</v>
          </cell>
          <cell r="D409">
            <v>2.2000000000000002</v>
          </cell>
          <cell r="E409" t="str">
            <v>kw</v>
          </cell>
          <cell r="F409">
            <v>0.65</v>
          </cell>
        </row>
        <row r="410">
          <cell r="B410">
            <v>406</v>
          </cell>
          <cell r="C410" t="str">
            <v>ﾙｰﾑｸｰﾗｰｳｲﾝﾄﾞｳ形</v>
          </cell>
          <cell r="D410">
            <v>3.6</v>
          </cell>
          <cell r="E410" t="str">
            <v>kw</v>
          </cell>
          <cell r="F410">
            <v>0.86</v>
          </cell>
        </row>
        <row r="411">
          <cell r="B411">
            <v>407</v>
          </cell>
          <cell r="C411" t="str">
            <v>ﾙｰﾑｸｰﾗｰｳｲﾝﾄﾞｳ形</v>
          </cell>
          <cell r="D411">
            <v>4.5</v>
          </cell>
          <cell r="E411" t="str">
            <v>kw</v>
          </cell>
          <cell r="F411">
            <v>0.95</v>
          </cell>
        </row>
        <row r="412">
          <cell r="B412">
            <v>408</v>
          </cell>
          <cell r="C412" t="str">
            <v>ﾙｰﾑｸｰﾗｰｾﾊﾟﾚｰﾄ形(室外機)</v>
          </cell>
          <cell r="D412">
            <v>1.8</v>
          </cell>
          <cell r="E412" t="str">
            <v>kw</v>
          </cell>
          <cell r="F412">
            <v>0.28999999999999998</v>
          </cell>
        </row>
        <row r="413">
          <cell r="B413">
            <v>409</v>
          </cell>
          <cell r="C413" t="str">
            <v>ﾙｰﾑｸｰﾗｰｾﾊﾟﾚｰﾄ形(室外機)</v>
          </cell>
          <cell r="D413">
            <v>2.5</v>
          </cell>
          <cell r="E413" t="str">
            <v>kw</v>
          </cell>
          <cell r="F413">
            <v>0.3</v>
          </cell>
        </row>
        <row r="414">
          <cell r="B414">
            <v>410</v>
          </cell>
          <cell r="C414" t="str">
            <v>ﾙｰﾑｸｰﾗｰｾﾊﾟﾚｰﾄ形(室外機)</v>
          </cell>
          <cell r="D414">
            <v>3.6</v>
          </cell>
          <cell r="E414" t="str">
            <v>kw</v>
          </cell>
          <cell r="F414">
            <v>0.37</v>
          </cell>
        </row>
        <row r="415">
          <cell r="B415">
            <v>411</v>
          </cell>
          <cell r="C415" t="str">
            <v>ﾙｰﾑｸｰﾗｰｾﾊﾟﾚｰﾄ形(室外機)</v>
          </cell>
          <cell r="D415">
            <v>4</v>
          </cell>
          <cell r="E415" t="str">
            <v>kw</v>
          </cell>
          <cell r="F415">
            <v>0.45</v>
          </cell>
        </row>
        <row r="416">
          <cell r="B416">
            <v>412</v>
          </cell>
          <cell r="C416" t="str">
            <v>ﾙｰﾑｸｰﾗｰｾﾊﾟﾚｰﾄ形(室外機)</v>
          </cell>
          <cell r="D416">
            <v>4.5</v>
          </cell>
          <cell r="E416" t="str">
            <v>kw</v>
          </cell>
          <cell r="F416">
            <v>0.63</v>
          </cell>
        </row>
        <row r="417">
          <cell r="B417">
            <v>413</v>
          </cell>
          <cell r="C417" t="str">
            <v>ﾙｰﾑｸｰﾗｰｾﾊﾟﾚｰﾄ形(室外機)</v>
          </cell>
          <cell r="D417">
            <v>6.3</v>
          </cell>
          <cell r="E417" t="str">
            <v>kw</v>
          </cell>
          <cell r="F417">
            <v>0.75</v>
          </cell>
        </row>
        <row r="418">
          <cell r="B418">
            <v>414</v>
          </cell>
          <cell r="C418" t="str">
            <v>ﾙｰﾑｸｰﾗｰｾﾊﾟﾚｰﾄ形(室外機)(天井吊)</v>
          </cell>
          <cell r="D418">
            <v>1.8</v>
          </cell>
          <cell r="E418" t="str">
            <v>kw</v>
          </cell>
          <cell r="F418">
            <v>0.57999999999999996</v>
          </cell>
        </row>
        <row r="419">
          <cell r="B419">
            <v>415</v>
          </cell>
          <cell r="C419" t="str">
            <v>ﾙｰﾑｸｰﾗｰｾﾊﾟﾚｰﾄ形(室外機)(天井吊)</v>
          </cell>
          <cell r="D419">
            <v>2.5</v>
          </cell>
          <cell r="E419" t="str">
            <v>kw</v>
          </cell>
          <cell r="F419">
            <v>0.6</v>
          </cell>
        </row>
        <row r="420">
          <cell r="B420">
            <v>416</v>
          </cell>
          <cell r="C420" t="str">
            <v>ﾙｰﾑｸｰﾗｰｾﾊﾟﾚｰﾄ形(室外機)(天井吊)</v>
          </cell>
          <cell r="D420">
            <v>3.6</v>
          </cell>
          <cell r="E420" t="str">
            <v>kw</v>
          </cell>
          <cell r="F420">
            <v>0.74</v>
          </cell>
        </row>
        <row r="421">
          <cell r="B421">
            <v>417</v>
          </cell>
          <cell r="C421" t="str">
            <v>ﾙｰﾑｸｰﾗｰｾﾊﾟﾚｰﾄ形(室外機)(天井吊)</v>
          </cell>
          <cell r="D421">
            <v>4</v>
          </cell>
          <cell r="E421" t="str">
            <v>kw</v>
          </cell>
          <cell r="F421">
            <v>0.9</v>
          </cell>
        </row>
        <row r="422">
          <cell r="B422">
            <v>418</v>
          </cell>
          <cell r="C422" t="str">
            <v>ﾙｰﾑｸｰﾗｰｾﾊﾟﾚｰﾄ形(室外機)(天井吊)</v>
          </cell>
          <cell r="D422">
            <v>4.5</v>
          </cell>
          <cell r="E422" t="str">
            <v>kw</v>
          </cell>
          <cell r="F422">
            <v>1.26</v>
          </cell>
        </row>
        <row r="423">
          <cell r="B423">
            <v>419</v>
          </cell>
          <cell r="C423" t="str">
            <v>ﾙｰﾑｸｰﾗｰｾﾊﾟﾚｰﾄ形(室外機)(天井吊)</v>
          </cell>
          <cell r="D423">
            <v>6.3</v>
          </cell>
          <cell r="E423" t="str">
            <v>kw</v>
          </cell>
          <cell r="F423">
            <v>1.5</v>
          </cell>
        </row>
        <row r="424">
          <cell r="B424">
            <v>420</v>
          </cell>
          <cell r="C424" t="str">
            <v>ﾙｰﾑｸｰﾗｰｾﾊﾟﾚｰﾄ形(室内機)(壁掛)</v>
          </cell>
          <cell r="D424">
            <v>1.8</v>
          </cell>
          <cell r="E424" t="str">
            <v>kw</v>
          </cell>
          <cell r="F424">
            <v>0.1</v>
          </cell>
        </row>
        <row r="425">
          <cell r="B425">
            <v>421</v>
          </cell>
          <cell r="C425" t="str">
            <v>ﾙｰﾑｸｰﾗｰｾﾊﾟﾚｰﾄ形(室内機)(壁掛)</v>
          </cell>
          <cell r="D425">
            <v>2.5</v>
          </cell>
          <cell r="E425" t="str">
            <v>kw</v>
          </cell>
          <cell r="F425">
            <v>0.1</v>
          </cell>
        </row>
        <row r="426">
          <cell r="B426">
            <v>422</v>
          </cell>
          <cell r="C426" t="str">
            <v>ﾙｰﾑｸｰﾗｰｾﾊﾟﾚｰﾄ形(室内機)(壁掛)</v>
          </cell>
          <cell r="D426">
            <v>3.6</v>
          </cell>
          <cell r="E426" t="str">
            <v>kw</v>
          </cell>
          <cell r="F426">
            <v>0.12</v>
          </cell>
        </row>
        <row r="427">
          <cell r="B427">
            <v>423</v>
          </cell>
          <cell r="C427" t="str">
            <v>ﾙｰﾑｸｰﾗｰｾﾊﾟﾚｰﾄ形(室内機)(壁掛)</v>
          </cell>
          <cell r="D427">
            <v>4</v>
          </cell>
          <cell r="E427" t="str">
            <v>kw</v>
          </cell>
          <cell r="F427">
            <v>0.14000000000000001</v>
          </cell>
        </row>
        <row r="428">
          <cell r="B428">
            <v>424</v>
          </cell>
          <cell r="C428" t="str">
            <v>ﾙｰﾑｸｰﾗｰｾﾊﾟﾚｰﾄ形(室内機)(壁掛)</v>
          </cell>
          <cell r="D428">
            <v>4.5</v>
          </cell>
          <cell r="E428" t="str">
            <v>kw</v>
          </cell>
          <cell r="F428">
            <v>0.22</v>
          </cell>
        </row>
        <row r="429">
          <cell r="B429">
            <v>425</v>
          </cell>
          <cell r="C429" t="str">
            <v>ﾙｰﾑｸｰﾗｰｾﾊﾟﾚｰﾄ形(室内機)(壁掛)</v>
          </cell>
          <cell r="D429">
            <v>6.3</v>
          </cell>
          <cell r="E429" t="str">
            <v>kw</v>
          </cell>
          <cell r="F429">
            <v>0.28000000000000003</v>
          </cell>
        </row>
        <row r="430">
          <cell r="B430">
            <v>426</v>
          </cell>
          <cell r="C430" t="str">
            <v>ﾙｰﾑｸｰﾗｰｾﾊﾟﾚｰﾄ形(室内機)(床置)</v>
          </cell>
          <cell r="D430">
            <v>2.5</v>
          </cell>
          <cell r="E430" t="str">
            <v>kw</v>
          </cell>
          <cell r="F430">
            <v>0.17</v>
          </cell>
        </row>
        <row r="431">
          <cell r="B431">
            <v>427</v>
          </cell>
          <cell r="C431" t="str">
            <v>ﾙｰﾑｸｰﾗｰｾﾊﾟﾚｰﾄ形(室内機)(床置)</v>
          </cell>
          <cell r="D431">
            <v>3.6</v>
          </cell>
          <cell r="E431" t="str">
            <v>kw</v>
          </cell>
          <cell r="F431">
            <v>0.17</v>
          </cell>
        </row>
        <row r="432">
          <cell r="B432">
            <v>428</v>
          </cell>
          <cell r="C432" t="str">
            <v>ﾙｰﾑｸｰﾗｰｾﾊﾟﾚｰﾄ形(室内機)(床置)</v>
          </cell>
          <cell r="D432">
            <v>4</v>
          </cell>
          <cell r="E432" t="str">
            <v>kw</v>
          </cell>
          <cell r="F432">
            <v>0.18</v>
          </cell>
        </row>
        <row r="433">
          <cell r="B433">
            <v>429</v>
          </cell>
          <cell r="C433" t="str">
            <v>ﾙｰﾑｸｰﾗｰｾﾊﾟﾚｰﾄ形(室内機)(床置)</v>
          </cell>
          <cell r="D433">
            <v>4.5</v>
          </cell>
          <cell r="E433" t="str">
            <v>kw</v>
          </cell>
          <cell r="F433">
            <v>0.28000000000000003</v>
          </cell>
        </row>
        <row r="434">
          <cell r="B434">
            <v>430</v>
          </cell>
          <cell r="C434" t="str">
            <v>ﾌｧﾝｺｲﾙﾕﾆｯﾄ(床置形･ﾛｰﾎﾞｰｲ形)</v>
          </cell>
          <cell r="D434" t="str">
            <v>FCU-</v>
          </cell>
          <cell r="E434">
            <v>2</v>
          </cell>
          <cell r="F434">
            <v>0.79</v>
          </cell>
        </row>
        <row r="435">
          <cell r="B435">
            <v>431</v>
          </cell>
          <cell r="C435" t="str">
            <v>ﾌｧﾝｺｲﾙﾕﾆｯﾄ(床置形･ﾛｰﾎﾞｰｲ形)</v>
          </cell>
          <cell r="D435" t="str">
            <v>FCU-</v>
          </cell>
          <cell r="E435">
            <v>3</v>
          </cell>
          <cell r="F435">
            <v>0.79</v>
          </cell>
        </row>
        <row r="436">
          <cell r="B436">
            <v>432</v>
          </cell>
          <cell r="C436" t="str">
            <v>ﾌｧﾝｺｲﾙﾕﾆｯﾄ(床置形･ﾛｰﾎﾞｰｲ形)</v>
          </cell>
          <cell r="D436" t="str">
            <v>FCU-</v>
          </cell>
          <cell r="E436">
            <v>4</v>
          </cell>
          <cell r="F436">
            <v>0.87</v>
          </cell>
        </row>
        <row r="437">
          <cell r="B437">
            <v>433</v>
          </cell>
          <cell r="C437" t="str">
            <v>ﾌｧﾝｺｲﾙﾕﾆｯﾄ(床置形･ﾛｰﾎﾞｰｲ形)</v>
          </cell>
          <cell r="D437" t="str">
            <v>FCU-</v>
          </cell>
          <cell r="E437">
            <v>6</v>
          </cell>
          <cell r="F437">
            <v>0.87</v>
          </cell>
        </row>
        <row r="438">
          <cell r="B438">
            <v>434</v>
          </cell>
          <cell r="C438" t="str">
            <v>ﾌｧﾝｺｲﾙﾕﾆｯﾄ(床置形･ﾛｰﾎﾞｰｲ形)</v>
          </cell>
          <cell r="D438" t="str">
            <v>FCU-</v>
          </cell>
          <cell r="E438">
            <v>8</v>
          </cell>
          <cell r="F438">
            <v>0.95</v>
          </cell>
        </row>
        <row r="439">
          <cell r="B439">
            <v>435</v>
          </cell>
          <cell r="C439" t="str">
            <v>ﾌｧﾝｺｲﾙﾕﾆｯﾄ(床置形･ﾛｰﾎﾞｰｲ形)</v>
          </cell>
          <cell r="D439" t="str">
            <v>FCU-</v>
          </cell>
          <cell r="E439">
            <v>12</v>
          </cell>
          <cell r="F439">
            <v>1.05</v>
          </cell>
        </row>
        <row r="440">
          <cell r="B440">
            <v>436</v>
          </cell>
          <cell r="C440" t="str">
            <v>ﾌｧﾝｺｲﾙﾕﾆｯﾄ(天井吊形）</v>
          </cell>
          <cell r="D440" t="str">
            <v>FCU-</v>
          </cell>
          <cell r="E440">
            <v>2</v>
          </cell>
          <cell r="F440">
            <v>1.19</v>
          </cell>
        </row>
        <row r="441">
          <cell r="B441">
            <v>437</v>
          </cell>
          <cell r="C441" t="str">
            <v>ﾌｧﾝｺｲﾙﾕﾆｯﾄ(天井吊形）</v>
          </cell>
          <cell r="D441" t="str">
            <v>FCU-</v>
          </cell>
          <cell r="E441">
            <v>3</v>
          </cell>
          <cell r="F441">
            <v>1.19</v>
          </cell>
        </row>
        <row r="442">
          <cell r="B442">
            <v>438</v>
          </cell>
          <cell r="C442" t="str">
            <v>ﾌｧﾝｺｲﾙﾕﾆｯﾄ(天井吊形）</v>
          </cell>
          <cell r="D442" t="str">
            <v>FCU-</v>
          </cell>
          <cell r="E442">
            <v>4</v>
          </cell>
          <cell r="F442">
            <v>1.31</v>
          </cell>
        </row>
        <row r="443">
          <cell r="B443">
            <v>439</v>
          </cell>
          <cell r="C443" t="str">
            <v>ﾌｧﾝｺｲﾙﾕﾆｯﾄ(天井吊形）</v>
          </cell>
          <cell r="D443" t="str">
            <v>FCU-</v>
          </cell>
          <cell r="E443">
            <v>6</v>
          </cell>
          <cell r="F443">
            <v>1.31</v>
          </cell>
        </row>
        <row r="444">
          <cell r="B444">
            <v>440</v>
          </cell>
          <cell r="C444" t="str">
            <v>ﾌｧﾝｺｲﾙﾕﾆｯﾄ(天井吊形）</v>
          </cell>
          <cell r="D444" t="str">
            <v>FCU-</v>
          </cell>
          <cell r="E444">
            <v>8</v>
          </cell>
          <cell r="F444">
            <v>1.43</v>
          </cell>
        </row>
        <row r="445">
          <cell r="B445">
            <v>441</v>
          </cell>
          <cell r="C445" t="str">
            <v>ﾌｧﾝｺｲﾙﾕﾆｯﾄ(天井吊形）</v>
          </cell>
          <cell r="D445" t="str">
            <v>FCU-</v>
          </cell>
          <cell r="E445">
            <v>12</v>
          </cell>
          <cell r="F445">
            <v>1.58</v>
          </cell>
        </row>
        <row r="446">
          <cell r="B446">
            <v>442</v>
          </cell>
          <cell r="C446" t="str">
            <v>ﾌｧﾝｺｲﾙﾕﾆｯﾄ(ｶｾｯﾄ形)</v>
          </cell>
          <cell r="D446" t="str">
            <v>FCU-</v>
          </cell>
          <cell r="E446">
            <v>2</v>
          </cell>
          <cell r="F446">
            <v>1.25</v>
          </cell>
        </row>
        <row r="447">
          <cell r="B447">
            <v>443</v>
          </cell>
          <cell r="C447" t="str">
            <v>ﾌｧﾝｺｲﾙﾕﾆｯﾄ(ｶｾｯﾄ形)</v>
          </cell>
          <cell r="D447" t="str">
            <v>FCU-</v>
          </cell>
          <cell r="E447">
            <v>3</v>
          </cell>
          <cell r="F447">
            <v>1.25</v>
          </cell>
        </row>
        <row r="448">
          <cell r="B448">
            <v>444</v>
          </cell>
          <cell r="C448" t="str">
            <v>ﾌｧﾝｺｲﾙﾕﾆｯﾄ(ｶｾｯﾄ形)</v>
          </cell>
          <cell r="D448" t="str">
            <v>FCU-</v>
          </cell>
          <cell r="E448">
            <v>4</v>
          </cell>
          <cell r="F448">
            <v>1.36</v>
          </cell>
        </row>
        <row r="449">
          <cell r="B449">
            <v>445</v>
          </cell>
          <cell r="C449" t="str">
            <v>ﾌｧﾝｺｲﾙﾕﾆｯﾄ(ｶｾｯﾄ形)</v>
          </cell>
          <cell r="D449" t="str">
            <v>FCU-</v>
          </cell>
          <cell r="E449">
            <v>6</v>
          </cell>
          <cell r="F449">
            <v>1.36</v>
          </cell>
        </row>
        <row r="450">
          <cell r="B450">
            <v>446</v>
          </cell>
          <cell r="C450" t="str">
            <v>ﾌｧﾝｺｲﾙﾕﾆｯﾄ(ｶｾｯﾄ形)</v>
          </cell>
          <cell r="D450" t="str">
            <v>FCU-</v>
          </cell>
          <cell r="E450">
            <v>8</v>
          </cell>
          <cell r="F450">
            <v>1.53</v>
          </cell>
        </row>
        <row r="451">
          <cell r="B451">
            <v>447</v>
          </cell>
          <cell r="C451" t="str">
            <v>ﾌｧﾝｺｲﾙﾕﾆｯﾄ(ｶｾｯﾄ形)</v>
          </cell>
          <cell r="D451" t="str">
            <v>FCU-</v>
          </cell>
          <cell r="E451">
            <v>12</v>
          </cell>
          <cell r="F451">
            <v>1.71</v>
          </cell>
        </row>
        <row r="452">
          <cell r="B452">
            <v>448</v>
          </cell>
          <cell r="C452" t="str">
            <v>ﾕﾆｯﾄ形空気調和機</v>
          </cell>
          <cell r="D452">
            <v>9780</v>
          </cell>
          <cell r="E452" t="str">
            <v>m3/h</v>
          </cell>
          <cell r="F452">
            <v>4.66</v>
          </cell>
        </row>
        <row r="453">
          <cell r="B453">
            <v>449</v>
          </cell>
          <cell r="C453" t="str">
            <v>ﾕﾆｯﾄ形空気調和機</v>
          </cell>
          <cell r="D453">
            <v>11300</v>
          </cell>
          <cell r="E453" t="str">
            <v>m3/h</v>
          </cell>
          <cell r="F453">
            <v>5.09</v>
          </cell>
        </row>
        <row r="454">
          <cell r="B454">
            <v>450</v>
          </cell>
          <cell r="C454" t="str">
            <v>ﾕﾆｯﾄ形空気調和機</v>
          </cell>
          <cell r="D454">
            <v>17100</v>
          </cell>
          <cell r="E454" t="str">
            <v>m3/h</v>
          </cell>
          <cell r="F454">
            <v>7.66</v>
          </cell>
        </row>
        <row r="455">
          <cell r="B455">
            <v>451</v>
          </cell>
          <cell r="C455" t="str">
            <v>ﾕﾆｯﾄ形空気調和機</v>
          </cell>
          <cell r="D455">
            <v>25900</v>
          </cell>
          <cell r="E455" t="str">
            <v>m3/h</v>
          </cell>
          <cell r="F455">
            <v>9.39</v>
          </cell>
        </row>
        <row r="456">
          <cell r="B456">
            <v>452</v>
          </cell>
          <cell r="C456" t="str">
            <v>ﾕﾆｯﾄ形空気調和機</v>
          </cell>
          <cell r="D456">
            <v>30700</v>
          </cell>
          <cell r="E456" t="str">
            <v>m3/h</v>
          </cell>
          <cell r="F456">
            <v>10.039999999999999</v>
          </cell>
        </row>
        <row r="457">
          <cell r="B457">
            <v>453</v>
          </cell>
          <cell r="C457" t="str">
            <v>ﾕﾆｯﾄ形空気調和機</v>
          </cell>
          <cell r="D457">
            <v>35700</v>
          </cell>
          <cell r="E457" t="str">
            <v>m3/h</v>
          </cell>
          <cell r="F457">
            <v>12.14</v>
          </cell>
        </row>
        <row r="458">
          <cell r="B458">
            <v>454</v>
          </cell>
          <cell r="C458" t="str">
            <v>ﾕﾆｯﾄ形空気調和機</v>
          </cell>
          <cell r="D458">
            <v>39400</v>
          </cell>
          <cell r="E458" t="str">
            <v>m3/h</v>
          </cell>
          <cell r="F458">
            <v>15.39</v>
          </cell>
        </row>
        <row r="459">
          <cell r="B459">
            <v>455</v>
          </cell>
          <cell r="C459" t="str">
            <v>ﾕﾆｯﾄ形空気調和機</v>
          </cell>
          <cell r="D459">
            <v>43800</v>
          </cell>
          <cell r="E459" t="str">
            <v>m3/h</v>
          </cell>
          <cell r="F459">
            <v>20.85</v>
          </cell>
        </row>
        <row r="460">
          <cell r="B460">
            <v>456</v>
          </cell>
          <cell r="C460" t="str">
            <v>ﾕﾆｯﾄ形空気調和機(防振基礎)</v>
          </cell>
          <cell r="D460">
            <v>9780</v>
          </cell>
          <cell r="E460" t="str">
            <v>m3/h</v>
          </cell>
          <cell r="F460">
            <v>5.5919999999999996</v>
          </cell>
        </row>
        <row r="461">
          <cell r="B461">
            <v>457</v>
          </cell>
          <cell r="C461" t="str">
            <v>ﾕﾆｯﾄ形空気調和機(防振基礎)</v>
          </cell>
          <cell r="D461">
            <v>11300</v>
          </cell>
          <cell r="E461" t="str">
            <v>m3/h</v>
          </cell>
          <cell r="F461">
            <v>6.1079999999999997</v>
          </cell>
        </row>
        <row r="462">
          <cell r="B462">
            <v>458</v>
          </cell>
          <cell r="C462" t="str">
            <v>ﾕﾆｯﾄ形空気調和機(防振基礎)</v>
          </cell>
          <cell r="D462">
            <v>17100</v>
          </cell>
          <cell r="E462" t="str">
            <v>m3/h</v>
          </cell>
          <cell r="F462">
            <v>9.1920000000000002</v>
          </cell>
        </row>
        <row r="463">
          <cell r="B463">
            <v>459</v>
          </cell>
          <cell r="C463" t="str">
            <v>ﾕﾆｯﾄ形空気調和機(防振基礎)</v>
          </cell>
          <cell r="D463">
            <v>25900</v>
          </cell>
          <cell r="E463" t="str">
            <v>m3/h</v>
          </cell>
          <cell r="F463">
            <v>11.268000000000001</v>
          </cell>
        </row>
        <row r="464">
          <cell r="B464">
            <v>460</v>
          </cell>
          <cell r="C464" t="str">
            <v>ﾕﾆｯﾄ形空気調和機(防振基礎)</v>
          </cell>
          <cell r="D464">
            <v>30700</v>
          </cell>
          <cell r="E464" t="str">
            <v>m3/h</v>
          </cell>
          <cell r="F464">
            <v>12.047999999999998</v>
          </cell>
        </row>
        <row r="465">
          <cell r="B465">
            <v>461</v>
          </cell>
          <cell r="C465" t="str">
            <v>ﾕﾆｯﾄ形空気調和機(防振基礎)</v>
          </cell>
          <cell r="D465">
            <v>35700</v>
          </cell>
          <cell r="E465" t="str">
            <v>m3/h</v>
          </cell>
          <cell r="F465">
            <v>14.568</v>
          </cell>
        </row>
        <row r="466">
          <cell r="B466">
            <v>462</v>
          </cell>
          <cell r="C466" t="str">
            <v>ﾕﾆｯﾄ形空気調和機(防振基礎)</v>
          </cell>
          <cell r="D466">
            <v>39400</v>
          </cell>
          <cell r="E466" t="str">
            <v>m3/h</v>
          </cell>
          <cell r="F466">
            <v>18.468</v>
          </cell>
        </row>
        <row r="467">
          <cell r="B467">
            <v>463</v>
          </cell>
          <cell r="C467" t="str">
            <v>ﾕﾆｯﾄ形空気調和機(防振基礎)</v>
          </cell>
          <cell r="D467">
            <v>43800</v>
          </cell>
          <cell r="E467" t="str">
            <v>m3/h</v>
          </cell>
          <cell r="F467">
            <v>25.02</v>
          </cell>
        </row>
        <row r="468">
          <cell r="B468">
            <v>464</v>
          </cell>
          <cell r="C468" t="str">
            <v>ｺﾝﾊﾟｸﾄ形空気調和機</v>
          </cell>
          <cell r="D468">
            <v>2000</v>
          </cell>
          <cell r="E468" t="str">
            <v>m3/h</v>
          </cell>
          <cell r="F468">
            <v>1.7</v>
          </cell>
        </row>
        <row r="469">
          <cell r="B469">
            <v>465</v>
          </cell>
          <cell r="C469" t="str">
            <v>ｺﾝﾊﾟｸﾄ形空気調和機</v>
          </cell>
          <cell r="D469">
            <v>4000</v>
          </cell>
          <cell r="E469" t="str">
            <v>m3/h</v>
          </cell>
          <cell r="F469">
            <v>2.0499999999999998</v>
          </cell>
        </row>
        <row r="470">
          <cell r="B470">
            <v>466</v>
          </cell>
          <cell r="C470" t="str">
            <v>ｺﾝﾊﾟｸﾄ形空気調和機</v>
          </cell>
          <cell r="D470">
            <v>6000</v>
          </cell>
          <cell r="E470" t="str">
            <v>m3/h</v>
          </cell>
          <cell r="F470">
            <v>2.41</v>
          </cell>
        </row>
        <row r="471">
          <cell r="B471">
            <v>467</v>
          </cell>
          <cell r="C471" t="str">
            <v>ｺﾝﾊﾟｸﾄ形空気調和機(防振基礎)</v>
          </cell>
          <cell r="D471">
            <v>2000</v>
          </cell>
          <cell r="E471" t="str">
            <v>m3/h</v>
          </cell>
          <cell r="F471">
            <v>2.04</v>
          </cell>
        </row>
        <row r="472">
          <cell r="B472">
            <v>468</v>
          </cell>
          <cell r="C472" t="str">
            <v>ｺﾝﾊﾟｸﾄ形空気調和機(防振基礎)</v>
          </cell>
          <cell r="D472">
            <v>4000</v>
          </cell>
          <cell r="E472" t="str">
            <v>m3/h</v>
          </cell>
          <cell r="F472">
            <v>2.4599999999999995</v>
          </cell>
        </row>
        <row r="473">
          <cell r="B473">
            <v>469</v>
          </cell>
          <cell r="C473" t="str">
            <v>ｺﾝﾊﾟｸﾄ形空気調和機(防振基礎)</v>
          </cell>
          <cell r="D473">
            <v>6000</v>
          </cell>
          <cell r="E473" t="str">
            <v>m3/h</v>
          </cell>
          <cell r="F473">
            <v>2.8919999999999999</v>
          </cell>
        </row>
        <row r="474">
          <cell r="B474">
            <v>470</v>
          </cell>
          <cell r="C474" t="str">
            <v>回転形全熱交換器</v>
          </cell>
          <cell r="D474">
            <v>600</v>
          </cell>
          <cell r="E474" t="str">
            <v>m3/h</v>
          </cell>
          <cell r="F474">
            <v>0.68</v>
          </cell>
        </row>
        <row r="475">
          <cell r="B475">
            <v>471</v>
          </cell>
          <cell r="C475" t="str">
            <v>回転形全熱交換器</v>
          </cell>
          <cell r="D475">
            <v>1500</v>
          </cell>
          <cell r="E475" t="str">
            <v>m3/h</v>
          </cell>
          <cell r="F475">
            <v>0.99</v>
          </cell>
        </row>
        <row r="476">
          <cell r="B476">
            <v>472</v>
          </cell>
          <cell r="C476" t="str">
            <v>回転形全熱交換器</v>
          </cell>
          <cell r="D476">
            <v>2400</v>
          </cell>
          <cell r="E476" t="str">
            <v>m3/h</v>
          </cell>
          <cell r="F476">
            <v>1.22</v>
          </cell>
        </row>
        <row r="477">
          <cell r="B477">
            <v>473</v>
          </cell>
          <cell r="C477" t="str">
            <v>回転形全熱交換器</v>
          </cell>
          <cell r="D477">
            <v>3900</v>
          </cell>
          <cell r="E477" t="str">
            <v>m3/h</v>
          </cell>
          <cell r="F477">
            <v>1.67</v>
          </cell>
        </row>
        <row r="478">
          <cell r="B478">
            <v>474</v>
          </cell>
          <cell r="C478" t="str">
            <v>回転形全熱交換器</v>
          </cell>
          <cell r="D478">
            <v>5400</v>
          </cell>
          <cell r="E478" t="str">
            <v>m3/h</v>
          </cell>
          <cell r="F478">
            <v>2.12</v>
          </cell>
        </row>
        <row r="479">
          <cell r="B479">
            <v>475</v>
          </cell>
          <cell r="C479" t="str">
            <v>回転形全熱交換器</v>
          </cell>
          <cell r="D479">
            <v>7500</v>
          </cell>
          <cell r="E479" t="str">
            <v>m3/h</v>
          </cell>
          <cell r="F479">
            <v>2.7</v>
          </cell>
        </row>
        <row r="480">
          <cell r="B480">
            <v>476</v>
          </cell>
          <cell r="C480" t="str">
            <v>回転形全熱交換器</v>
          </cell>
          <cell r="D480">
            <v>11400</v>
          </cell>
          <cell r="E480" t="str">
            <v>m3/h</v>
          </cell>
          <cell r="F480">
            <v>3.83</v>
          </cell>
        </row>
        <row r="481">
          <cell r="B481">
            <v>477</v>
          </cell>
          <cell r="C481" t="str">
            <v>回転形全熱交換器</v>
          </cell>
          <cell r="D481">
            <v>16200</v>
          </cell>
          <cell r="E481" t="str">
            <v>m3/h</v>
          </cell>
          <cell r="F481">
            <v>5.86</v>
          </cell>
        </row>
        <row r="482">
          <cell r="B482">
            <v>478</v>
          </cell>
          <cell r="C482" t="str">
            <v>回転形全熱交換器(天井吊)</v>
          </cell>
          <cell r="D482">
            <v>600</v>
          </cell>
          <cell r="E482" t="str">
            <v>m3/h</v>
          </cell>
          <cell r="F482">
            <v>1.36</v>
          </cell>
        </row>
        <row r="483">
          <cell r="B483">
            <v>479</v>
          </cell>
          <cell r="C483" t="str">
            <v>回転形全熱交換器(天井吊)</v>
          </cell>
          <cell r="D483">
            <v>1500</v>
          </cell>
          <cell r="E483" t="str">
            <v>m3/h</v>
          </cell>
          <cell r="F483">
            <v>1.98</v>
          </cell>
        </row>
        <row r="484">
          <cell r="B484">
            <v>480</v>
          </cell>
          <cell r="C484" t="str">
            <v>回転形全熱交換器(天井吊)</v>
          </cell>
          <cell r="D484">
            <v>2400</v>
          </cell>
          <cell r="E484" t="str">
            <v>m3/h</v>
          </cell>
          <cell r="F484">
            <v>2.44</v>
          </cell>
        </row>
        <row r="485">
          <cell r="B485">
            <v>481</v>
          </cell>
          <cell r="C485" t="str">
            <v>回転形全熱交換器(天井吊)</v>
          </cell>
          <cell r="D485">
            <v>3900</v>
          </cell>
          <cell r="E485" t="str">
            <v>m3/h</v>
          </cell>
          <cell r="F485">
            <v>3.34</v>
          </cell>
        </row>
        <row r="486">
          <cell r="B486">
            <v>482</v>
          </cell>
          <cell r="C486" t="str">
            <v>回転形全熱交換器(天井吊)</v>
          </cell>
          <cell r="D486">
            <v>5400</v>
          </cell>
          <cell r="E486" t="str">
            <v>m3/h</v>
          </cell>
          <cell r="F486">
            <v>4.24</v>
          </cell>
        </row>
        <row r="487">
          <cell r="B487">
            <v>483</v>
          </cell>
          <cell r="C487" t="str">
            <v>回転形全熱交換器(天井吊)</v>
          </cell>
          <cell r="D487">
            <v>7500</v>
          </cell>
          <cell r="E487" t="str">
            <v>m3/h</v>
          </cell>
          <cell r="F487">
            <v>5.4</v>
          </cell>
        </row>
        <row r="488">
          <cell r="B488">
            <v>484</v>
          </cell>
          <cell r="C488" t="str">
            <v>回転形全熱交換器(天井吊)</v>
          </cell>
          <cell r="D488">
            <v>11400</v>
          </cell>
          <cell r="E488" t="str">
            <v>m3/h</v>
          </cell>
          <cell r="F488">
            <v>7.66</v>
          </cell>
        </row>
        <row r="489">
          <cell r="B489">
            <v>485</v>
          </cell>
          <cell r="C489" t="str">
            <v>回転形全熱交換器(天井吊)</v>
          </cell>
          <cell r="D489">
            <v>16200</v>
          </cell>
          <cell r="E489" t="str">
            <v>m3/h</v>
          </cell>
          <cell r="F489">
            <v>11.72</v>
          </cell>
        </row>
        <row r="490">
          <cell r="B490">
            <v>486</v>
          </cell>
          <cell r="C490" t="str">
            <v>静止形全熱交換器(単体)</v>
          </cell>
          <cell r="D490">
            <v>1000</v>
          </cell>
          <cell r="E490" t="str">
            <v>m3/h</v>
          </cell>
          <cell r="F490">
            <v>1.23</v>
          </cell>
        </row>
        <row r="491">
          <cell r="B491">
            <v>487</v>
          </cell>
          <cell r="C491" t="str">
            <v>静止形全熱交換器(単体)</v>
          </cell>
          <cell r="D491">
            <v>2000</v>
          </cell>
          <cell r="E491" t="str">
            <v>m3/h</v>
          </cell>
          <cell r="F491">
            <v>1.5</v>
          </cell>
        </row>
        <row r="492">
          <cell r="B492">
            <v>488</v>
          </cell>
          <cell r="C492" t="str">
            <v>静止形全熱交換器(単体)</v>
          </cell>
          <cell r="D492">
            <v>3000</v>
          </cell>
          <cell r="E492" t="str">
            <v>m3/h</v>
          </cell>
          <cell r="F492">
            <v>1.79</v>
          </cell>
        </row>
        <row r="493">
          <cell r="B493">
            <v>489</v>
          </cell>
          <cell r="C493" t="str">
            <v>静止形全熱交換器(単体)</v>
          </cell>
          <cell r="D493">
            <v>4000</v>
          </cell>
          <cell r="E493" t="str">
            <v>m3/h</v>
          </cell>
          <cell r="F493">
            <v>2.04</v>
          </cell>
        </row>
        <row r="494">
          <cell r="B494">
            <v>490</v>
          </cell>
          <cell r="C494" t="str">
            <v>静止形全熱交換器(単体)</v>
          </cell>
          <cell r="D494">
            <v>5000</v>
          </cell>
          <cell r="E494" t="str">
            <v>m3/h</v>
          </cell>
          <cell r="F494">
            <v>2.39</v>
          </cell>
        </row>
        <row r="495">
          <cell r="B495">
            <v>491</v>
          </cell>
          <cell r="C495" t="str">
            <v>静止形全熱交換器(単体)</v>
          </cell>
          <cell r="D495">
            <v>7500</v>
          </cell>
          <cell r="E495" t="str">
            <v>m3/h</v>
          </cell>
          <cell r="F495">
            <v>3.06</v>
          </cell>
        </row>
        <row r="496">
          <cell r="B496">
            <v>492</v>
          </cell>
          <cell r="C496" t="str">
            <v>静止形全熱交換器(単体)</v>
          </cell>
          <cell r="D496">
            <v>10000</v>
          </cell>
          <cell r="E496" t="str">
            <v>m3/h</v>
          </cell>
          <cell r="F496">
            <v>3.6</v>
          </cell>
        </row>
        <row r="497">
          <cell r="B497">
            <v>493</v>
          </cell>
          <cell r="C497" t="str">
            <v>静止形全熱交換器(単体)</v>
          </cell>
          <cell r="D497">
            <v>15000</v>
          </cell>
          <cell r="E497" t="str">
            <v>m3/h</v>
          </cell>
          <cell r="F497">
            <v>5.23</v>
          </cell>
        </row>
        <row r="498">
          <cell r="B498">
            <v>494</v>
          </cell>
          <cell r="C498" t="str">
            <v>静止形全熱交換器(単体)</v>
          </cell>
          <cell r="D498">
            <v>20000</v>
          </cell>
          <cell r="E498" t="str">
            <v>m3/h</v>
          </cell>
          <cell r="F498">
            <v>6.31</v>
          </cell>
        </row>
        <row r="499">
          <cell r="B499">
            <v>495</v>
          </cell>
          <cell r="C499" t="str">
            <v>静止形全熱交換器(単体)</v>
          </cell>
          <cell r="D499">
            <v>25000</v>
          </cell>
          <cell r="E499" t="str">
            <v>m3/h</v>
          </cell>
          <cell r="F499">
            <v>7.93</v>
          </cell>
        </row>
        <row r="500">
          <cell r="B500">
            <v>496</v>
          </cell>
          <cell r="C500" t="str">
            <v>静止形全熱交換器(単体)(天井吊)</v>
          </cell>
          <cell r="D500">
            <v>1000</v>
          </cell>
          <cell r="E500" t="str">
            <v>m3/h</v>
          </cell>
          <cell r="F500">
            <v>2.46</v>
          </cell>
        </row>
        <row r="501">
          <cell r="B501">
            <v>497</v>
          </cell>
          <cell r="C501" t="str">
            <v>静止形全熱交換器(単体)(天井吊)</v>
          </cell>
          <cell r="D501">
            <v>2000</v>
          </cell>
          <cell r="E501" t="str">
            <v>m3/h</v>
          </cell>
          <cell r="F501">
            <v>3</v>
          </cell>
        </row>
        <row r="502">
          <cell r="B502">
            <v>498</v>
          </cell>
          <cell r="C502" t="str">
            <v>静止形全熱交換器(単体)(天井吊)</v>
          </cell>
          <cell r="D502">
            <v>3000</v>
          </cell>
          <cell r="E502" t="str">
            <v>m3/h</v>
          </cell>
          <cell r="F502">
            <v>3.58</v>
          </cell>
        </row>
        <row r="503">
          <cell r="B503">
            <v>499</v>
          </cell>
          <cell r="C503" t="str">
            <v>静止形全熱交換器(単体)(天井吊)</v>
          </cell>
          <cell r="D503">
            <v>4000</v>
          </cell>
          <cell r="E503" t="str">
            <v>m3/h</v>
          </cell>
          <cell r="F503">
            <v>4.08</v>
          </cell>
        </row>
        <row r="504">
          <cell r="B504">
            <v>500</v>
          </cell>
          <cell r="C504" t="str">
            <v>静止形全熱交換器(単体)(天井吊)</v>
          </cell>
          <cell r="D504">
            <v>5000</v>
          </cell>
          <cell r="E504" t="str">
            <v>m3/h</v>
          </cell>
          <cell r="F504">
            <v>4.78</v>
          </cell>
        </row>
        <row r="505">
          <cell r="B505">
            <v>501</v>
          </cell>
          <cell r="C505" t="str">
            <v>静止形全熱交換器(単体)(天井吊)</v>
          </cell>
          <cell r="D505">
            <v>7500</v>
          </cell>
          <cell r="E505" t="str">
            <v>m3/h</v>
          </cell>
          <cell r="F505">
            <v>6.12</v>
          </cell>
        </row>
        <row r="506">
          <cell r="B506">
            <v>502</v>
          </cell>
          <cell r="C506" t="str">
            <v>静止形全熱交換器(単体)(天井吊)</v>
          </cell>
          <cell r="D506">
            <v>10000</v>
          </cell>
          <cell r="E506" t="str">
            <v>m3/h</v>
          </cell>
          <cell r="F506">
            <v>7.2</v>
          </cell>
        </row>
        <row r="507">
          <cell r="B507">
            <v>503</v>
          </cell>
          <cell r="C507" t="str">
            <v>静止形全熱交換器(単体)(天井吊)</v>
          </cell>
          <cell r="D507">
            <v>15000</v>
          </cell>
          <cell r="E507" t="str">
            <v>m3/h</v>
          </cell>
          <cell r="F507">
            <v>10.46</v>
          </cell>
        </row>
        <row r="508">
          <cell r="B508">
            <v>504</v>
          </cell>
          <cell r="C508" t="str">
            <v>静止形全熱交換器(単体)(天井吊)</v>
          </cell>
          <cell r="D508">
            <v>20000</v>
          </cell>
          <cell r="E508" t="str">
            <v>m3/h</v>
          </cell>
          <cell r="F508">
            <v>12.62</v>
          </cell>
        </row>
        <row r="509">
          <cell r="B509">
            <v>505</v>
          </cell>
          <cell r="C509" t="str">
            <v>静止形全熱交換器(単体)(天井吊)</v>
          </cell>
          <cell r="D509">
            <v>25000</v>
          </cell>
          <cell r="E509" t="str">
            <v>m3/h</v>
          </cell>
          <cell r="F509">
            <v>15.86</v>
          </cell>
        </row>
        <row r="510">
          <cell r="B510">
            <v>506</v>
          </cell>
          <cell r="C510" t="str">
            <v>静止形全熱交換器(ﾕﾆｯﾄ形)</v>
          </cell>
          <cell r="D510">
            <v>100</v>
          </cell>
          <cell r="E510" t="str">
            <v>m3/h</v>
          </cell>
          <cell r="F510">
            <v>1.01</v>
          </cell>
        </row>
        <row r="511">
          <cell r="B511">
            <v>507</v>
          </cell>
          <cell r="C511" t="str">
            <v>静止形全熱交換器(ﾕﾆｯﾄ形)</v>
          </cell>
          <cell r="D511">
            <v>300</v>
          </cell>
          <cell r="E511" t="str">
            <v>m3/h</v>
          </cell>
          <cell r="F511">
            <v>1.25</v>
          </cell>
        </row>
        <row r="512">
          <cell r="B512">
            <v>508</v>
          </cell>
          <cell r="C512" t="str">
            <v>静止形全熱交換器(ﾕﾆｯﾄ形)</v>
          </cell>
          <cell r="D512">
            <v>500</v>
          </cell>
          <cell r="E512" t="str">
            <v>m3/h</v>
          </cell>
          <cell r="F512">
            <v>1.44</v>
          </cell>
        </row>
        <row r="513">
          <cell r="B513">
            <v>509</v>
          </cell>
          <cell r="C513" t="str">
            <v>静止形全熱交換器(ﾕﾆｯﾄ形)</v>
          </cell>
          <cell r="D513">
            <v>1000</v>
          </cell>
          <cell r="E513" t="str">
            <v>m3/h</v>
          </cell>
          <cell r="F513">
            <v>1.98</v>
          </cell>
        </row>
        <row r="514">
          <cell r="B514">
            <v>510</v>
          </cell>
          <cell r="C514" t="str">
            <v>静止形全熱交換器(ﾕﾆｯﾄ形)</v>
          </cell>
          <cell r="D514">
            <v>2000</v>
          </cell>
          <cell r="E514" t="str">
            <v>m3/h</v>
          </cell>
          <cell r="F514">
            <v>3.06</v>
          </cell>
        </row>
        <row r="515">
          <cell r="B515">
            <v>511</v>
          </cell>
          <cell r="C515" t="str">
            <v>静止形全熱交換器(ﾕﾆｯﾄ形)</v>
          </cell>
          <cell r="D515">
            <v>4000</v>
          </cell>
          <cell r="E515" t="str">
            <v>m3/h</v>
          </cell>
          <cell r="F515">
            <v>4.95</v>
          </cell>
        </row>
        <row r="516">
          <cell r="B516">
            <v>512</v>
          </cell>
          <cell r="C516" t="str">
            <v>静止形全熱交換器(ﾕﾆｯﾄ形)</v>
          </cell>
          <cell r="D516">
            <v>6000</v>
          </cell>
          <cell r="E516" t="str">
            <v>m3/h</v>
          </cell>
          <cell r="F516">
            <v>6.85</v>
          </cell>
        </row>
        <row r="517">
          <cell r="B517">
            <v>513</v>
          </cell>
          <cell r="C517" t="str">
            <v>静止形全熱交換器(ﾕﾆｯﾄ形)</v>
          </cell>
          <cell r="D517">
            <v>10000</v>
          </cell>
          <cell r="E517" t="str">
            <v>m3/h</v>
          </cell>
          <cell r="F517">
            <v>11.17</v>
          </cell>
        </row>
        <row r="518">
          <cell r="B518">
            <v>514</v>
          </cell>
          <cell r="C518" t="str">
            <v>静止形全熱交換器(ﾕﾆｯﾄ形)</v>
          </cell>
          <cell r="D518">
            <v>15000</v>
          </cell>
          <cell r="E518" t="str">
            <v>m3/h</v>
          </cell>
          <cell r="F518">
            <v>15.5</v>
          </cell>
        </row>
        <row r="519">
          <cell r="B519">
            <v>515</v>
          </cell>
          <cell r="C519" t="str">
            <v>静止形全熱交換器(ﾕﾆｯﾄ形)(天井吊)</v>
          </cell>
          <cell r="D519">
            <v>100</v>
          </cell>
          <cell r="E519" t="str">
            <v>m3/h</v>
          </cell>
          <cell r="F519">
            <v>2.02</v>
          </cell>
        </row>
        <row r="520">
          <cell r="B520">
            <v>516</v>
          </cell>
          <cell r="C520" t="str">
            <v>静止形全熱交換器(ﾕﾆｯﾄ形)(天井吊)</v>
          </cell>
          <cell r="D520">
            <v>300</v>
          </cell>
          <cell r="E520" t="str">
            <v>m3/h</v>
          </cell>
          <cell r="F520">
            <v>2.5</v>
          </cell>
        </row>
        <row r="521">
          <cell r="B521">
            <v>517</v>
          </cell>
          <cell r="C521" t="str">
            <v>静止形全熱交換器(ﾕﾆｯﾄ形)(天井吊)</v>
          </cell>
          <cell r="D521">
            <v>500</v>
          </cell>
          <cell r="E521" t="str">
            <v>m3/h</v>
          </cell>
          <cell r="F521">
            <v>2.88</v>
          </cell>
        </row>
        <row r="522">
          <cell r="B522">
            <v>518</v>
          </cell>
          <cell r="C522" t="str">
            <v>静止形全熱交換器(ﾕﾆｯﾄ形)(天井吊)</v>
          </cell>
          <cell r="D522">
            <v>1000</v>
          </cell>
          <cell r="E522" t="str">
            <v>m3/h</v>
          </cell>
          <cell r="F522">
            <v>3.96</v>
          </cell>
        </row>
        <row r="523">
          <cell r="B523">
            <v>519</v>
          </cell>
          <cell r="C523" t="str">
            <v>静止形全熱交換器(ﾕﾆｯﾄ形)(天井吊)</v>
          </cell>
          <cell r="D523">
            <v>2000</v>
          </cell>
          <cell r="E523" t="str">
            <v>m3/h</v>
          </cell>
          <cell r="F523">
            <v>6.12</v>
          </cell>
        </row>
        <row r="524">
          <cell r="B524">
            <v>520</v>
          </cell>
          <cell r="C524" t="str">
            <v>静止形全熱交換器(ﾕﾆｯﾄ形)(天井吊)</v>
          </cell>
          <cell r="D524">
            <v>4000</v>
          </cell>
          <cell r="E524" t="str">
            <v>m3/h</v>
          </cell>
          <cell r="F524">
            <v>9.9</v>
          </cell>
        </row>
        <row r="525">
          <cell r="B525">
            <v>521</v>
          </cell>
          <cell r="C525" t="str">
            <v>静止形全熱交換器(ﾕﾆｯﾄ形)(天井吊)</v>
          </cell>
          <cell r="D525">
            <v>6000</v>
          </cell>
          <cell r="E525" t="str">
            <v>m3/h</v>
          </cell>
          <cell r="F525">
            <v>13.7</v>
          </cell>
        </row>
        <row r="526">
          <cell r="B526">
            <v>522</v>
          </cell>
          <cell r="C526" t="str">
            <v>静止形全熱交換器(ﾕﾆｯﾄ形)(天井吊)</v>
          </cell>
          <cell r="D526">
            <v>10000</v>
          </cell>
          <cell r="E526" t="str">
            <v>m3/h</v>
          </cell>
          <cell r="F526">
            <v>22.34</v>
          </cell>
        </row>
        <row r="527">
          <cell r="B527">
            <v>523</v>
          </cell>
          <cell r="C527" t="str">
            <v>静止形全熱交換器(ﾕﾆｯﾄ形)(天井吊)</v>
          </cell>
          <cell r="D527">
            <v>15000</v>
          </cell>
          <cell r="E527" t="str">
            <v>m3/h</v>
          </cell>
          <cell r="F527">
            <v>31</v>
          </cell>
        </row>
        <row r="528">
          <cell r="B528">
            <v>524</v>
          </cell>
          <cell r="C528" t="str">
            <v>電気集塵器(ろ材誘電形･ｴｱﾌｨﾙﾀｰを含む)</v>
          </cell>
          <cell r="D528">
            <v>167</v>
          </cell>
          <cell r="E528" t="str">
            <v>m3/min</v>
          </cell>
          <cell r="F528">
            <v>1.73</v>
          </cell>
        </row>
        <row r="529">
          <cell r="B529">
            <v>525</v>
          </cell>
          <cell r="C529" t="str">
            <v>電気集塵器(ろ材誘電形･ｴｱﾌｨﾙﾀｰを含む)</v>
          </cell>
          <cell r="D529">
            <v>250</v>
          </cell>
          <cell r="E529" t="str">
            <v>m3/min</v>
          </cell>
          <cell r="F529">
            <v>2.21</v>
          </cell>
        </row>
        <row r="530">
          <cell r="B530">
            <v>526</v>
          </cell>
          <cell r="C530" t="str">
            <v>電気集塵器(ろ材誘電形･ｴｱﾌｨﾙﾀｰを含む)</v>
          </cell>
          <cell r="D530">
            <v>333</v>
          </cell>
          <cell r="E530" t="str">
            <v>m3/min</v>
          </cell>
          <cell r="F530">
            <v>2.46</v>
          </cell>
        </row>
        <row r="531">
          <cell r="B531">
            <v>527</v>
          </cell>
          <cell r="C531" t="str">
            <v>電気集塵器(ろ材誘電形･ｴｱﾌｨﾙﾀｰを含む)</v>
          </cell>
          <cell r="D531">
            <v>500</v>
          </cell>
          <cell r="E531" t="str">
            <v>m3/min</v>
          </cell>
          <cell r="F531">
            <v>3.06</v>
          </cell>
        </row>
        <row r="532">
          <cell r="B532">
            <v>528</v>
          </cell>
          <cell r="C532" t="str">
            <v>電気集塵器(ろ材誘電形･ｴｱﾌｨﾙﾀｰを含む)</v>
          </cell>
          <cell r="D532">
            <v>667</v>
          </cell>
          <cell r="E532" t="str">
            <v>m3/min</v>
          </cell>
          <cell r="F532">
            <v>3.56</v>
          </cell>
        </row>
        <row r="533">
          <cell r="B533">
            <v>529</v>
          </cell>
          <cell r="C533" t="str">
            <v>電気集塵器(ろ材誘電形･ｴｱﾌｨﾙﾀｰを含む)</v>
          </cell>
          <cell r="D533">
            <v>1000</v>
          </cell>
          <cell r="E533" t="str">
            <v>m3/min</v>
          </cell>
          <cell r="F533">
            <v>5.08</v>
          </cell>
        </row>
        <row r="534">
          <cell r="B534">
            <v>530</v>
          </cell>
          <cell r="C534" t="str">
            <v>電気集塵器(ろ材誘電形･ｴｱﾌｨﾙﾀｰを含む)</v>
          </cell>
          <cell r="D534">
            <v>1667</v>
          </cell>
          <cell r="E534" t="str">
            <v>m3/min</v>
          </cell>
          <cell r="F534">
            <v>7.61</v>
          </cell>
        </row>
        <row r="535">
          <cell r="B535">
            <v>531</v>
          </cell>
          <cell r="C535" t="str">
            <v>ﾊﾟﾈﾙ形ｴｱﾌｨﾙﾀｰ</v>
          </cell>
          <cell r="D535" t="str">
            <v>500×500×25t</v>
          </cell>
          <cell r="F535">
            <v>0.05</v>
          </cell>
        </row>
        <row r="536">
          <cell r="B536">
            <v>532</v>
          </cell>
          <cell r="C536" t="str">
            <v>ﾊﾟﾈﾙ形ｴｱﾌｨﾙﾀｰ</v>
          </cell>
          <cell r="D536" t="str">
            <v>500×500×50t</v>
          </cell>
          <cell r="F536">
            <v>0.06</v>
          </cell>
        </row>
        <row r="537">
          <cell r="B537">
            <v>533</v>
          </cell>
          <cell r="C537" t="str">
            <v>折込形ｴｱﾌｨﾙﾀｰ</v>
          </cell>
          <cell r="D537" t="str">
            <v>610×610</v>
          </cell>
          <cell r="F537">
            <v>0.1</v>
          </cell>
        </row>
        <row r="538">
          <cell r="B538">
            <v>534</v>
          </cell>
          <cell r="C538" t="str">
            <v>自動巻取形ｴｱﾌｨﾙﾀｰ</v>
          </cell>
          <cell r="D538">
            <v>150</v>
          </cell>
          <cell r="E538" t="str">
            <v>m3/min</v>
          </cell>
          <cell r="F538">
            <v>1.35</v>
          </cell>
        </row>
        <row r="539">
          <cell r="B539">
            <v>535</v>
          </cell>
          <cell r="C539" t="str">
            <v>自動巻取形ｴｱﾌｨﾙﾀｰ</v>
          </cell>
          <cell r="D539">
            <v>175</v>
          </cell>
          <cell r="E539" t="str">
            <v>m3/min</v>
          </cell>
          <cell r="F539">
            <v>1.38</v>
          </cell>
        </row>
        <row r="540">
          <cell r="B540">
            <v>536</v>
          </cell>
          <cell r="C540" t="str">
            <v>自動巻取形ｴｱﾌｨﾙﾀｰ</v>
          </cell>
          <cell r="D540">
            <v>200</v>
          </cell>
          <cell r="E540" t="str">
            <v>m3/min</v>
          </cell>
          <cell r="F540">
            <v>1.41</v>
          </cell>
        </row>
        <row r="541">
          <cell r="B541">
            <v>537</v>
          </cell>
          <cell r="C541" t="str">
            <v>自動巻取形ｴｱﾌｨﾙﾀｰ</v>
          </cell>
          <cell r="D541">
            <v>225</v>
          </cell>
          <cell r="E541" t="str">
            <v>m3/min</v>
          </cell>
          <cell r="F541">
            <v>1.43</v>
          </cell>
        </row>
        <row r="542">
          <cell r="B542">
            <v>538</v>
          </cell>
          <cell r="C542" t="str">
            <v>自動巻取形ｴｱﾌｨﾙﾀｰ</v>
          </cell>
          <cell r="D542">
            <v>250</v>
          </cell>
          <cell r="E542" t="str">
            <v>m3/min</v>
          </cell>
          <cell r="F542">
            <v>1.45</v>
          </cell>
        </row>
        <row r="543">
          <cell r="B543">
            <v>539</v>
          </cell>
          <cell r="C543" t="str">
            <v>自動巻取形ｴｱﾌｨﾙﾀｰ</v>
          </cell>
          <cell r="D543">
            <v>275</v>
          </cell>
          <cell r="E543" t="str">
            <v>m3/min</v>
          </cell>
          <cell r="F543">
            <v>1.48</v>
          </cell>
        </row>
        <row r="544">
          <cell r="B544">
            <v>540</v>
          </cell>
          <cell r="C544" t="str">
            <v>自動巻取形ｴｱﾌｨﾙﾀｰ</v>
          </cell>
          <cell r="D544">
            <v>300</v>
          </cell>
          <cell r="E544" t="str">
            <v>m3/min</v>
          </cell>
          <cell r="F544">
            <v>1.51</v>
          </cell>
        </row>
        <row r="545">
          <cell r="B545">
            <v>541</v>
          </cell>
          <cell r="C545" t="str">
            <v>自動巻取形ｴｱﾌｨﾙﾀｰ</v>
          </cell>
          <cell r="D545">
            <v>325</v>
          </cell>
          <cell r="E545" t="str">
            <v>m3/min</v>
          </cell>
          <cell r="F545">
            <v>1.54</v>
          </cell>
        </row>
        <row r="546">
          <cell r="B546">
            <v>542</v>
          </cell>
          <cell r="C546" t="str">
            <v>自動巻取形ｴｱﾌｨﾙﾀｰ</v>
          </cell>
          <cell r="D546">
            <v>350</v>
          </cell>
          <cell r="E546" t="str">
            <v>m3/min</v>
          </cell>
          <cell r="F546">
            <v>1.57</v>
          </cell>
        </row>
        <row r="547">
          <cell r="B547">
            <v>543</v>
          </cell>
          <cell r="C547" t="str">
            <v>自動巻取形ｴｱﾌｨﾙﾀｰ</v>
          </cell>
          <cell r="D547">
            <v>375</v>
          </cell>
          <cell r="E547" t="str">
            <v>m3/min</v>
          </cell>
          <cell r="F547">
            <v>1.59</v>
          </cell>
        </row>
        <row r="548">
          <cell r="B548">
            <v>544</v>
          </cell>
          <cell r="C548" t="str">
            <v>自動巻取形ｴｱﾌｨﾙﾀｰ</v>
          </cell>
          <cell r="D548">
            <v>400</v>
          </cell>
          <cell r="E548" t="str">
            <v>m3/min</v>
          </cell>
          <cell r="F548">
            <v>1.61</v>
          </cell>
        </row>
        <row r="549">
          <cell r="B549">
            <v>545</v>
          </cell>
          <cell r="C549" t="str">
            <v>自動巻取形ｴｱﾌｨﾙﾀｰ</v>
          </cell>
          <cell r="D549">
            <v>450</v>
          </cell>
          <cell r="E549" t="str">
            <v>m3/min</v>
          </cell>
          <cell r="F549">
            <v>1.65</v>
          </cell>
        </row>
        <row r="550">
          <cell r="B550">
            <v>546</v>
          </cell>
          <cell r="C550" t="str">
            <v>自動巻取形ｴｱﾌｨﾙﾀｰ</v>
          </cell>
          <cell r="D550">
            <v>500</v>
          </cell>
          <cell r="E550" t="str">
            <v>m3/min</v>
          </cell>
          <cell r="F550">
            <v>2.15</v>
          </cell>
        </row>
        <row r="551">
          <cell r="B551">
            <v>547</v>
          </cell>
          <cell r="C551" t="str">
            <v>自動巻取形ｴｱﾌｨﾙﾀｰ</v>
          </cell>
          <cell r="D551">
            <v>550</v>
          </cell>
          <cell r="E551" t="str">
            <v>m3/min</v>
          </cell>
          <cell r="F551">
            <v>2.21</v>
          </cell>
        </row>
        <row r="552">
          <cell r="B552">
            <v>548</v>
          </cell>
          <cell r="C552" t="str">
            <v>自動巻取形ｴｱﾌｨﾙﾀｰ</v>
          </cell>
          <cell r="D552">
            <v>600</v>
          </cell>
          <cell r="E552" t="str">
            <v>m3/min</v>
          </cell>
          <cell r="F552">
            <v>2.2599999999999998</v>
          </cell>
        </row>
        <row r="553">
          <cell r="B553">
            <v>549</v>
          </cell>
          <cell r="C553" t="str">
            <v>自動巻取形ｴｱﾌｨﾙﾀｰ</v>
          </cell>
          <cell r="D553">
            <v>650</v>
          </cell>
          <cell r="E553" t="str">
            <v>m3/min</v>
          </cell>
          <cell r="F553">
            <v>2.29</v>
          </cell>
        </row>
        <row r="554">
          <cell r="B554">
            <v>550</v>
          </cell>
          <cell r="C554" t="str">
            <v>自動巻取形ｴｱﾌｨﾙﾀｰ</v>
          </cell>
          <cell r="D554">
            <v>700</v>
          </cell>
          <cell r="E554" t="str">
            <v>m3/min</v>
          </cell>
          <cell r="F554">
            <v>2.31</v>
          </cell>
        </row>
        <row r="555">
          <cell r="B555">
            <v>551</v>
          </cell>
          <cell r="C555" t="str">
            <v>自動巻取形ｴｱﾌｨﾙﾀｰ</v>
          </cell>
          <cell r="D555">
            <v>750</v>
          </cell>
          <cell r="E555" t="str">
            <v>m3/min</v>
          </cell>
          <cell r="F555">
            <v>2.36</v>
          </cell>
        </row>
        <row r="556">
          <cell r="B556">
            <v>552</v>
          </cell>
          <cell r="C556" t="str">
            <v>自動巻取形ｴｱﾌｨﾙﾀｰ</v>
          </cell>
          <cell r="D556">
            <v>800</v>
          </cell>
          <cell r="E556" t="str">
            <v>m3/min</v>
          </cell>
          <cell r="F556">
            <v>2.42</v>
          </cell>
        </row>
        <row r="557">
          <cell r="B557">
            <v>553</v>
          </cell>
          <cell r="C557" t="str">
            <v>送風機(片吸込)</v>
          </cell>
          <cell r="D557" t="str">
            <v>#</v>
          </cell>
          <cell r="E557">
            <v>1.25</v>
          </cell>
          <cell r="F557">
            <v>0.85</v>
          </cell>
        </row>
        <row r="558">
          <cell r="B558">
            <v>554</v>
          </cell>
          <cell r="C558" t="str">
            <v>送風機(片吸込)</v>
          </cell>
          <cell r="D558" t="str">
            <v>#</v>
          </cell>
          <cell r="E558">
            <v>1.5</v>
          </cell>
          <cell r="F558">
            <v>1</v>
          </cell>
        </row>
        <row r="559">
          <cell r="B559">
            <v>555</v>
          </cell>
          <cell r="C559" t="str">
            <v>送風機(片吸込)</v>
          </cell>
          <cell r="D559" t="str">
            <v>#</v>
          </cell>
          <cell r="E559">
            <v>2</v>
          </cell>
          <cell r="F559">
            <v>1.23</v>
          </cell>
        </row>
        <row r="560">
          <cell r="B560">
            <v>556</v>
          </cell>
          <cell r="C560" t="str">
            <v>送風機(片吸込)</v>
          </cell>
          <cell r="D560" t="str">
            <v>#</v>
          </cell>
          <cell r="E560">
            <v>2.5</v>
          </cell>
          <cell r="F560">
            <v>1.4</v>
          </cell>
        </row>
        <row r="561">
          <cell r="B561">
            <v>557</v>
          </cell>
          <cell r="C561" t="str">
            <v>送風機(片吸込)</v>
          </cell>
          <cell r="D561" t="str">
            <v>#</v>
          </cell>
          <cell r="E561">
            <v>3</v>
          </cell>
          <cell r="F561">
            <v>1.62</v>
          </cell>
        </row>
        <row r="562">
          <cell r="B562">
            <v>558</v>
          </cell>
          <cell r="C562" t="str">
            <v>送風機(片吸込)</v>
          </cell>
          <cell r="D562" t="str">
            <v>#</v>
          </cell>
          <cell r="E562">
            <v>3.5</v>
          </cell>
          <cell r="F562">
            <v>2.02</v>
          </cell>
        </row>
        <row r="563">
          <cell r="B563">
            <v>559</v>
          </cell>
          <cell r="C563" t="str">
            <v>送風機(片吸込)</v>
          </cell>
          <cell r="D563" t="str">
            <v>#</v>
          </cell>
          <cell r="E563">
            <v>4</v>
          </cell>
          <cell r="F563">
            <v>2.31</v>
          </cell>
        </row>
        <row r="564">
          <cell r="B564">
            <v>560</v>
          </cell>
          <cell r="C564" t="str">
            <v>送風機(片吸込)</v>
          </cell>
          <cell r="D564" t="str">
            <v>#</v>
          </cell>
          <cell r="E564">
            <v>4.5</v>
          </cell>
          <cell r="F564">
            <v>2.5299999999999998</v>
          </cell>
        </row>
        <row r="565">
          <cell r="B565">
            <v>561</v>
          </cell>
          <cell r="C565" t="str">
            <v>送風機(片吸込)</v>
          </cell>
          <cell r="D565" t="str">
            <v>#</v>
          </cell>
          <cell r="E565">
            <v>5</v>
          </cell>
          <cell r="F565">
            <v>3.07</v>
          </cell>
        </row>
        <row r="566">
          <cell r="B566">
            <v>562</v>
          </cell>
          <cell r="C566" t="str">
            <v>送風機(片吸込)</v>
          </cell>
          <cell r="D566" t="str">
            <v>#</v>
          </cell>
          <cell r="E566">
            <v>5.5</v>
          </cell>
          <cell r="F566">
            <v>3.37</v>
          </cell>
        </row>
        <row r="567">
          <cell r="B567">
            <v>563</v>
          </cell>
          <cell r="C567" t="str">
            <v>送風機(片吸込)</v>
          </cell>
          <cell r="D567" t="str">
            <v>#</v>
          </cell>
          <cell r="E567">
            <v>6</v>
          </cell>
          <cell r="F567">
            <v>3.88</v>
          </cell>
        </row>
        <row r="568">
          <cell r="B568">
            <v>564</v>
          </cell>
          <cell r="C568" t="str">
            <v>送風機(片吸込)</v>
          </cell>
          <cell r="D568" t="str">
            <v>#</v>
          </cell>
          <cell r="E568">
            <v>7</v>
          </cell>
          <cell r="F568">
            <v>6.26</v>
          </cell>
        </row>
        <row r="569">
          <cell r="B569">
            <v>565</v>
          </cell>
          <cell r="C569" t="str">
            <v>送風機(片吸込)</v>
          </cell>
          <cell r="D569" t="str">
            <v>#</v>
          </cell>
          <cell r="E569">
            <v>8</v>
          </cell>
          <cell r="F569">
            <v>7.31</v>
          </cell>
        </row>
        <row r="570">
          <cell r="B570">
            <v>566</v>
          </cell>
          <cell r="C570" t="str">
            <v>送風機(片吸込)</v>
          </cell>
          <cell r="D570" t="str">
            <v>#</v>
          </cell>
          <cell r="E570">
            <v>9</v>
          </cell>
          <cell r="F570">
            <v>9.2799999999999994</v>
          </cell>
        </row>
        <row r="571">
          <cell r="B571">
            <v>567</v>
          </cell>
          <cell r="C571" t="str">
            <v>送風機(片吸込)</v>
          </cell>
          <cell r="D571" t="str">
            <v>#</v>
          </cell>
          <cell r="E571">
            <v>10</v>
          </cell>
          <cell r="F571">
            <v>11.31</v>
          </cell>
        </row>
        <row r="572">
          <cell r="B572">
            <v>568</v>
          </cell>
          <cell r="C572" t="str">
            <v>送風機(片吸込)(天井吊)</v>
          </cell>
          <cell r="D572" t="str">
            <v>#</v>
          </cell>
          <cell r="E572">
            <v>1.25</v>
          </cell>
          <cell r="F572">
            <v>1.7</v>
          </cell>
        </row>
        <row r="573">
          <cell r="B573">
            <v>569</v>
          </cell>
          <cell r="C573" t="str">
            <v>送風機(片吸込)(天井吊)</v>
          </cell>
          <cell r="D573" t="str">
            <v>#</v>
          </cell>
          <cell r="E573">
            <v>1.5</v>
          </cell>
          <cell r="F573">
            <v>2</v>
          </cell>
        </row>
        <row r="574">
          <cell r="B574">
            <v>570</v>
          </cell>
          <cell r="C574" t="str">
            <v>送風機(片吸込)(天井吊)</v>
          </cell>
          <cell r="D574" t="str">
            <v>#</v>
          </cell>
          <cell r="E574">
            <v>2</v>
          </cell>
          <cell r="F574">
            <v>2.46</v>
          </cell>
        </row>
        <row r="575">
          <cell r="B575">
            <v>571</v>
          </cell>
          <cell r="C575" t="str">
            <v>送風機(片吸込)(天井吊)</v>
          </cell>
          <cell r="D575" t="str">
            <v>#</v>
          </cell>
          <cell r="E575">
            <v>2.5</v>
          </cell>
          <cell r="F575">
            <v>2.8</v>
          </cell>
        </row>
        <row r="576">
          <cell r="B576">
            <v>572</v>
          </cell>
          <cell r="C576" t="str">
            <v>送風機(片吸込)(天井吊)</v>
          </cell>
          <cell r="D576" t="str">
            <v>#</v>
          </cell>
          <cell r="E576">
            <v>3</v>
          </cell>
          <cell r="F576">
            <v>3.24</v>
          </cell>
        </row>
        <row r="577">
          <cell r="B577">
            <v>573</v>
          </cell>
          <cell r="C577" t="str">
            <v>送風機(片吸込)(天井吊)</v>
          </cell>
          <cell r="D577" t="str">
            <v>#</v>
          </cell>
          <cell r="E577">
            <v>3.5</v>
          </cell>
          <cell r="F577">
            <v>4.04</v>
          </cell>
        </row>
        <row r="578">
          <cell r="B578">
            <v>574</v>
          </cell>
          <cell r="C578" t="str">
            <v>送風機(片吸込)(天井吊)</v>
          </cell>
          <cell r="D578" t="str">
            <v>#</v>
          </cell>
          <cell r="E578">
            <v>4</v>
          </cell>
          <cell r="F578">
            <v>4.62</v>
          </cell>
        </row>
        <row r="579">
          <cell r="B579">
            <v>575</v>
          </cell>
          <cell r="C579" t="str">
            <v>送風機(片吸込)(天井吊)</v>
          </cell>
          <cell r="D579" t="str">
            <v>#</v>
          </cell>
          <cell r="E579">
            <v>4.5</v>
          </cell>
          <cell r="F579">
            <v>5.0599999999999996</v>
          </cell>
        </row>
        <row r="580">
          <cell r="B580">
            <v>576</v>
          </cell>
          <cell r="C580" t="str">
            <v>送風機(片吸込)(天井吊)</v>
          </cell>
          <cell r="D580" t="str">
            <v>#</v>
          </cell>
          <cell r="E580">
            <v>5</v>
          </cell>
          <cell r="F580">
            <v>6.14</v>
          </cell>
        </row>
        <row r="581">
          <cell r="B581">
            <v>577</v>
          </cell>
          <cell r="C581" t="str">
            <v>送風機(片吸込)(天井吊)</v>
          </cell>
          <cell r="D581" t="str">
            <v>#</v>
          </cell>
          <cell r="E581">
            <v>5.5</v>
          </cell>
          <cell r="F581">
            <v>6.74</v>
          </cell>
        </row>
        <row r="582">
          <cell r="B582">
            <v>578</v>
          </cell>
          <cell r="C582" t="str">
            <v>送風機(片吸込)(天井吊)</v>
          </cell>
          <cell r="D582" t="str">
            <v>#</v>
          </cell>
          <cell r="E582">
            <v>6</v>
          </cell>
          <cell r="F582">
            <v>7.76</v>
          </cell>
        </row>
        <row r="583">
          <cell r="B583">
            <v>579</v>
          </cell>
          <cell r="C583" t="str">
            <v>送風機(片吸込)(天井吊)</v>
          </cell>
          <cell r="D583" t="str">
            <v>#</v>
          </cell>
          <cell r="E583">
            <v>7</v>
          </cell>
          <cell r="F583">
            <v>12.52</v>
          </cell>
        </row>
        <row r="584">
          <cell r="B584">
            <v>580</v>
          </cell>
          <cell r="C584" t="str">
            <v>送風機(片吸込)(天井吊)</v>
          </cell>
          <cell r="D584" t="str">
            <v>#</v>
          </cell>
          <cell r="E584">
            <v>8</v>
          </cell>
          <cell r="F584">
            <v>14.62</v>
          </cell>
        </row>
        <row r="585">
          <cell r="B585">
            <v>581</v>
          </cell>
          <cell r="C585" t="str">
            <v>送風機(片吸込)(天井吊)</v>
          </cell>
          <cell r="D585" t="str">
            <v>#</v>
          </cell>
          <cell r="E585">
            <v>9</v>
          </cell>
          <cell r="F585">
            <v>18.559999999999999</v>
          </cell>
        </row>
        <row r="586">
          <cell r="B586">
            <v>582</v>
          </cell>
          <cell r="C586" t="str">
            <v>送風機(片吸込)(天井吊)</v>
          </cell>
          <cell r="D586" t="str">
            <v>#</v>
          </cell>
          <cell r="E586">
            <v>10</v>
          </cell>
          <cell r="F586">
            <v>22.62</v>
          </cell>
        </row>
        <row r="587">
          <cell r="B587">
            <v>583</v>
          </cell>
          <cell r="C587" t="str">
            <v>送風機(片吸込)(防振基礎)</v>
          </cell>
          <cell r="D587" t="str">
            <v>#</v>
          </cell>
          <cell r="E587">
            <v>1.25</v>
          </cell>
          <cell r="F587">
            <v>1.02</v>
          </cell>
        </row>
        <row r="588">
          <cell r="B588">
            <v>584</v>
          </cell>
          <cell r="C588" t="str">
            <v>送風機(片吸込)(防振基礎)</v>
          </cell>
          <cell r="D588" t="str">
            <v>#</v>
          </cell>
          <cell r="E588">
            <v>1.5</v>
          </cell>
          <cell r="F588">
            <v>1.2</v>
          </cell>
        </row>
        <row r="589">
          <cell r="B589">
            <v>585</v>
          </cell>
          <cell r="C589" t="str">
            <v>送風機(片吸込)(防振基礎)</v>
          </cell>
          <cell r="D589" t="str">
            <v>#</v>
          </cell>
          <cell r="E589">
            <v>2</v>
          </cell>
          <cell r="F589">
            <v>1.476</v>
          </cell>
        </row>
        <row r="590">
          <cell r="B590">
            <v>586</v>
          </cell>
          <cell r="C590" t="str">
            <v>送風機(片吸込)(防振基礎)</v>
          </cell>
          <cell r="D590" t="str">
            <v>#</v>
          </cell>
          <cell r="E590">
            <v>2.5</v>
          </cell>
          <cell r="F590">
            <v>1.68</v>
          </cell>
        </row>
        <row r="591">
          <cell r="B591">
            <v>587</v>
          </cell>
          <cell r="C591" t="str">
            <v>送風機(片吸込)(防振基礎)</v>
          </cell>
          <cell r="D591" t="str">
            <v>#</v>
          </cell>
          <cell r="E591">
            <v>3</v>
          </cell>
          <cell r="F591">
            <v>1.944</v>
          </cell>
        </row>
        <row r="592">
          <cell r="B592">
            <v>588</v>
          </cell>
          <cell r="C592" t="str">
            <v>送風機(片吸込)(防振基礎)</v>
          </cell>
          <cell r="D592" t="str">
            <v>#</v>
          </cell>
          <cell r="E592">
            <v>3.5</v>
          </cell>
          <cell r="F592">
            <v>2.4239999999999999</v>
          </cell>
        </row>
        <row r="593">
          <cell r="B593">
            <v>589</v>
          </cell>
          <cell r="C593" t="str">
            <v>送風機(片吸込)(防振基礎)</v>
          </cell>
          <cell r="D593" t="str">
            <v>#</v>
          </cell>
          <cell r="E593">
            <v>4</v>
          </cell>
          <cell r="F593">
            <v>2.7719999999999998</v>
          </cell>
        </row>
        <row r="594">
          <cell r="B594">
            <v>590</v>
          </cell>
          <cell r="C594" t="str">
            <v>送風機(片吸込)(防振基礎)</v>
          </cell>
          <cell r="D594" t="str">
            <v>#</v>
          </cell>
          <cell r="E594">
            <v>4.5</v>
          </cell>
          <cell r="F594">
            <v>3.0359999999999996</v>
          </cell>
        </row>
        <row r="595">
          <cell r="B595">
            <v>591</v>
          </cell>
          <cell r="C595" t="str">
            <v>送風機(片吸込)(防振基礎)</v>
          </cell>
          <cell r="D595" t="str">
            <v>#</v>
          </cell>
          <cell r="E595">
            <v>5</v>
          </cell>
          <cell r="F595">
            <v>3.6839999999999997</v>
          </cell>
        </row>
        <row r="596">
          <cell r="B596">
            <v>592</v>
          </cell>
          <cell r="C596" t="str">
            <v>送風機(片吸込)(防振基礎)</v>
          </cell>
          <cell r="D596" t="str">
            <v>#</v>
          </cell>
          <cell r="E596">
            <v>5.5</v>
          </cell>
          <cell r="F596">
            <v>4.0439999999999996</v>
          </cell>
        </row>
        <row r="597">
          <cell r="B597">
            <v>593</v>
          </cell>
          <cell r="C597" t="str">
            <v>送風機(片吸込)(防振基礎)</v>
          </cell>
          <cell r="D597" t="str">
            <v>#</v>
          </cell>
          <cell r="E597">
            <v>6</v>
          </cell>
          <cell r="F597">
            <v>4.6559999999999997</v>
          </cell>
        </row>
        <row r="598">
          <cell r="B598">
            <v>594</v>
          </cell>
          <cell r="C598" t="str">
            <v>送風機(片吸込)(防振基礎)</v>
          </cell>
          <cell r="D598" t="str">
            <v>#</v>
          </cell>
          <cell r="E598">
            <v>7</v>
          </cell>
          <cell r="F598">
            <v>7.5119999999999996</v>
          </cell>
        </row>
        <row r="599">
          <cell r="B599">
            <v>595</v>
          </cell>
          <cell r="C599" t="str">
            <v>送風機(片吸込)(防振基礎)</v>
          </cell>
          <cell r="D599" t="str">
            <v>#</v>
          </cell>
          <cell r="E599">
            <v>8</v>
          </cell>
          <cell r="F599">
            <v>8.7719999999999985</v>
          </cell>
        </row>
        <row r="600">
          <cell r="B600">
            <v>596</v>
          </cell>
          <cell r="C600" t="str">
            <v>送風機(片吸込)(防振基礎)</v>
          </cell>
          <cell r="D600" t="str">
            <v>#</v>
          </cell>
          <cell r="E600">
            <v>9</v>
          </cell>
          <cell r="F600">
            <v>11.135999999999999</v>
          </cell>
        </row>
        <row r="601">
          <cell r="B601">
            <v>597</v>
          </cell>
          <cell r="C601" t="str">
            <v>送風機(片吸込)(防振基礎)</v>
          </cell>
          <cell r="D601" t="str">
            <v>#</v>
          </cell>
          <cell r="E601">
            <v>10</v>
          </cell>
          <cell r="F601">
            <v>13.572000000000001</v>
          </cell>
        </row>
        <row r="602">
          <cell r="B602">
            <v>598</v>
          </cell>
          <cell r="C602" t="str">
            <v>送風機(両吸込)</v>
          </cell>
          <cell r="D602" t="str">
            <v>#</v>
          </cell>
          <cell r="E602">
            <v>2</v>
          </cell>
          <cell r="F602">
            <v>1.59</v>
          </cell>
        </row>
        <row r="603">
          <cell r="B603">
            <v>599</v>
          </cell>
          <cell r="C603" t="str">
            <v>送風機(両吸込)</v>
          </cell>
          <cell r="D603" t="str">
            <v>#</v>
          </cell>
          <cell r="E603">
            <v>2.5</v>
          </cell>
          <cell r="F603">
            <v>1.83</v>
          </cell>
        </row>
        <row r="604">
          <cell r="B604">
            <v>600</v>
          </cell>
          <cell r="C604" t="str">
            <v>送風機(両吸込)</v>
          </cell>
          <cell r="D604" t="str">
            <v>#</v>
          </cell>
          <cell r="E604">
            <v>3</v>
          </cell>
          <cell r="F604">
            <v>2.1800000000000002</v>
          </cell>
        </row>
        <row r="605">
          <cell r="B605">
            <v>601</v>
          </cell>
          <cell r="C605" t="str">
            <v>送風機(両吸込)</v>
          </cell>
          <cell r="D605" t="str">
            <v>#</v>
          </cell>
          <cell r="E605">
            <v>3.5</v>
          </cell>
          <cell r="F605">
            <v>2.5499999999999998</v>
          </cell>
        </row>
        <row r="606">
          <cell r="B606">
            <v>602</v>
          </cell>
          <cell r="C606" t="str">
            <v>送風機(両吸込)</v>
          </cell>
          <cell r="D606" t="str">
            <v>#</v>
          </cell>
          <cell r="E606">
            <v>4</v>
          </cell>
          <cell r="F606">
            <v>3.2</v>
          </cell>
        </row>
        <row r="607">
          <cell r="B607">
            <v>603</v>
          </cell>
          <cell r="C607" t="str">
            <v>送風機(両吸込)</v>
          </cell>
          <cell r="D607" t="str">
            <v>#</v>
          </cell>
          <cell r="E607">
            <v>4.5</v>
          </cell>
          <cell r="F607">
            <v>3.58</v>
          </cell>
        </row>
        <row r="608">
          <cell r="B608">
            <v>604</v>
          </cell>
          <cell r="C608" t="str">
            <v>送風機(両吸込)</v>
          </cell>
          <cell r="D608" t="str">
            <v>#</v>
          </cell>
          <cell r="E608">
            <v>5</v>
          </cell>
          <cell r="F608">
            <v>4.29</v>
          </cell>
        </row>
        <row r="609">
          <cell r="B609">
            <v>605</v>
          </cell>
          <cell r="C609" t="str">
            <v>送風機(両吸込)</v>
          </cell>
          <cell r="D609" t="str">
            <v>#</v>
          </cell>
          <cell r="E609">
            <v>5.5</v>
          </cell>
          <cell r="F609">
            <v>4.83</v>
          </cell>
        </row>
        <row r="610">
          <cell r="B610">
            <v>606</v>
          </cell>
          <cell r="C610" t="str">
            <v>送風機(両吸込)</v>
          </cell>
          <cell r="D610" t="str">
            <v>#</v>
          </cell>
          <cell r="E610">
            <v>6</v>
          </cell>
          <cell r="F610">
            <v>5.55</v>
          </cell>
        </row>
        <row r="611">
          <cell r="B611">
            <v>607</v>
          </cell>
          <cell r="C611" t="str">
            <v>送風機(両吸込)</v>
          </cell>
          <cell r="D611" t="str">
            <v>#</v>
          </cell>
          <cell r="E611">
            <v>7</v>
          </cell>
          <cell r="F611">
            <v>10.039999999999999</v>
          </cell>
        </row>
        <row r="612">
          <cell r="B612">
            <v>608</v>
          </cell>
          <cell r="C612" t="str">
            <v>送風機(両吸込)</v>
          </cell>
          <cell r="D612" t="str">
            <v>#</v>
          </cell>
          <cell r="E612">
            <v>8</v>
          </cell>
          <cell r="F612">
            <v>11.44</v>
          </cell>
        </row>
        <row r="613">
          <cell r="B613">
            <v>609</v>
          </cell>
          <cell r="C613" t="str">
            <v>送風機(両吸込)</v>
          </cell>
          <cell r="D613" t="str">
            <v>#</v>
          </cell>
          <cell r="E613">
            <v>9</v>
          </cell>
          <cell r="F613">
            <v>15.33</v>
          </cell>
        </row>
        <row r="614">
          <cell r="B614">
            <v>610</v>
          </cell>
          <cell r="C614" t="str">
            <v>送風機(両吸込)</v>
          </cell>
          <cell r="D614" t="str">
            <v>#</v>
          </cell>
          <cell r="E614">
            <v>10</v>
          </cell>
          <cell r="F614">
            <v>18.47</v>
          </cell>
        </row>
        <row r="615">
          <cell r="B615">
            <v>611</v>
          </cell>
          <cell r="C615" t="str">
            <v>送風機(両吸込)(天井吊)</v>
          </cell>
          <cell r="D615" t="str">
            <v>#</v>
          </cell>
          <cell r="E615">
            <v>2</v>
          </cell>
          <cell r="F615">
            <v>3.18</v>
          </cell>
        </row>
        <row r="616">
          <cell r="B616">
            <v>612</v>
          </cell>
          <cell r="C616" t="str">
            <v>送風機(両吸込)(天井吊)</v>
          </cell>
          <cell r="D616" t="str">
            <v>#</v>
          </cell>
          <cell r="E616">
            <v>2.5</v>
          </cell>
          <cell r="F616">
            <v>3.66</v>
          </cell>
        </row>
        <row r="617">
          <cell r="B617">
            <v>613</v>
          </cell>
          <cell r="C617" t="str">
            <v>送風機(両吸込)(天井吊)</v>
          </cell>
          <cell r="D617" t="str">
            <v>#</v>
          </cell>
          <cell r="E617">
            <v>3</v>
          </cell>
          <cell r="F617">
            <v>4.3600000000000003</v>
          </cell>
        </row>
        <row r="618">
          <cell r="B618">
            <v>614</v>
          </cell>
          <cell r="C618" t="str">
            <v>送風機(両吸込)(天井吊)</v>
          </cell>
          <cell r="D618" t="str">
            <v>#</v>
          </cell>
          <cell r="E618">
            <v>3.5</v>
          </cell>
          <cell r="F618">
            <v>5.0999999999999996</v>
          </cell>
        </row>
        <row r="619">
          <cell r="B619">
            <v>615</v>
          </cell>
          <cell r="C619" t="str">
            <v>送風機(両吸込)(天井吊)</v>
          </cell>
          <cell r="D619" t="str">
            <v>#</v>
          </cell>
          <cell r="E619">
            <v>4</v>
          </cell>
          <cell r="F619">
            <v>6.4</v>
          </cell>
        </row>
        <row r="620">
          <cell r="B620">
            <v>616</v>
          </cell>
          <cell r="C620" t="str">
            <v>送風機(両吸込)(天井吊)</v>
          </cell>
          <cell r="D620" t="str">
            <v>#</v>
          </cell>
          <cell r="E620">
            <v>4.5</v>
          </cell>
          <cell r="F620">
            <v>7.16</v>
          </cell>
        </row>
        <row r="621">
          <cell r="B621">
            <v>617</v>
          </cell>
          <cell r="C621" t="str">
            <v>送風機(両吸込)(天井吊)</v>
          </cell>
          <cell r="D621" t="str">
            <v>#</v>
          </cell>
          <cell r="E621">
            <v>5</v>
          </cell>
          <cell r="F621">
            <v>8.58</v>
          </cell>
        </row>
        <row r="622">
          <cell r="B622">
            <v>618</v>
          </cell>
          <cell r="C622" t="str">
            <v>送風機(両吸込)(天井吊)</v>
          </cell>
          <cell r="D622" t="str">
            <v>#</v>
          </cell>
          <cell r="E622">
            <v>5.5</v>
          </cell>
          <cell r="F622">
            <v>9.66</v>
          </cell>
        </row>
        <row r="623">
          <cell r="B623">
            <v>619</v>
          </cell>
          <cell r="C623" t="str">
            <v>送風機(両吸込)(天井吊)</v>
          </cell>
          <cell r="D623" t="str">
            <v>#</v>
          </cell>
          <cell r="E623">
            <v>6</v>
          </cell>
          <cell r="F623">
            <v>11.1</v>
          </cell>
        </row>
        <row r="624">
          <cell r="B624">
            <v>620</v>
          </cell>
          <cell r="C624" t="str">
            <v>送風機(両吸込)(天井吊)</v>
          </cell>
          <cell r="D624" t="str">
            <v>#</v>
          </cell>
          <cell r="E624">
            <v>7</v>
          </cell>
          <cell r="F624">
            <v>20.079999999999998</v>
          </cell>
        </row>
        <row r="625">
          <cell r="B625">
            <v>621</v>
          </cell>
          <cell r="C625" t="str">
            <v>送風機(両吸込)(天井吊)</v>
          </cell>
          <cell r="D625" t="str">
            <v>#</v>
          </cell>
          <cell r="E625">
            <v>8</v>
          </cell>
          <cell r="F625">
            <v>22.88</v>
          </cell>
        </row>
        <row r="626">
          <cell r="B626">
            <v>622</v>
          </cell>
          <cell r="C626" t="str">
            <v>送風機(両吸込)(天井吊)</v>
          </cell>
          <cell r="D626" t="str">
            <v>#</v>
          </cell>
          <cell r="E626">
            <v>9</v>
          </cell>
          <cell r="F626">
            <v>30.66</v>
          </cell>
        </row>
        <row r="627">
          <cell r="B627">
            <v>623</v>
          </cell>
          <cell r="C627" t="str">
            <v>送風機(両吸込)(天井吊)</v>
          </cell>
          <cell r="D627" t="str">
            <v>#</v>
          </cell>
          <cell r="E627">
            <v>10</v>
          </cell>
          <cell r="F627">
            <v>36.94</v>
          </cell>
        </row>
        <row r="628">
          <cell r="B628">
            <v>624</v>
          </cell>
          <cell r="C628" t="str">
            <v>送風機(両吸込)(防振基礎)</v>
          </cell>
          <cell r="D628" t="str">
            <v>#</v>
          </cell>
          <cell r="E628">
            <v>2</v>
          </cell>
          <cell r="F628">
            <v>1.9079999999999999</v>
          </cell>
        </row>
        <row r="629">
          <cell r="B629">
            <v>625</v>
          </cell>
          <cell r="C629" t="str">
            <v>送風機(両吸込)(防振基礎)</v>
          </cell>
          <cell r="D629" t="str">
            <v>#</v>
          </cell>
          <cell r="E629">
            <v>2.5</v>
          </cell>
          <cell r="F629">
            <v>2.1960000000000002</v>
          </cell>
        </row>
        <row r="630">
          <cell r="B630">
            <v>626</v>
          </cell>
          <cell r="C630" t="str">
            <v>送風機(両吸込)(防振基礎)</v>
          </cell>
          <cell r="D630" t="str">
            <v>#</v>
          </cell>
          <cell r="E630">
            <v>3</v>
          </cell>
          <cell r="F630">
            <v>2.6160000000000001</v>
          </cell>
        </row>
        <row r="631">
          <cell r="B631">
            <v>627</v>
          </cell>
          <cell r="C631" t="str">
            <v>送風機(両吸込)(防振基礎)</v>
          </cell>
          <cell r="D631" t="str">
            <v>#</v>
          </cell>
          <cell r="E631">
            <v>3.5</v>
          </cell>
          <cell r="F631">
            <v>3.0599999999999996</v>
          </cell>
        </row>
        <row r="632">
          <cell r="B632">
            <v>628</v>
          </cell>
          <cell r="C632" t="str">
            <v>送風機(両吸込)(防振基礎)</v>
          </cell>
          <cell r="D632" t="str">
            <v>#</v>
          </cell>
          <cell r="E632">
            <v>4</v>
          </cell>
          <cell r="F632">
            <v>3.84</v>
          </cell>
        </row>
        <row r="633">
          <cell r="B633">
            <v>629</v>
          </cell>
          <cell r="C633" t="str">
            <v>送風機(両吸込)(防振基礎)</v>
          </cell>
          <cell r="D633" t="str">
            <v>#</v>
          </cell>
          <cell r="E633">
            <v>4.5</v>
          </cell>
          <cell r="F633">
            <v>4.2960000000000003</v>
          </cell>
        </row>
        <row r="634">
          <cell r="B634">
            <v>630</v>
          </cell>
          <cell r="C634" t="str">
            <v>送風機(両吸込)(防振基礎)</v>
          </cell>
          <cell r="D634" t="str">
            <v>#</v>
          </cell>
          <cell r="E634">
            <v>5</v>
          </cell>
          <cell r="F634">
            <v>5.1479999999999997</v>
          </cell>
        </row>
        <row r="635">
          <cell r="B635">
            <v>631</v>
          </cell>
          <cell r="C635" t="str">
            <v>送風機(両吸込)(防振基礎)</v>
          </cell>
          <cell r="D635" t="str">
            <v>#</v>
          </cell>
          <cell r="E635">
            <v>5.5</v>
          </cell>
          <cell r="F635">
            <v>5.7960000000000003</v>
          </cell>
        </row>
        <row r="636">
          <cell r="B636">
            <v>632</v>
          </cell>
          <cell r="C636" t="str">
            <v>送風機(両吸込)(防振基礎)</v>
          </cell>
          <cell r="D636" t="str">
            <v>#</v>
          </cell>
          <cell r="E636">
            <v>6</v>
          </cell>
          <cell r="F636">
            <v>6.6599999999999993</v>
          </cell>
        </row>
        <row r="637">
          <cell r="B637">
            <v>633</v>
          </cell>
          <cell r="C637" t="str">
            <v>送風機(両吸込)(防振基礎)</v>
          </cell>
          <cell r="D637" t="str">
            <v>#</v>
          </cell>
          <cell r="E637">
            <v>7</v>
          </cell>
          <cell r="F637">
            <v>12.047999999999998</v>
          </cell>
        </row>
        <row r="638">
          <cell r="B638">
            <v>634</v>
          </cell>
          <cell r="C638" t="str">
            <v>送風機(両吸込)(防振基礎)</v>
          </cell>
          <cell r="D638" t="str">
            <v>#</v>
          </cell>
          <cell r="E638">
            <v>8</v>
          </cell>
          <cell r="F638">
            <v>13.728</v>
          </cell>
        </row>
        <row r="639">
          <cell r="B639">
            <v>635</v>
          </cell>
          <cell r="C639" t="str">
            <v>送風機(両吸込)(防振基礎)</v>
          </cell>
          <cell r="D639" t="str">
            <v>#</v>
          </cell>
          <cell r="E639">
            <v>9</v>
          </cell>
          <cell r="F639">
            <v>18.396000000000001</v>
          </cell>
        </row>
        <row r="640">
          <cell r="B640">
            <v>636</v>
          </cell>
          <cell r="C640" t="str">
            <v>送風機(両吸込)(防振基礎)</v>
          </cell>
          <cell r="D640" t="str">
            <v>#</v>
          </cell>
          <cell r="E640">
            <v>10</v>
          </cell>
          <cell r="F640">
            <v>22.163999999999998</v>
          </cell>
        </row>
        <row r="641">
          <cell r="B641">
            <v>637</v>
          </cell>
          <cell r="C641" t="str">
            <v>小型送風機</v>
          </cell>
          <cell r="D641" t="str">
            <v>ﾌｧﾝｺｲﾙﾕﾆｯﾄ</v>
          </cell>
          <cell r="F641">
            <v>0.85</v>
          </cell>
        </row>
        <row r="642">
          <cell r="B642">
            <v>638</v>
          </cell>
          <cell r="C642" t="str">
            <v>小型送風機</v>
          </cell>
          <cell r="D642" t="str">
            <v>ﾌｧﾝﾕﾆｯﾄ(天井吊)</v>
          </cell>
          <cell r="F642">
            <v>1.7</v>
          </cell>
        </row>
        <row r="643">
          <cell r="B643">
            <v>639</v>
          </cell>
          <cell r="C643" t="str">
            <v>小型送風機</v>
          </cell>
          <cell r="D643" t="str">
            <v>ﾐﾆｼﾛｯｺﾌｧﾝ</v>
          </cell>
          <cell r="F643">
            <v>0.85</v>
          </cell>
        </row>
        <row r="644">
          <cell r="B644">
            <v>640</v>
          </cell>
          <cell r="C644" t="str">
            <v>小型送風機</v>
          </cell>
          <cell r="D644" t="str">
            <v>天井埋込型換気扇</v>
          </cell>
          <cell r="F644">
            <v>0.5</v>
          </cell>
        </row>
        <row r="645">
          <cell r="B645">
            <v>641</v>
          </cell>
          <cell r="C645" t="str">
            <v>小型送風機</v>
          </cell>
          <cell r="D645" t="str">
            <v>ﾊﾟｲﾌﾟ用ﾌｧﾝ</v>
          </cell>
          <cell r="F645">
            <v>0.25</v>
          </cell>
        </row>
        <row r="646">
          <cell r="B646">
            <v>642</v>
          </cell>
          <cell r="C646" t="str">
            <v>換気扇</v>
          </cell>
          <cell r="D646">
            <v>200</v>
          </cell>
          <cell r="E646" t="str">
            <v>φ</v>
          </cell>
          <cell r="F646">
            <v>0.39</v>
          </cell>
        </row>
        <row r="647">
          <cell r="B647">
            <v>643</v>
          </cell>
          <cell r="C647" t="str">
            <v>換気扇</v>
          </cell>
          <cell r="D647">
            <v>250</v>
          </cell>
          <cell r="E647" t="str">
            <v>φ</v>
          </cell>
          <cell r="F647">
            <v>0.45</v>
          </cell>
        </row>
        <row r="648">
          <cell r="B648">
            <v>644</v>
          </cell>
          <cell r="C648" t="str">
            <v>換気扇</v>
          </cell>
          <cell r="D648">
            <v>300</v>
          </cell>
          <cell r="E648" t="str">
            <v>φ</v>
          </cell>
          <cell r="F648">
            <v>0.54</v>
          </cell>
        </row>
        <row r="649">
          <cell r="B649">
            <v>645</v>
          </cell>
          <cell r="C649" t="str">
            <v>換気扇</v>
          </cell>
          <cell r="D649">
            <v>400</v>
          </cell>
          <cell r="E649" t="str">
            <v>φ</v>
          </cell>
          <cell r="F649">
            <v>0.57999999999999996</v>
          </cell>
        </row>
        <row r="650">
          <cell r="B650">
            <v>646</v>
          </cell>
          <cell r="C650" t="str">
            <v>換気扇</v>
          </cell>
          <cell r="D650">
            <v>500</v>
          </cell>
          <cell r="E650" t="str">
            <v>φ</v>
          </cell>
          <cell r="F650">
            <v>0.62</v>
          </cell>
        </row>
        <row r="651">
          <cell r="B651">
            <v>647</v>
          </cell>
          <cell r="C651" t="str">
            <v>鋳鉄製柱形放熱器(床置形)</v>
          </cell>
          <cell r="D651">
            <v>20</v>
          </cell>
          <cell r="E651" t="str">
            <v>節以下</v>
          </cell>
          <cell r="F651">
            <v>0.97</v>
          </cell>
        </row>
        <row r="652">
          <cell r="B652">
            <v>648</v>
          </cell>
          <cell r="C652" t="str">
            <v>鋳鉄製柱形放熱器(床置形)</v>
          </cell>
          <cell r="D652">
            <v>21</v>
          </cell>
          <cell r="E652" t="str">
            <v>節以上</v>
          </cell>
          <cell r="F652">
            <v>1.25</v>
          </cell>
        </row>
        <row r="653">
          <cell r="B653">
            <v>649</v>
          </cell>
          <cell r="C653" t="str">
            <v>鋳鉄製柱形放熱器(壁掛形)</v>
          </cell>
          <cell r="D653">
            <v>20</v>
          </cell>
          <cell r="E653" t="str">
            <v>節以下</v>
          </cell>
          <cell r="F653">
            <v>1.55</v>
          </cell>
        </row>
        <row r="654">
          <cell r="B654">
            <v>650</v>
          </cell>
          <cell r="C654" t="str">
            <v>鋳鉄製柱形放熱器(壁掛形)</v>
          </cell>
          <cell r="D654">
            <v>21</v>
          </cell>
          <cell r="E654" t="str">
            <v>節以上</v>
          </cell>
          <cell r="F654">
            <v>2.14</v>
          </cell>
        </row>
        <row r="655">
          <cell r="B655">
            <v>651</v>
          </cell>
          <cell r="C655" t="str">
            <v>鋳鉄製壁掛形放熱器(壁掛形)</v>
          </cell>
          <cell r="D655">
            <v>3</v>
          </cell>
          <cell r="E655" t="str">
            <v>節以下</v>
          </cell>
          <cell r="F655">
            <v>1.25</v>
          </cell>
        </row>
        <row r="656">
          <cell r="B656">
            <v>652</v>
          </cell>
          <cell r="C656" t="str">
            <v>鋳鉄製壁掛形放熱器(壁掛形)</v>
          </cell>
          <cell r="D656">
            <v>4</v>
          </cell>
          <cell r="E656" t="str">
            <v>節</v>
          </cell>
          <cell r="F656">
            <v>1.44</v>
          </cell>
        </row>
        <row r="657">
          <cell r="B657">
            <v>653</v>
          </cell>
          <cell r="C657" t="str">
            <v>鋳鉄製壁掛形放熱器(壁掛形)</v>
          </cell>
          <cell r="D657">
            <v>5</v>
          </cell>
          <cell r="E657" t="str">
            <v>節</v>
          </cell>
          <cell r="F657">
            <v>1.63</v>
          </cell>
        </row>
        <row r="658">
          <cell r="B658">
            <v>654</v>
          </cell>
          <cell r="C658" t="str">
            <v>鋳鉄製壁掛形放熱器(壁掛形)</v>
          </cell>
          <cell r="D658">
            <v>6</v>
          </cell>
          <cell r="E658" t="str">
            <v>節</v>
          </cell>
          <cell r="F658">
            <v>1.82</v>
          </cell>
        </row>
        <row r="659">
          <cell r="B659">
            <v>655</v>
          </cell>
          <cell r="C659" t="str">
            <v>鋳鉄製壁掛形放熱器(壁掛形)</v>
          </cell>
          <cell r="D659">
            <v>7</v>
          </cell>
          <cell r="E659" t="str">
            <v>節</v>
          </cell>
          <cell r="F659">
            <v>2.0099999999999998</v>
          </cell>
        </row>
        <row r="660">
          <cell r="B660">
            <v>656</v>
          </cell>
          <cell r="C660" t="str">
            <v>鋳鉄製壁掛形放熱器(壁掛形)</v>
          </cell>
          <cell r="D660">
            <v>8</v>
          </cell>
          <cell r="E660" t="str">
            <v>節</v>
          </cell>
          <cell r="F660">
            <v>2.2000000000000002</v>
          </cell>
        </row>
        <row r="661">
          <cell r="B661">
            <v>657</v>
          </cell>
          <cell r="C661" t="str">
            <v>鋳鉄製壁掛形放熱器(壁掛形)</v>
          </cell>
          <cell r="D661">
            <v>9</v>
          </cell>
          <cell r="E661" t="str">
            <v>節</v>
          </cell>
          <cell r="F661">
            <v>2.39</v>
          </cell>
        </row>
        <row r="662">
          <cell r="B662">
            <v>658</v>
          </cell>
          <cell r="C662" t="str">
            <v>鋳鉄製壁掛形放熱器(壁掛形)</v>
          </cell>
          <cell r="D662">
            <v>10</v>
          </cell>
          <cell r="E662" t="str">
            <v>節</v>
          </cell>
          <cell r="F662">
            <v>2.58</v>
          </cell>
        </row>
        <row r="663">
          <cell r="B663">
            <v>659</v>
          </cell>
          <cell r="C663" t="str">
            <v>鋳鉄製壁掛形放熱器(壁掛形)</v>
          </cell>
          <cell r="D663">
            <v>11</v>
          </cell>
          <cell r="E663" t="str">
            <v>節</v>
          </cell>
          <cell r="F663">
            <v>2.77</v>
          </cell>
        </row>
        <row r="664">
          <cell r="B664">
            <v>660</v>
          </cell>
          <cell r="C664" t="str">
            <v>鋳鉄製壁掛形放熱器(壁掛形)</v>
          </cell>
          <cell r="D664">
            <v>12</v>
          </cell>
          <cell r="E664" t="str">
            <v>節</v>
          </cell>
          <cell r="F664">
            <v>2.96</v>
          </cell>
        </row>
        <row r="665">
          <cell r="B665">
            <v>661</v>
          </cell>
          <cell r="C665" t="str">
            <v>鋳鉄製壁掛形放熱器(壁掛形)</v>
          </cell>
          <cell r="D665">
            <v>13</v>
          </cell>
          <cell r="E665" t="str">
            <v>節</v>
          </cell>
          <cell r="F665">
            <v>3.15</v>
          </cell>
        </row>
        <row r="666">
          <cell r="B666">
            <v>662</v>
          </cell>
          <cell r="C666" t="str">
            <v>鋳鉄製壁掛形放熱器(壁掛形)</v>
          </cell>
          <cell r="D666">
            <v>14</v>
          </cell>
          <cell r="E666" t="str">
            <v>節</v>
          </cell>
          <cell r="F666">
            <v>3.34</v>
          </cell>
        </row>
        <row r="667">
          <cell r="B667">
            <v>663</v>
          </cell>
          <cell r="C667" t="str">
            <v>鋳鉄製壁掛形放熱器(壁掛形)</v>
          </cell>
          <cell r="D667">
            <v>15</v>
          </cell>
          <cell r="E667" t="str">
            <v>節</v>
          </cell>
          <cell r="F667">
            <v>3.5300000000000002</v>
          </cell>
        </row>
        <row r="668">
          <cell r="B668">
            <v>664</v>
          </cell>
          <cell r="C668" t="str">
            <v>鋳鉄製壁掛形放熱器(壁掛形)</v>
          </cell>
          <cell r="D668">
            <v>16</v>
          </cell>
          <cell r="E668" t="str">
            <v>節</v>
          </cell>
          <cell r="F668">
            <v>3.72</v>
          </cell>
        </row>
        <row r="669">
          <cell r="B669">
            <v>665</v>
          </cell>
          <cell r="C669" t="str">
            <v>鋳鉄製壁掛形放熱器(壁掛形)</v>
          </cell>
          <cell r="D669">
            <v>17</v>
          </cell>
          <cell r="E669" t="str">
            <v>節</v>
          </cell>
          <cell r="F669">
            <v>3.91</v>
          </cell>
        </row>
        <row r="670">
          <cell r="B670">
            <v>666</v>
          </cell>
          <cell r="C670" t="str">
            <v>鋳鉄製壁掛形放熱器(壁掛形)</v>
          </cell>
          <cell r="D670">
            <v>18</v>
          </cell>
          <cell r="E670" t="str">
            <v>節</v>
          </cell>
          <cell r="F670">
            <v>4.0999999999999996</v>
          </cell>
        </row>
        <row r="671">
          <cell r="B671">
            <v>667</v>
          </cell>
          <cell r="C671" t="str">
            <v>鋳鉄製壁掛形放熱器(壁掛形)</v>
          </cell>
          <cell r="D671">
            <v>19</v>
          </cell>
          <cell r="E671" t="str">
            <v>節</v>
          </cell>
          <cell r="F671">
            <v>4.29</v>
          </cell>
        </row>
        <row r="672">
          <cell r="B672">
            <v>668</v>
          </cell>
          <cell r="C672" t="str">
            <v>鋳鉄製壁掛形放熱器(壁掛形)</v>
          </cell>
          <cell r="D672">
            <v>20</v>
          </cell>
          <cell r="E672" t="str">
            <v>節</v>
          </cell>
          <cell r="F672">
            <v>4.4800000000000004</v>
          </cell>
        </row>
        <row r="673">
          <cell r="B673">
            <v>669</v>
          </cell>
          <cell r="C673" t="str">
            <v>鋳鉄製柱形放熱器(天井吊形)</v>
          </cell>
          <cell r="D673">
            <v>3</v>
          </cell>
          <cell r="E673" t="str">
            <v>節以下</v>
          </cell>
          <cell r="F673">
            <v>1.94</v>
          </cell>
        </row>
        <row r="674">
          <cell r="B674">
            <v>670</v>
          </cell>
          <cell r="C674" t="str">
            <v>鋳鉄製柱形放熱器(天井吊形)</v>
          </cell>
          <cell r="D674">
            <v>4</v>
          </cell>
          <cell r="E674" t="str">
            <v>節</v>
          </cell>
          <cell r="F674">
            <v>2.2000000000000002</v>
          </cell>
        </row>
        <row r="675">
          <cell r="B675">
            <v>671</v>
          </cell>
          <cell r="C675" t="str">
            <v>鋳鉄製柱形放熱器(天井吊形)</v>
          </cell>
          <cell r="D675">
            <v>5</v>
          </cell>
          <cell r="E675" t="str">
            <v>節</v>
          </cell>
          <cell r="F675">
            <v>2.46</v>
          </cell>
        </row>
        <row r="676">
          <cell r="B676">
            <v>672</v>
          </cell>
          <cell r="C676" t="str">
            <v>鋳鉄製柱形放熱器(天井吊形)</v>
          </cell>
          <cell r="D676">
            <v>6</v>
          </cell>
          <cell r="E676" t="str">
            <v>節</v>
          </cell>
          <cell r="F676">
            <v>2.7199999999999998</v>
          </cell>
        </row>
        <row r="677">
          <cell r="B677">
            <v>673</v>
          </cell>
          <cell r="C677" t="str">
            <v>鋳鉄製柱形放熱器(天井吊形)</v>
          </cell>
          <cell r="D677">
            <v>7</v>
          </cell>
          <cell r="E677" t="str">
            <v>節</v>
          </cell>
          <cell r="F677">
            <v>2.98</v>
          </cell>
        </row>
        <row r="678">
          <cell r="B678">
            <v>674</v>
          </cell>
          <cell r="C678" t="str">
            <v>鋳鉄製柱形放熱器(天井吊形)</v>
          </cell>
          <cell r="D678">
            <v>8</v>
          </cell>
          <cell r="E678" t="str">
            <v>節</v>
          </cell>
          <cell r="F678">
            <v>3.24</v>
          </cell>
        </row>
        <row r="679">
          <cell r="B679">
            <v>675</v>
          </cell>
          <cell r="C679" t="str">
            <v>鋳鉄製柱形放熱器(天井吊形)</v>
          </cell>
          <cell r="D679">
            <v>9</v>
          </cell>
          <cell r="E679" t="str">
            <v>節</v>
          </cell>
          <cell r="F679">
            <v>3.5</v>
          </cell>
        </row>
        <row r="680">
          <cell r="B680">
            <v>676</v>
          </cell>
          <cell r="C680" t="str">
            <v>鋳鉄製柱形放熱器(天井吊形)</v>
          </cell>
          <cell r="D680">
            <v>10</v>
          </cell>
          <cell r="E680" t="str">
            <v>節</v>
          </cell>
          <cell r="F680">
            <v>3.76</v>
          </cell>
        </row>
        <row r="681">
          <cell r="B681">
            <v>677</v>
          </cell>
          <cell r="C681" t="str">
            <v>鋳鉄製柱形放熱器(天井吊形)</v>
          </cell>
          <cell r="D681">
            <v>11</v>
          </cell>
          <cell r="E681" t="str">
            <v>節</v>
          </cell>
          <cell r="F681">
            <v>4.0199999999999996</v>
          </cell>
        </row>
        <row r="682">
          <cell r="B682">
            <v>678</v>
          </cell>
          <cell r="C682" t="str">
            <v>鋳鉄製柱形放熱器(天井吊形)</v>
          </cell>
          <cell r="D682">
            <v>12</v>
          </cell>
          <cell r="E682" t="str">
            <v>節</v>
          </cell>
          <cell r="F682">
            <v>4.2799999999999994</v>
          </cell>
        </row>
        <row r="683">
          <cell r="B683">
            <v>679</v>
          </cell>
          <cell r="C683" t="str">
            <v>鋳鉄製柱形放熱器(天井吊形)</v>
          </cell>
          <cell r="D683">
            <v>13</v>
          </cell>
          <cell r="E683" t="str">
            <v>節</v>
          </cell>
          <cell r="F683">
            <v>4.54</v>
          </cell>
        </row>
        <row r="684">
          <cell r="B684">
            <v>680</v>
          </cell>
          <cell r="C684" t="str">
            <v>鋳鉄製柱形放熱器(天井吊形)</v>
          </cell>
          <cell r="D684">
            <v>14</v>
          </cell>
          <cell r="E684" t="str">
            <v>節</v>
          </cell>
          <cell r="F684">
            <v>4.8000000000000007</v>
          </cell>
        </row>
        <row r="685">
          <cell r="B685">
            <v>681</v>
          </cell>
          <cell r="C685" t="str">
            <v>鋳鉄製柱形放熱器(天井吊形)</v>
          </cell>
          <cell r="D685">
            <v>15</v>
          </cell>
          <cell r="E685" t="str">
            <v>節</v>
          </cell>
          <cell r="F685">
            <v>5.0600000000000005</v>
          </cell>
        </row>
        <row r="686">
          <cell r="B686">
            <v>682</v>
          </cell>
          <cell r="C686" t="str">
            <v>鋳鉄製柱形放熱器(天井吊形)</v>
          </cell>
          <cell r="D686">
            <v>16</v>
          </cell>
          <cell r="E686" t="str">
            <v>節</v>
          </cell>
          <cell r="F686">
            <v>5.32</v>
          </cell>
        </row>
        <row r="687">
          <cell r="B687">
            <v>683</v>
          </cell>
          <cell r="C687" t="str">
            <v>鋳鉄製柱形放熱器(天井吊形)</v>
          </cell>
          <cell r="D687">
            <v>17</v>
          </cell>
          <cell r="E687" t="str">
            <v>節</v>
          </cell>
          <cell r="F687">
            <v>5.58</v>
          </cell>
        </row>
        <row r="688">
          <cell r="B688">
            <v>684</v>
          </cell>
          <cell r="C688" t="str">
            <v>鋳鉄製柱形放熱器(天井吊形)</v>
          </cell>
          <cell r="D688">
            <v>18</v>
          </cell>
          <cell r="E688" t="str">
            <v>節</v>
          </cell>
          <cell r="F688">
            <v>5.84</v>
          </cell>
        </row>
        <row r="689">
          <cell r="B689">
            <v>685</v>
          </cell>
          <cell r="C689" t="str">
            <v>鋳鉄製柱形放熱器(天井吊形)</v>
          </cell>
          <cell r="D689">
            <v>19</v>
          </cell>
          <cell r="E689" t="str">
            <v>節</v>
          </cell>
          <cell r="F689">
            <v>6.1</v>
          </cell>
        </row>
        <row r="690">
          <cell r="B690">
            <v>686</v>
          </cell>
          <cell r="C690" t="str">
            <v>鋳鉄製柱形放熱器(天井吊形)</v>
          </cell>
          <cell r="D690">
            <v>20</v>
          </cell>
          <cell r="E690" t="str">
            <v>節</v>
          </cell>
          <cell r="F690">
            <v>6.3599999999999994</v>
          </cell>
        </row>
        <row r="691">
          <cell r="B691">
            <v>687</v>
          </cell>
          <cell r="C691" t="str">
            <v>ｺﾝﾍﾞｸﾀｰ</v>
          </cell>
          <cell r="D691" t="str">
            <v>ｴﾚﾒﾝﾄ1.5m未満</v>
          </cell>
          <cell r="F691">
            <v>1.07</v>
          </cell>
        </row>
        <row r="692">
          <cell r="B692">
            <v>688</v>
          </cell>
          <cell r="C692" t="str">
            <v>ｺﾝﾍﾞｸﾀｰ</v>
          </cell>
          <cell r="D692" t="str">
            <v>ｴﾚﾒﾝﾄ1.5m以上</v>
          </cell>
          <cell r="F692">
            <v>1.27</v>
          </cell>
        </row>
        <row r="693">
          <cell r="B693">
            <v>689</v>
          </cell>
          <cell r="C693" t="str">
            <v>ﾌｧﾝｺﾝﾍﾞｸﾀｰ</v>
          </cell>
          <cell r="D693" t="str">
            <v>ｴﾚﾒﾝﾄ1.5m未満</v>
          </cell>
          <cell r="F693">
            <v>1.284</v>
          </cell>
        </row>
        <row r="694">
          <cell r="B694">
            <v>690</v>
          </cell>
          <cell r="C694" t="str">
            <v>ﾌｧﾝｺﾝﾍﾞｸﾀｰ</v>
          </cell>
          <cell r="D694" t="str">
            <v>ｴﾚﾒﾝﾄ1.5m以上</v>
          </cell>
          <cell r="F694">
            <v>1.524</v>
          </cell>
        </row>
        <row r="695">
          <cell r="B695">
            <v>691</v>
          </cell>
          <cell r="C695" t="str">
            <v>ﾍﾞｰｽﾎﾞｰﾄﾞﾋｰﾀｰ</v>
          </cell>
          <cell r="D695" t="str">
            <v>ｴﾚﾒﾝﾄ2m未満</v>
          </cell>
          <cell r="E695">
            <v>1</v>
          </cell>
          <cell r="F695">
            <v>1.35</v>
          </cell>
        </row>
        <row r="696">
          <cell r="B696">
            <v>692</v>
          </cell>
          <cell r="C696" t="str">
            <v>ﾍﾞｰｽﾎﾞｰﾄﾞﾋｰﾀｰ</v>
          </cell>
          <cell r="D696" t="str">
            <v>ｴﾚﾒﾝﾄ2m未満</v>
          </cell>
          <cell r="E696">
            <v>2</v>
          </cell>
          <cell r="F696">
            <v>2.7</v>
          </cell>
        </row>
        <row r="697">
          <cell r="B697">
            <v>693</v>
          </cell>
          <cell r="C697" t="str">
            <v>ﾍﾞｰｽﾎﾞｰﾄﾞﾋｰﾀｰ</v>
          </cell>
          <cell r="D697" t="str">
            <v>ｴﾚﾒﾝﾄ2m未満</v>
          </cell>
          <cell r="E697">
            <v>3</v>
          </cell>
          <cell r="F697">
            <v>4.0500000000000007</v>
          </cell>
        </row>
        <row r="698">
          <cell r="B698">
            <v>694</v>
          </cell>
          <cell r="C698" t="str">
            <v>ﾍﾞｰｽﾎﾞｰﾄﾞﾋｰﾀｰ</v>
          </cell>
          <cell r="D698" t="str">
            <v>ｴﾚﾒﾝﾄ2m未満</v>
          </cell>
          <cell r="E698">
            <v>4</v>
          </cell>
          <cell r="F698">
            <v>5.4</v>
          </cell>
        </row>
        <row r="699">
          <cell r="B699">
            <v>695</v>
          </cell>
          <cell r="C699" t="str">
            <v>ﾍﾞｰｽﾎﾞｰﾄﾞﾋｰﾀｰ</v>
          </cell>
          <cell r="D699" t="str">
            <v>ｴﾚﾒﾝﾄ2m未満</v>
          </cell>
          <cell r="E699">
            <v>5</v>
          </cell>
          <cell r="F699">
            <v>6.75</v>
          </cell>
        </row>
        <row r="700">
          <cell r="B700">
            <v>696</v>
          </cell>
          <cell r="C700" t="str">
            <v>ﾍﾞｰｽﾎﾞｰﾄﾞﾋｰﾀｰ</v>
          </cell>
          <cell r="D700" t="str">
            <v>ｴﾚﾒﾝﾄ2m未満</v>
          </cell>
          <cell r="E700">
            <v>6</v>
          </cell>
          <cell r="F700">
            <v>8.1000000000000014</v>
          </cell>
        </row>
        <row r="701">
          <cell r="B701">
            <v>697</v>
          </cell>
          <cell r="C701" t="str">
            <v>ﾍﾞｰｽﾎﾞｰﾄﾞﾋｰﾀｰ</v>
          </cell>
          <cell r="D701" t="str">
            <v>ｴﾚﾒﾝﾄ2m未満</v>
          </cell>
          <cell r="E701">
            <v>7</v>
          </cell>
          <cell r="F701">
            <v>9.4500000000000011</v>
          </cell>
        </row>
        <row r="702">
          <cell r="B702">
            <v>698</v>
          </cell>
          <cell r="C702" t="str">
            <v>ﾍﾞｰｽﾎﾞｰﾄﾞﾋｰﾀｰ</v>
          </cell>
          <cell r="D702" t="str">
            <v>ｴﾚﾒﾝﾄ2m未満</v>
          </cell>
          <cell r="E702">
            <v>8</v>
          </cell>
          <cell r="F702">
            <v>10.8</v>
          </cell>
        </row>
        <row r="703">
          <cell r="B703">
            <v>699</v>
          </cell>
          <cell r="C703" t="str">
            <v>ﾍﾞｰｽﾎﾞｰﾄﾞﾋｰﾀｰ</v>
          </cell>
          <cell r="D703" t="str">
            <v>ｴﾚﾒﾝﾄ2m未満</v>
          </cell>
          <cell r="E703">
            <v>9</v>
          </cell>
          <cell r="F703">
            <v>12.15</v>
          </cell>
        </row>
        <row r="704">
          <cell r="B704">
            <v>700</v>
          </cell>
          <cell r="C704" t="str">
            <v>ﾍﾞｰｽﾎﾞｰﾄﾞﾋｰﾀｰ</v>
          </cell>
          <cell r="D704" t="str">
            <v>ｴﾚﾒﾝﾄ2m未満</v>
          </cell>
          <cell r="E704">
            <v>10</v>
          </cell>
          <cell r="F704">
            <v>13.5</v>
          </cell>
        </row>
        <row r="705">
          <cell r="B705">
            <v>701</v>
          </cell>
          <cell r="C705" t="str">
            <v>ﾍﾞｰｽﾎﾞｰﾄﾞﾋｰﾀｰ</v>
          </cell>
          <cell r="D705" t="str">
            <v>ｴﾚﾒﾝﾄ2m以上</v>
          </cell>
          <cell r="E705">
            <v>1</v>
          </cell>
          <cell r="F705">
            <v>1.75</v>
          </cell>
        </row>
        <row r="706">
          <cell r="B706">
            <v>702</v>
          </cell>
          <cell r="C706" t="str">
            <v>ﾍﾞｰｽﾎﾞｰﾄﾞﾋｰﾀｰ</v>
          </cell>
          <cell r="D706" t="str">
            <v>ｴﾚﾒﾝﾄ2m以上</v>
          </cell>
          <cell r="E706">
            <v>2</v>
          </cell>
          <cell r="F706">
            <v>3.5</v>
          </cell>
        </row>
        <row r="707">
          <cell r="B707">
            <v>703</v>
          </cell>
          <cell r="C707" t="str">
            <v>ﾍﾞｰｽﾎﾞｰﾄﾞﾋｰﾀｰ</v>
          </cell>
          <cell r="D707" t="str">
            <v>ｴﾚﾒﾝﾄ2m以上</v>
          </cell>
          <cell r="E707">
            <v>3</v>
          </cell>
          <cell r="F707">
            <v>5.25</v>
          </cell>
        </row>
        <row r="708">
          <cell r="B708">
            <v>704</v>
          </cell>
          <cell r="C708" t="str">
            <v>ﾍﾞｰｽﾎﾞｰﾄﾞﾋｰﾀｰ</v>
          </cell>
          <cell r="D708" t="str">
            <v>ｴﾚﾒﾝﾄ2m以上</v>
          </cell>
          <cell r="E708">
            <v>4</v>
          </cell>
          <cell r="F708">
            <v>7</v>
          </cell>
        </row>
        <row r="709">
          <cell r="B709">
            <v>705</v>
          </cell>
          <cell r="C709" t="str">
            <v>ﾍﾞｰｽﾎﾞｰﾄﾞﾋｰﾀｰ</v>
          </cell>
          <cell r="D709" t="str">
            <v>ｴﾚﾒﾝﾄ2m以上</v>
          </cell>
          <cell r="E709">
            <v>5</v>
          </cell>
          <cell r="F709">
            <v>8.75</v>
          </cell>
        </row>
        <row r="710">
          <cell r="B710">
            <v>706</v>
          </cell>
          <cell r="C710" t="str">
            <v>ﾍﾞｰｽﾎﾞｰﾄﾞﾋｰﾀｰ</v>
          </cell>
          <cell r="D710" t="str">
            <v>ｴﾚﾒﾝﾄ2m以上</v>
          </cell>
          <cell r="E710">
            <v>6</v>
          </cell>
          <cell r="F710">
            <v>10.5</v>
          </cell>
        </row>
        <row r="711">
          <cell r="B711">
            <v>707</v>
          </cell>
          <cell r="C711" t="str">
            <v>ﾍﾞｰｽﾎﾞｰﾄﾞﾋｰﾀｰ</v>
          </cell>
          <cell r="D711" t="str">
            <v>ｴﾚﾒﾝﾄ2m以上</v>
          </cell>
          <cell r="E711">
            <v>7</v>
          </cell>
          <cell r="F711">
            <v>12.25</v>
          </cell>
        </row>
        <row r="712">
          <cell r="B712">
            <v>708</v>
          </cell>
          <cell r="C712" t="str">
            <v>ﾍﾞｰｽﾎﾞｰﾄﾞﾋｰﾀｰ</v>
          </cell>
          <cell r="D712" t="str">
            <v>ｴﾚﾒﾝﾄ2m以上</v>
          </cell>
          <cell r="E712">
            <v>8</v>
          </cell>
          <cell r="F712">
            <v>14</v>
          </cell>
        </row>
        <row r="713">
          <cell r="B713">
            <v>709</v>
          </cell>
          <cell r="C713" t="str">
            <v>ﾍﾞｰｽﾎﾞｰﾄﾞﾋｰﾀｰ</v>
          </cell>
          <cell r="D713" t="str">
            <v>ｴﾚﾒﾝﾄ2m以上</v>
          </cell>
          <cell r="E713">
            <v>9</v>
          </cell>
          <cell r="F713">
            <v>15.75</v>
          </cell>
        </row>
        <row r="714">
          <cell r="B714">
            <v>710</v>
          </cell>
          <cell r="C714" t="str">
            <v>ﾍﾞｰｽﾎﾞｰﾄﾞﾋｰﾀｰ</v>
          </cell>
          <cell r="D714" t="str">
            <v>ｴﾚﾒﾝﾄ2m以上</v>
          </cell>
          <cell r="E714">
            <v>10</v>
          </cell>
          <cell r="F714">
            <v>17.5</v>
          </cell>
        </row>
        <row r="715">
          <cell r="B715">
            <v>711</v>
          </cell>
          <cell r="C715" t="str">
            <v>蒸気用給湿器</v>
          </cell>
          <cell r="F715">
            <v>0.1</v>
          </cell>
        </row>
        <row r="716">
          <cell r="B716">
            <v>712</v>
          </cell>
          <cell r="C716" t="str">
            <v>放熱器弁</v>
          </cell>
          <cell r="F716">
            <v>0.1</v>
          </cell>
        </row>
        <row r="717">
          <cell r="B717">
            <v>713</v>
          </cell>
          <cell r="C717" t="str">
            <v>放熱器ﾄﾗｯﾌﾟ</v>
          </cell>
          <cell r="F717">
            <v>0.1</v>
          </cell>
        </row>
        <row r="718">
          <cell r="B718">
            <v>714</v>
          </cell>
          <cell r="C718" t="str">
            <v>ﾊﾟﾈﾙﾋｰﾀｰ(床置形･壁掛型)</v>
          </cell>
          <cell r="D718">
            <v>3.5</v>
          </cell>
          <cell r="E718" t="str">
            <v>kw以下</v>
          </cell>
          <cell r="F718">
            <v>0.54</v>
          </cell>
        </row>
        <row r="719">
          <cell r="B719">
            <v>715</v>
          </cell>
          <cell r="C719" t="str">
            <v>ﾌｧﾝﾋｰﾀｰ(天井吊形)</v>
          </cell>
          <cell r="D719">
            <v>6</v>
          </cell>
          <cell r="E719" t="str">
            <v>kw以下</v>
          </cell>
          <cell r="F719">
            <v>1.05</v>
          </cell>
        </row>
        <row r="720">
          <cell r="B720">
            <v>716</v>
          </cell>
          <cell r="C720" t="str">
            <v>ﾌｧﾝﾋｰﾀｰ(天井吊形)</v>
          </cell>
          <cell r="D720">
            <v>10</v>
          </cell>
          <cell r="E720" t="str">
            <v>kw以下</v>
          </cell>
          <cell r="F720">
            <v>1.29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細目"/>
      <sheetName val="見積比較"/>
      <sheetName val="Sheet1"/>
      <sheetName val="最低基準価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 "/>
      <sheetName val="代価表（追加）"/>
      <sheetName val="ケーブル"/>
      <sheetName val="電線管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歩掛ﾃﾞｰﾀ"/>
      <sheetName val="搬入据付費(1)"/>
      <sheetName val="搬入据付費(2)"/>
      <sheetName val="搬入据付費(3)"/>
      <sheetName val="搬入据付費(4)"/>
      <sheetName val="搬入据付費(5)"/>
      <sheetName val="搬入据付費(6)"/>
      <sheetName val="搬入据付費(7)"/>
      <sheetName val="基準単価"/>
      <sheetName val="労務費"/>
      <sheetName val="増築消火"/>
      <sheetName val="既設消火"/>
    </sheetNames>
    <sheetDataSet>
      <sheetData sheetId="0">
        <row r="5">
          <cell r="B5">
            <v>1</v>
          </cell>
          <cell r="C5" t="str">
            <v>片吸込渦巻ﾎﾟﾝﾌﾟ</v>
          </cell>
          <cell r="D5">
            <v>0.75</v>
          </cell>
          <cell r="E5" t="str">
            <v>kw</v>
          </cell>
          <cell r="F5">
            <v>1.18</v>
          </cell>
        </row>
        <row r="6">
          <cell r="B6">
            <v>2</v>
          </cell>
          <cell r="C6" t="str">
            <v>片吸込渦巻ﾎﾟﾝﾌﾟ</v>
          </cell>
          <cell r="D6">
            <v>1.5</v>
          </cell>
          <cell r="E6" t="str">
            <v>kw</v>
          </cell>
          <cell r="F6">
            <v>1.41</v>
          </cell>
        </row>
        <row r="7">
          <cell r="B7">
            <v>3</v>
          </cell>
          <cell r="C7" t="str">
            <v>片吸込渦巻ﾎﾟﾝﾌﾟ</v>
          </cell>
          <cell r="D7">
            <v>2.2000000000000002</v>
          </cell>
          <cell r="E7" t="str">
            <v>kw</v>
          </cell>
          <cell r="F7">
            <v>1.65</v>
          </cell>
        </row>
        <row r="8">
          <cell r="B8">
            <v>4</v>
          </cell>
          <cell r="C8" t="str">
            <v>片吸込渦巻ﾎﾟﾝﾌﾟ</v>
          </cell>
          <cell r="D8">
            <v>3.7</v>
          </cell>
          <cell r="E8" t="str">
            <v>kw</v>
          </cell>
          <cell r="F8">
            <v>1.8</v>
          </cell>
        </row>
        <row r="9">
          <cell r="B9">
            <v>5</v>
          </cell>
          <cell r="C9" t="str">
            <v>片吸込渦巻ﾎﾟﾝﾌﾟ</v>
          </cell>
          <cell r="D9">
            <v>5.5</v>
          </cell>
          <cell r="E9" t="str">
            <v>kw</v>
          </cell>
          <cell r="F9">
            <v>2.25</v>
          </cell>
        </row>
        <row r="10">
          <cell r="B10">
            <v>6</v>
          </cell>
          <cell r="C10" t="str">
            <v>片吸込渦巻ﾎﾟﾝﾌﾟ</v>
          </cell>
          <cell r="D10">
            <v>7.5</v>
          </cell>
          <cell r="E10" t="str">
            <v>kw</v>
          </cell>
          <cell r="F10">
            <v>2.36</v>
          </cell>
        </row>
        <row r="11">
          <cell r="B11">
            <v>7</v>
          </cell>
          <cell r="C11" t="str">
            <v>片吸込渦巻ﾎﾟﾝﾌﾟ</v>
          </cell>
          <cell r="D11">
            <v>11</v>
          </cell>
          <cell r="E11" t="str">
            <v>kw</v>
          </cell>
          <cell r="F11">
            <v>2.9</v>
          </cell>
        </row>
        <row r="12">
          <cell r="B12">
            <v>8</v>
          </cell>
          <cell r="C12" t="str">
            <v>片吸込渦巻ﾎﾟﾝﾌﾟ</v>
          </cell>
          <cell r="D12">
            <v>15</v>
          </cell>
          <cell r="E12" t="str">
            <v>kw</v>
          </cell>
          <cell r="F12">
            <v>3.55</v>
          </cell>
        </row>
        <row r="13">
          <cell r="B13">
            <v>9</v>
          </cell>
          <cell r="C13" t="str">
            <v>片吸込渦巻ﾎﾟﾝﾌﾟ</v>
          </cell>
          <cell r="D13">
            <v>18.5</v>
          </cell>
          <cell r="E13" t="str">
            <v>kw</v>
          </cell>
          <cell r="F13">
            <v>4.09</v>
          </cell>
        </row>
        <row r="14">
          <cell r="B14">
            <v>10</v>
          </cell>
          <cell r="C14" t="str">
            <v>片吸込渦巻ﾎﾟﾝﾌﾟ</v>
          </cell>
          <cell r="D14">
            <v>22</v>
          </cell>
          <cell r="E14" t="str">
            <v>kw</v>
          </cell>
          <cell r="F14">
            <v>4.3099999999999996</v>
          </cell>
        </row>
        <row r="15">
          <cell r="B15">
            <v>11</v>
          </cell>
          <cell r="C15" t="str">
            <v>片吸込渦巻ﾎﾟﾝﾌﾟ</v>
          </cell>
          <cell r="D15">
            <v>30</v>
          </cell>
          <cell r="E15" t="str">
            <v>kw</v>
          </cell>
          <cell r="F15">
            <v>4.95</v>
          </cell>
        </row>
        <row r="16">
          <cell r="B16">
            <v>12</v>
          </cell>
          <cell r="C16" t="str">
            <v>片吸込渦巻ﾎﾟﾝﾌﾟ</v>
          </cell>
          <cell r="D16">
            <v>37</v>
          </cell>
          <cell r="E16" t="str">
            <v>kw</v>
          </cell>
          <cell r="F16">
            <v>5.5</v>
          </cell>
        </row>
        <row r="17">
          <cell r="B17">
            <v>13</v>
          </cell>
          <cell r="C17" t="str">
            <v>片吸込渦巻ﾎﾟﾝﾌﾟ(防振基礎)</v>
          </cell>
          <cell r="D17">
            <v>0.75</v>
          </cell>
          <cell r="E17" t="str">
            <v>kw</v>
          </cell>
          <cell r="F17">
            <v>1.4159999999999999</v>
          </cell>
        </row>
        <row r="18">
          <cell r="B18">
            <v>14</v>
          </cell>
          <cell r="C18" t="str">
            <v>片吸込渦巻ﾎﾟﾝﾌﾟ(防振基礎)</v>
          </cell>
          <cell r="D18">
            <v>1.5</v>
          </cell>
          <cell r="E18" t="str">
            <v>kw</v>
          </cell>
          <cell r="F18">
            <v>1.6919999999999999</v>
          </cell>
        </row>
        <row r="19">
          <cell r="B19">
            <v>15</v>
          </cell>
          <cell r="C19" t="str">
            <v>片吸込渦巻ﾎﾟﾝﾌﾟ(防振基礎)</v>
          </cell>
          <cell r="D19">
            <v>2.2000000000000002</v>
          </cell>
          <cell r="E19" t="str">
            <v>kw</v>
          </cell>
          <cell r="F19">
            <v>1.9799999999999998</v>
          </cell>
        </row>
        <row r="20">
          <cell r="B20">
            <v>16</v>
          </cell>
          <cell r="C20" t="str">
            <v>片吸込渦巻ﾎﾟﾝﾌﾟ(防振基礎)</v>
          </cell>
          <cell r="D20">
            <v>3.7</v>
          </cell>
          <cell r="E20" t="str">
            <v>kw</v>
          </cell>
          <cell r="F20">
            <v>2.16</v>
          </cell>
        </row>
        <row r="21">
          <cell r="B21">
            <v>17</v>
          </cell>
          <cell r="C21" t="str">
            <v>片吸込渦巻ﾎﾟﾝﾌﾟ(防振基礎)</v>
          </cell>
          <cell r="D21">
            <v>5.5</v>
          </cell>
          <cell r="E21" t="str">
            <v>kw</v>
          </cell>
          <cell r="F21">
            <v>2.6999999999999997</v>
          </cell>
        </row>
        <row r="22">
          <cell r="B22">
            <v>18</v>
          </cell>
          <cell r="C22" t="str">
            <v>片吸込渦巻ﾎﾟﾝﾌﾟ(防振基礎)</v>
          </cell>
          <cell r="D22">
            <v>7.5</v>
          </cell>
          <cell r="E22" t="str">
            <v>kw</v>
          </cell>
          <cell r="F22">
            <v>2.8319999999999999</v>
          </cell>
        </row>
        <row r="23">
          <cell r="B23">
            <v>19</v>
          </cell>
          <cell r="C23" t="str">
            <v>片吸込渦巻ﾎﾟﾝﾌﾟ(防振基礎)</v>
          </cell>
          <cell r="D23">
            <v>11</v>
          </cell>
          <cell r="E23" t="str">
            <v>kw</v>
          </cell>
          <cell r="F23">
            <v>3.48</v>
          </cell>
        </row>
        <row r="24">
          <cell r="B24">
            <v>20</v>
          </cell>
          <cell r="C24" t="str">
            <v>片吸込渦巻ﾎﾟﾝﾌﾟ(防振基礎)</v>
          </cell>
          <cell r="D24">
            <v>15</v>
          </cell>
          <cell r="E24" t="str">
            <v>kw</v>
          </cell>
          <cell r="F24">
            <v>4.26</v>
          </cell>
        </row>
        <row r="25">
          <cell r="B25">
            <v>21</v>
          </cell>
          <cell r="C25" t="str">
            <v>片吸込渦巻ﾎﾟﾝﾌﾟ(防振基礎)</v>
          </cell>
          <cell r="D25">
            <v>18.5</v>
          </cell>
          <cell r="E25" t="str">
            <v>kw</v>
          </cell>
          <cell r="F25">
            <v>4.9079999999999995</v>
          </cell>
        </row>
        <row r="26">
          <cell r="B26">
            <v>22</v>
          </cell>
          <cell r="C26" t="str">
            <v>片吸込渦巻ﾎﾟﾝﾌﾟ(防振基礎)</v>
          </cell>
          <cell r="D26">
            <v>22</v>
          </cell>
          <cell r="E26" t="str">
            <v>kw</v>
          </cell>
          <cell r="F26">
            <v>5.1719999999999997</v>
          </cell>
        </row>
        <row r="27">
          <cell r="B27">
            <v>23</v>
          </cell>
          <cell r="C27" t="str">
            <v>片吸込渦巻ﾎﾟﾝﾌﾟ(防振基礎)</v>
          </cell>
          <cell r="D27">
            <v>30</v>
          </cell>
          <cell r="E27" t="str">
            <v>kw</v>
          </cell>
          <cell r="F27">
            <v>5.94</v>
          </cell>
        </row>
        <row r="28">
          <cell r="B28">
            <v>24</v>
          </cell>
          <cell r="C28" t="str">
            <v>片吸込渦巻ﾎﾟﾝﾌﾟ(防振基礎)</v>
          </cell>
          <cell r="D28">
            <v>37</v>
          </cell>
          <cell r="E28" t="str">
            <v>kw</v>
          </cell>
          <cell r="F28">
            <v>6.6</v>
          </cell>
        </row>
        <row r="29">
          <cell r="B29">
            <v>25</v>
          </cell>
          <cell r="C29" t="str">
            <v>両吸込渦巻ﾎﾟﾝﾌﾟ</v>
          </cell>
          <cell r="D29">
            <v>11</v>
          </cell>
          <cell r="E29" t="str">
            <v>kw</v>
          </cell>
          <cell r="F29">
            <v>5.5</v>
          </cell>
        </row>
        <row r="30">
          <cell r="B30">
            <v>26</v>
          </cell>
          <cell r="C30" t="str">
            <v>両吸込渦巻ﾎﾟﾝﾌﾟ</v>
          </cell>
          <cell r="D30">
            <v>15</v>
          </cell>
          <cell r="E30" t="str">
            <v>kw</v>
          </cell>
          <cell r="F30">
            <v>5.6</v>
          </cell>
        </row>
        <row r="31">
          <cell r="B31">
            <v>27</v>
          </cell>
          <cell r="C31" t="str">
            <v>両吸込渦巻ﾎﾟﾝﾌﾟ</v>
          </cell>
          <cell r="D31">
            <v>18.5</v>
          </cell>
          <cell r="E31" t="str">
            <v>kw</v>
          </cell>
          <cell r="F31">
            <v>5.85</v>
          </cell>
        </row>
        <row r="32">
          <cell r="B32">
            <v>28</v>
          </cell>
          <cell r="C32" t="str">
            <v>両吸込渦巻ﾎﾟﾝﾌﾟ</v>
          </cell>
          <cell r="D32">
            <v>22</v>
          </cell>
          <cell r="E32" t="str">
            <v>kw</v>
          </cell>
          <cell r="F32">
            <v>6.47</v>
          </cell>
        </row>
        <row r="33">
          <cell r="B33">
            <v>29</v>
          </cell>
          <cell r="C33" t="str">
            <v>両吸込渦巻ﾎﾟﾝﾌﾟ</v>
          </cell>
          <cell r="D33">
            <v>30</v>
          </cell>
          <cell r="E33" t="str">
            <v>kw</v>
          </cell>
          <cell r="F33">
            <v>6.74</v>
          </cell>
        </row>
        <row r="34">
          <cell r="B34">
            <v>30</v>
          </cell>
          <cell r="C34" t="str">
            <v>両吸込渦巻ﾎﾟﾝﾌﾟ</v>
          </cell>
          <cell r="D34">
            <v>37</v>
          </cell>
          <cell r="E34" t="str">
            <v>kw</v>
          </cell>
          <cell r="F34">
            <v>8.6300000000000008</v>
          </cell>
        </row>
        <row r="35">
          <cell r="B35">
            <v>31</v>
          </cell>
          <cell r="C35" t="str">
            <v>両吸込渦巻ﾎﾟﾝﾌﾟ</v>
          </cell>
          <cell r="D35">
            <v>55</v>
          </cell>
          <cell r="E35" t="str">
            <v>kw</v>
          </cell>
          <cell r="F35">
            <v>9.1199999999999992</v>
          </cell>
        </row>
        <row r="36">
          <cell r="B36">
            <v>32</v>
          </cell>
          <cell r="C36" t="str">
            <v>両吸込渦巻ﾎﾟﾝﾌﾟ(防振基礎)</v>
          </cell>
          <cell r="D36">
            <v>11</v>
          </cell>
          <cell r="E36" t="str">
            <v>kw</v>
          </cell>
          <cell r="F36">
            <v>6.6</v>
          </cell>
        </row>
        <row r="37">
          <cell r="B37">
            <v>33</v>
          </cell>
          <cell r="C37" t="str">
            <v>両吸込渦巻ﾎﾟﾝﾌﾟ(防振基礎)</v>
          </cell>
          <cell r="D37">
            <v>15</v>
          </cell>
          <cell r="E37" t="str">
            <v>kw</v>
          </cell>
          <cell r="F37">
            <v>6.72</v>
          </cell>
        </row>
        <row r="38">
          <cell r="B38">
            <v>34</v>
          </cell>
          <cell r="C38" t="str">
            <v>両吸込渦巻ﾎﾟﾝﾌﾟ(防振基礎)</v>
          </cell>
          <cell r="D38">
            <v>18.5</v>
          </cell>
          <cell r="E38" t="str">
            <v>kw</v>
          </cell>
          <cell r="F38">
            <v>7.02</v>
          </cell>
        </row>
        <row r="39">
          <cell r="B39">
            <v>35</v>
          </cell>
          <cell r="C39" t="str">
            <v>両吸込渦巻ﾎﾟﾝﾌﾟ(防振基礎)</v>
          </cell>
          <cell r="D39">
            <v>22</v>
          </cell>
          <cell r="E39" t="str">
            <v>kw</v>
          </cell>
          <cell r="F39">
            <v>7.7639999999999993</v>
          </cell>
        </row>
        <row r="40">
          <cell r="B40">
            <v>36</v>
          </cell>
          <cell r="C40" t="str">
            <v>両吸込渦巻ﾎﾟﾝﾌﾟ(防振基礎)</v>
          </cell>
          <cell r="D40">
            <v>30</v>
          </cell>
          <cell r="E40" t="str">
            <v>kw</v>
          </cell>
          <cell r="F40">
            <v>8.0879999999999992</v>
          </cell>
        </row>
        <row r="41">
          <cell r="B41">
            <v>37</v>
          </cell>
          <cell r="C41" t="str">
            <v>両吸込渦巻ﾎﾟﾝﾌﾟ(防振基礎)</v>
          </cell>
          <cell r="D41">
            <v>37</v>
          </cell>
          <cell r="E41" t="str">
            <v>kw</v>
          </cell>
          <cell r="F41">
            <v>10.356</v>
          </cell>
        </row>
        <row r="42">
          <cell r="B42">
            <v>38</v>
          </cell>
          <cell r="C42" t="str">
            <v>両吸込渦巻ﾎﾟﾝﾌﾟ(防振基礎)</v>
          </cell>
          <cell r="D42">
            <v>55</v>
          </cell>
          <cell r="E42" t="str">
            <v>kw</v>
          </cell>
          <cell r="F42">
            <v>10.943999999999999</v>
          </cell>
        </row>
        <row r="43">
          <cell r="B43">
            <v>39</v>
          </cell>
          <cell r="C43" t="str">
            <v>多段ﾎﾟﾝﾌﾟ</v>
          </cell>
          <cell r="D43">
            <v>1.5</v>
          </cell>
          <cell r="E43" t="str">
            <v>kw</v>
          </cell>
          <cell r="F43">
            <v>1.82</v>
          </cell>
        </row>
        <row r="44">
          <cell r="B44">
            <v>40</v>
          </cell>
          <cell r="C44" t="str">
            <v>多段ﾎﾟﾝﾌﾟ</v>
          </cell>
          <cell r="D44">
            <v>2.2000000000000002</v>
          </cell>
          <cell r="E44" t="str">
            <v>kw</v>
          </cell>
          <cell r="F44">
            <v>2.04</v>
          </cell>
        </row>
        <row r="45">
          <cell r="B45">
            <v>41</v>
          </cell>
          <cell r="C45" t="str">
            <v>多段ﾎﾟﾝﾌﾟ</v>
          </cell>
          <cell r="D45">
            <v>3.7</v>
          </cell>
          <cell r="E45" t="str">
            <v>kw</v>
          </cell>
          <cell r="F45">
            <v>2.36</v>
          </cell>
        </row>
        <row r="46">
          <cell r="B46">
            <v>42</v>
          </cell>
          <cell r="C46" t="str">
            <v>多段ﾎﾟﾝﾌﾟ</v>
          </cell>
          <cell r="D46">
            <v>5.5</v>
          </cell>
          <cell r="E46" t="str">
            <v>kw</v>
          </cell>
          <cell r="F46">
            <v>2.68</v>
          </cell>
        </row>
        <row r="47">
          <cell r="B47">
            <v>43</v>
          </cell>
          <cell r="C47" t="str">
            <v>多段ﾎﾟﾝﾌﾟ</v>
          </cell>
          <cell r="D47">
            <v>7.5</v>
          </cell>
          <cell r="E47" t="str">
            <v>kw</v>
          </cell>
          <cell r="F47">
            <v>3.33</v>
          </cell>
        </row>
        <row r="48">
          <cell r="B48">
            <v>44</v>
          </cell>
          <cell r="C48" t="str">
            <v>多段ﾎﾟﾝﾌﾟ</v>
          </cell>
          <cell r="D48">
            <v>11</v>
          </cell>
          <cell r="E48" t="str">
            <v>kw</v>
          </cell>
          <cell r="F48">
            <v>4.63</v>
          </cell>
        </row>
        <row r="49">
          <cell r="B49">
            <v>45</v>
          </cell>
          <cell r="C49" t="str">
            <v>多段ﾎﾟﾝﾌﾟ</v>
          </cell>
          <cell r="D49">
            <v>15</v>
          </cell>
          <cell r="E49" t="str">
            <v>kw</v>
          </cell>
          <cell r="F49">
            <v>4.95</v>
          </cell>
        </row>
        <row r="50">
          <cell r="B50">
            <v>46</v>
          </cell>
          <cell r="C50" t="str">
            <v>多段ﾎﾟﾝﾌﾟ</v>
          </cell>
          <cell r="D50">
            <v>18.5</v>
          </cell>
          <cell r="E50" t="str">
            <v>kw</v>
          </cell>
          <cell r="F50">
            <v>5.71</v>
          </cell>
        </row>
        <row r="51">
          <cell r="B51">
            <v>47</v>
          </cell>
          <cell r="C51" t="str">
            <v>多段ﾎﾟﾝﾌﾟ</v>
          </cell>
          <cell r="D51">
            <v>22</v>
          </cell>
          <cell r="E51" t="str">
            <v>kw</v>
          </cell>
          <cell r="F51">
            <v>6.25</v>
          </cell>
        </row>
        <row r="52">
          <cell r="B52">
            <v>48</v>
          </cell>
          <cell r="C52" t="str">
            <v>多段ﾎﾟﾝﾌﾟ</v>
          </cell>
          <cell r="D52">
            <v>30</v>
          </cell>
          <cell r="E52" t="str">
            <v>kw</v>
          </cell>
          <cell r="F52">
            <v>7.01</v>
          </cell>
        </row>
        <row r="53">
          <cell r="B53">
            <v>49</v>
          </cell>
          <cell r="C53" t="str">
            <v>多段ﾎﾟﾝﾌﾟ</v>
          </cell>
          <cell r="D53">
            <v>37</v>
          </cell>
          <cell r="E53" t="str">
            <v>kw</v>
          </cell>
          <cell r="F53">
            <v>7.66</v>
          </cell>
        </row>
        <row r="54">
          <cell r="B54">
            <v>50</v>
          </cell>
          <cell r="C54" t="str">
            <v>多段ﾎﾟﾝﾌﾟ(防振基礎)</v>
          </cell>
          <cell r="D54">
            <v>1.5</v>
          </cell>
          <cell r="E54" t="str">
            <v>kw</v>
          </cell>
          <cell r="F54">
            <v>2.1840000000000002</v>
          </cell>
        </row>
        <row r="55">
          <cell r="B55">
            <v>51</v>
          </cell>
          <cell r="C55" t="str">
            <v>多段ﾎﾟﾝﾌﾟ(防振基礎)</v>
          </cell>
          <cell r="D55">
            <v>2.2000000000000002</v>
          </cell>
          <cell r="E55" t="str">
            <v>kw</v>
          </cell>
          <cell r="F55">
            <v>2.448</v>
          </cell>
        </row>
        <row r="56">
          <cell r="B56">
            <v>52</v>
          </cell>
          <cell r="C56" t="str">
            <v>多段ﾎﾟﾝﾌﾟ(防振基礎)</v>
          </cell>
          <cell r="D56">
            <v>3.7</v>
          </cell>
          <cell r="E56" t="str">
            <v>kw</v>
          </cell>
          <cell r="F56">
            <v>2.8319999999999999</v>
          </cell>
        </row>
        <row r="57">
          <cell r="B57">
            <v>53</v>
          </cell>
          <cell r="C57" t="str">
            <v>多段ﾎﾟﾝﾌﾟ(防振基礎)</v>
          </cell>
          <cell r="D57">
            <v>5.5</v>
          </cell>
          <cell r="E57" t="str">
            <v>kw</v>
          </cell>
          <cell r="F57">
            <v>3.2160000000000002</v>
          </cell>
        </row>
        <row r="58">
          <cell r="B58">
            <v>54</v>
          </cell>
          <cell r="C58" t="str">
            <v>多段ﾎﾟﾝﾌﾟ(防振基礎)</v>
          </cell>
          <cell r="D58">
            <v>7.5</v>
          </cell>
          <cell r="E58" t="str">
            <v>kw</v>
          </cell>
          <cell r="F58">
            <v>3.996</v>
          </cell>
        </row>
        <row r="59">
          <cell r="B59">
            <v>55</v>
          </cell>
          <cell r="C59" t="str">
            <v>多段ﾎﾟﾝﾌﾟ(防振基礎)</v>
          </cell>
          <cell r="D59">
            <v>11</v>
          </cell>
          <cell r="E59" t="str">
            <v>kw</v>
          </cell>
          <cell r="F59">
            <v>5.556</v>
          </cell>
        </row>
        <row r="60">
          <cell r="B60">
            <v>56</v>
          </cell>
          <cell r="C60" t="str">
            <v>多段ﾎﾟﾝﾌﾟ(防振基礎)</v>
          </cell>
          <cell r="D60">
            <v>15</v>
          </cell>
          <cell r="E60" t="str">
            <v>kw</v>
          </cell>
          <cell r="F60">
            <v>5.94</v>
          </cell>
        </row>
        <row r="61">
          <cell r="B61">
            <v>57</v>
          </cell>
          <cell r="C61" t="str">
            <v>多段ﾎﾟﾝﾌﾟ(防振基礎)</v>
          </cell>
          <cell r="D61">
            <v>18.5</v>
          </cell>
          <cell r="E61" t="str">
            <v>kw</v>
          </cell>
          <cell r="F61">
            <v>6.8519999999999994</v>
          </cell>
        </row>
        <row r="62">
          <cell r="B62">
            <v>58</v>
          </cell>
          <cell r="C62" t="str">
            <v>多段ﾎﾟﾝﾌﾟ(防振基礎)</v>
          </cell>
          <cell r="D62">
            <v>22</v>
          </cell>
          <cell r="E62" t="str">
            <v>kw</v>
          </cell>
          <cell r="F62">
            <v>7.5</v>
          </cell>
        </row>
        <row r="63">
          <cell r="B63">
            <v>59</v>
          </cell>
          <cell r="C63" t="str">
            <v>多段ﾎﾟﾝﾌﾟ(防振基礎)</v>
          </cell>
          <cell r="D63">
            <v>30</v>
          </cell>
          <cell r="E63" t="str">
            <v>kw</v>
          </cell>
          <cell r="F63">
            <v>8.411999999999999</v>
          </cell>
        </row>
        <row r="64">
          <cell r="B64">
            <v>60</v>
          </cell>
          <cell r="C64" t="str">
            <v>多段ﾎﾟﾝﾌﾟ(防振基礎)</v>
          </cell>
          <cell r="D64">
            <v>37</v>
          </cell>
          <cell r="E64" t="str">
            <v>kw</v>
          </cell>
          <cell r="F64">
            <v>9.1920000000000002</v>
          </cell>
        </row>
        <row r="65">
          <cell r="B65">
            <v>61</v>
          </cell>
          <cell r="C65" t="str">
            <v>深井戸用水中ﾎﾟﾝﾌﾟ</v>
          </cell>
          <cell r="D65">
            <v>3.7</v>
          </cell>
          <cell r="E65" t="str">
            <v>kw</v>
          </cell>
          <cell r="F65">
            <v>0.74</v>
          </cell>
        </row>
        <row r="66">
          <cell r="B66">
            <v>62</v>
          </cell>
          <cell r="C66" t="str">
            <v>深井戸用水中ﾎﾟﾝﾌﾟ</v>
          </cell>
          <cell r="D66">
            <v>5.5</v>
          </cell>
          <cell r="E66" t="str">
            <v>kw</v>
          </cell>
          <cell r="F66">
            <v>1.07</v>
          </cell>
        </row>
        <row r="67">
          <cell r="B67">
            <v>63</v>
          </cell>
          <cell r="C67" t="str">
            <v>深井戸用水中ﾎﾟﾝﾌﾟ</v>
          </cell>
          <cell r="D67">
            <v>7.5</v>
          </cell>
          <cell r="E67" t="str">
            <v>kw</v>
          </cell>
          <cell r="F67">
            <v>1.1599999999999999</v>
          </cell>
        </row>
        <row r="68">
          <cell r="B68">
            <v>64</v>
          </cell>
          <cell r="C68" t="str">
            <v>深井戸用水中ﾎﾟﾝﾌﾟ</v>
          </cell>
          <cell r="D68">
            <v>15</v>
          </cell>
          <cell r="E68" t="str">
            <v>kw</v>
          </cell>
          <cell r="F68">
            <v>1.49</v>
          </cell>
        </row>
        <row r="69">
          <cell r="B69">
            <v>65</v>
          </cell>
          <cell r="C69" t="str">
            <v>深井戸用水中ﾎﾟﾝﾌﾟ</v>
          </cell>
          <cell r="D69">
            <v>22</v>
          </cell>
          <cell r="E69" t="str">
            <v>kw</v>
          </cell>
          <cell r="F69">
            <v>1.81</v>
          </cell>
        </row>
        <row r="70">
          <cell r="B70">
            <v>66</v>
          </cell>
          <cell r="C70" t="str">
            <v>深井戸用水中ﾎﾟﾝﾌﾟ</v>
          </cell>
          <cell r="D70">
            <v>37</v>
          </cell>
          <cell r="E70" t="str">
            <v>kw</v>
          </cell>
          <cell r="F70">
            <v>2.2200000000000002</v>
          </cell>
        </row>
        <row r="71">
          <cell r="B71">
            <v>67</v>
          </cell>
          <cell r="C71" t="str">
            <v>深井戸用水中ﾎﾟﾝﾌﾟ</v>
          </cell>
          <cell r="D71">
            <v>55</v>
          </cell>
          <cell r="E71" t="str">
            <v>kw</v>
          </cell>
          <cell r="F71">
            <v>2.7</v>
          </cell>
        </row>
        <row r="72">
          <cell r="B72">
            <v>68</v>
          </cell>
          <cell r="C72" t="str">
            <v>汚水汚物水中ﾎﾟﾝﾌﾟ</v>
          </cell>
          <cell r="D72">
            <v>0.4</v>
          </cell>
          <cell r="E72" t="str">
            <v>kw</v>
          </cell>
          <cell r="F72">
            <v>0.97</v>
          </cell>
        </row>
        <row r="73">
          <cell r="B73">
            <v>69</v>
          </cell>
          <cell r="C73" t="str">
            <v>汚水汚物水中ﾎﾟﾝﾌﾟ</v>
          </cell>
          <cell r="D73">
            <v>0.75</v>
          </cell>
          <cell r="E73" t="str">
            <v>kw</v>
          </cell>
          <cell r="F73">
            <v>1</v>
          </cell>
        </row>
        <row r="74">
          <cell r="B74">
            <v>70</v>
          </cell>
          <cell r="C74" t="str">
            <v>汚水汚物水中ﾎﾟﾝﾌﾟ</v>
          </cell>
          <cell r="D74">
            <v>1.5</v>
          </cell>
          <cell r="E74" t="str">
            <v>kw</v>
          </cell>
          <cell r="F74">
            <v>1.23</v>
          </cell>
        </row>
        <row r="75">
          <cell r="B75">
            <v>71</v>
          </cell>
          <cell r="C75" t="str">
            <v>汚水汚物水中ﾎﾟﾝﾌﾟ</v>
          </cell>
          <cell r="D75">
            <v>2.2000000000000002</v>
          </cell>
          <cell r="E75" t="str">
            <v>kw</v>
          </cell>
          <cell r="F75">
            <v>1.35</v>
          </cell>
        </row>
        <row r="76">
          <cell r="B76">
            <v>72</v>
          </cell>
          <cell r="C76" t="str">
            <v>汚水汚物水中ﾎﾟﾝﾌﾟ</v>
          </cell>
          <cell r="D76">
            <v>3.7</v>
          </cell>
          <cell r="E76" t="str">
            <v>kw</v>
          </cell>
          <cell r="F76">
            <v>1.5</v>
          </cell>
        </row>
        <row r="77">
          <cell r="B77">
            <v>73</v>
          </cell>
          <cell r="C77" t="str">
            <v>汚水汚物水中ﾎﾟﾝﾌﾟ</v>
          </cell>
          <cell r="D77">
            <v>5.5</v>
          </cell>
          <cell r="E77" t="str">
            <v>kw</v>
          </cell>
          <cell r="F77">
            <v>1.93</v>
          </cell>
        </row>
        <row r="78">
          <cell r="B78">
            <v>74</v>
          </cell>
          <cell r="C78" t="str">
            <v>汚水汚物水中ﾎﾟﾝﾌﾟ</v>
          </cell>
          <cell r="D78">
            <v>7.5</v>
          </cell>
          <cell r="E78" t="str">
            <v>kw</v>
          </cell>
          <cell r="F78">
            <v>2.31</v>
          </cell>
        </row>
        <row r="79">
          <cell r="B79">
            <v>75</v>
          </cell>
          <cell r="C79" t="str">
            <v>汚水汚物水中ﾎﾟﾝﾌﾟ</v>
          </cell>
          <cell r="D79">
            <v>11</v>
          </cell>
          <cell r="E79" t="str">
            <v>kw</v>
          </cell>
          <cell r="F79">
            <v>3.13</v>
          </cell>
        </row>
        <row r="80">
          <cell r="B80">
            <v>76</v>
          </cell>
          <cell r="C80" t="str">
            <v>真空給水ﾎﾟﾝﾌﾟ(単式)</v>
          </cell>
          <cell r="D80">
            <v>700</v>
          </cell>
          <cell r="E80" t="str">
            <v>㎡</v>
          </cell>
          <cell r="F80">
            <v>2.16</v>
          </cell>
        </row>
        <row r="81">
          <cell r="B81">
            <v>77</v>
          </cell>
          <cell r="C81" t="str">
            <v>真空給水ﾎﾟﾝﾌﾟ(単式)</v>
          </cell>
          <cell r="D81">
            <v>900</v>
          </cell>
          <cell r="E81" t="str">
            <v>㎡</v>
          </cell>
          <cell r="F81">
            <v>2.52</v>
          </cell>
        </row>
        <row r="82">
          <cell r="B82">
            <v>78</v>
          </cell>
          <cell r="C82" t="str">
            <v>真空給水ﾎﾟﾝﾌﾟ(単式)(防振基礎)</v>
          </cell>
          <cell r="D82">
            <v>700</v>
          </cell>
          <cell r="E82" t="str">
            <v>㎡</v>
          </cell>
          <cell r="F82">
            <v>2.5920000000000001</v>
          </cell>
        </row>
        <row r="83">
          <cell r="B83">
            <v>79</v>
          </cell>
          <cell r="C83" t="str">
            <v>真空給水ﾎﾟﾝﾌﾟ(単式)(防振基礎)</v>
          </cell>
          <cell r="D83">
            <v>900</v>
          </cell>
          <cell r="E83" t="str">
            <v>㎡</v>
          </cell>
          <cell r="F83">
            <v>3.024</v>
          </cell>
        </row>
        <row r="84">
          <cell r="B84">
            <v>80</v>
          </cell>
          <cell r="C84" t="str">
            <v>真空給水ﾎﾟﾝﾌﾟ(複式)</v>
          </cell>
          <cell r="D84">
            <v>700</v>
          </cell>
          <cell r="E84" t="str">
            <v>㎡</v>
          </cell>
          <cell r="F84">
            <v>2.52</v>
          </cell>
        </row>
        <row r="85">
          <cell r="B85">
            <v>81</v>
          </cell>
          <cell r="C85" t="str">
            <v>真空給水ﾎﾟﾝﾌﾟ(複式)</v>
          </cell>
          <cell r="D85">
            <v>1000</v>
          </cell>
          <cell r="E85" t="str">
            <v>㎡</v>
          </cell>
          <cell r="F85">
            <v>2.88</v>
          </cell>
        </row>
        <row r="86">
          <cell r="B86">
            <v>82</v>
          </cell>
          <cell r="C86" t="str">
            <v>真空給水ﾎﾟﾝﾌﾟ(複式)</v>
          </cell>
          <cell r="D86">
            <v>1800</v>
          </cell>
          <cell r="E86" t="str">
            <v>㎡</v>
          </cell>
          <cell r="F86">
            <v>3.24</v>
          </cell>
        </row>
        <row r="87">
          <cell r="B87">
            <v>83</v>
          </cell>
          <cell r="C87" t="str">
            <v>真空給水ﾎﾟﾝﾌﾟ(複式)</v>
          </cell>
          <cell r="D87">
            <v>2400</v>
          </cell>
          <cell r="E87" t="str">
            <v>㎡</v>
          </cell>
          <cell r="F87">
            <v>3.6</v>
          </cell>
        </row>
        <row r="88">
          <cell r="B88">
            <v>84</v>
          </cell>
          <cell r="C88" t="str">
            <v>真空給水ﾎﾟﾝﾌﾟ(複式)</v>
          </cell>
          <cell r="D88">
            <v>3500</v>
          </cell>
          <cell r="E88" t="str">
            <v>㎡</v>
          </cell>
          <cell r="F88">
            <v>4.18</v>
          </cell>
        </row>
        <row r="89">
          <cell r="B89">
            <v>85</v>
          </cell>
          <cell r="C89" t="str">
            <v>真空給水ﾎﾟﾝﾌﾟ(複式)(防振基礎)</v>
          </cell>
          <cell r="D89">
            <v>700</v>
          </cell>
          <cell r="E89" t="str">
            <v>㎡</v>
          </cell>
          <cell r="F89">
            <v>3.024</v>
          </cell>
        </row>
        <row r="90">
          <cell r="B90">
            <v>86</v>
          </cell>
          <cell r="C90" t="str">
            <v>真空給水ﾎﾟﾝﾌﾟ(複式)(防振基礎)</v>
          </cell>
          <cell r="D90">
            <v>1000</v>
          </cell>
          <cell r="E90" t="str">
            <v>㎡</v>
          </cell>
          <cell r="F90">
            <v>3.456</v>
          </cell>
        </row>
        <row r="91">
          <cell r="B91">
            <v>87</v>
          </cell>
          <cell r="C91" t="str">
            <v>真空給水ﾎﾟﾝﾌﾟ(複式)(防振基礎)</v>
          </cell>
          <cell r="D91">
            <v>1800</v>
          </cell>
          <cell r="E91" t="str">
            <v>㎡</v>
          </cell>
          <cell r="F91">
            <v>3.8879999999999999</v>
          </cell>
        </row>
        <row r="92">
          <cell r="B92">
            <v>88</v>
          </cell>
          <cell r="C92" t="str">
            <v>真空給水ﾎﾟﾝﾌﾟ(複式)(防振基礎)</v>
          </cell>
          <cell r="D92">
            <v>2400</v>
          </cell>
          <cell r="E92" t="str">
            <v>㎡</v>
          </cell>
          <cell r="F92">
            <v>4.32</v>
          </cell>
        </row>
        <row r="93">
          <cell r="B93">
            <v>89</v>
          </cell>
          <cell r="C93" t="str">
            <v>真空給水ﾎﾟﾝﾌﾟ(複式)(防振基礎)</v>
          </cell>
          <cell r="D93">
            <v>3500</v>
          </cell>
          <cell r="E93" t="str">
            <v>㎡</v>
          </cell>
          <cell r="F93">
            <v>5.0159999999999991</v>
          </cell>
        </row>
        <row r="94">
          <cell r="B94">
            <v>90</v>
          </cell>
          <cell r="C94" t="str">
            <v>凝縮水ﾎﾟﾝﾌﾟ(単式)</v>
          </cell>
          <cell r="D94">
            <v>700</v>
          </cell>
          <cell r="E94" t="str">
            <v>㎡</v>
          </cell>
          <cell r="F94">
            <v>2.2000000000000002</v>
          </cell>
        </row>
        <row r="95">
          <cell r="B95">
            <v>91</v>
          </cell>
          <cell r="C95" t="str">
            <v>凝縮水ﾎﾟﾝﾌﾟ(単式)</v>
          </cell>
          <cell r="D95">
            <v>900</v>
          </cell>
          <cell r="E95" t="str">
            <v>㎡</v>
          </cell>
          <cell r="F95">
            <v>2.38</v>
          </cell>
        </row>
        <row r="96">
          <cell r="B96">
            <v>92</v>
          </cell>
          <cell r="C96" t="str">
            <v>凝縮水ﾎﾟﾝﾌﾟ(単式)(防振基礎)</v>
          </cell>
          <cell r="D96">
            <v>700</v>
          </cell>
          <cell r="E96" t="str">
            <v>㎡</v>
          </cell>
          <cell r="F96">
            <v>2.64</v>
          </cell>
        </row>
        <row r="97">
          <cell r="B97">
            <v>93</v>
          </cell>
          <cell r="C97" t="str">
            <v>凝縮水ﾎﾟﾝﾌﾟ(単式)(防振基礎)</v>
          </cell>
          <cell r="D97">
            <v>900</v>
          </cell>
          <cell r="E97" t="str">
            <v>㎡</v>
          </cell>
          <cell r="F97">
            <v>2.8559999999999999</v>
          </cell>
        </row>
        <row r="98">
          <cell r="B98">
            <v>94</v>
          </cell>
          <cell r="C98" t="str">
            <v>凝縮水ﾎﾟﾝﾌﾟ(複式)</v>
          </cell>
          <cell r="D98">
            <v>700</v>
          </cell>
          <cell r="E98" t="str">
            <v>㎡</v>
          </cell>
          <cell r="F98">
            <v>2.38</v>
          </cell>
        </row>
        <row r="99">
          <cell r="B99">
            <v>95</v>
          </cell>
          <cell r="C99" t="str">
            <v>凝縮水ﾎﾟﾝﾌﾟ(複式)</v>
          </cell>
          <cell r="D99">
            <v>1000</v>
          </cell>
          <cell r="E99" t="str">
            <v>㎡</v>
          </cell>
          <cell r="F99">
            <v>2.74</v>
          </cell>
        </row>
        <row r="100">
          <cell r="B100">
            <v>96</v>
          </cell>
          <cell r="C100" t="str">
            <v>凝縮水ﾎﾟﾝﾌﾟ(複式)</v>
          </cell>
          <cell r="D100">
            <v>1800</v>
          </cell>
          <cell r="E100" t="str">
            <v>㎡</v>
          </cell>
          <cell r="F100">
            <v>3.1</v>
          </cell>
        </row>
        <row r="101">
          <cell r="B101">
            <v>97</v>
          </cell>
          <cell r="C101" t="str">
            <v>凝縮水ﾎﾟﾝﾌﾟ(複式)</v>
          </cell>
          <cell r="D101">
            <v>2400</v>
          </cell>
          <cell r="E101" t="str">
            <v>㎡</v>
          </cell>
          <cell r="F101">
            <v>3.39</v>
          </cell>
        </row>
        <row r="102">
          <cell r="B102">
            <v>98</v>
          </cell>
          <cell r="C102" t="str">
            <v>凝縮水ﾎﾟﾝﾌﾟ(複式)(防振基礎)</v>
          </cell>
          <cell r="D102">
            <v>700</v>
          </cell>
          <cell r="E102" t="str">
            <v>㎡</v>
          </cell>
          <cell r="F102">
            <v>2.8559999999999999</v>
          </cell>
        </row>
        <row r="103">
          <cell r="B103">
            <v>99</v>
          </cell>
          <cell r="C103" t="str">
            <v>凝縮水ﾎﾟﾝﾌﾟ(複式)(防振基礎)</v>
          </cell>
          <cell r="D103">
            <v>1000</v>
          </cell>
          <cell r="E103" t="str">
            <v>㎡</v>
          </cell>
          <cell r="F103">
            <v>3.2880000000000003</v>
          </cell>
        </row>
        <row r="104">
          <cell r="B104">
            <v>100</v>
          </cell>
          <cell r="C104" t="str">
            <v>凝縮水ﾎﾟﾝﾌﾟ(複式)(防振基礎)</v>
          </cell>
          <cell r="D104">
            <v>1800</v>
          </cell>
          <cell r="E104" t="str">
            <v>㎡</v>
          </cell>
          <cell r="F104">
            <v>3.7199999999999998</v>
          </cell>
        </row>
        <row r="105">
          <cell r="B105">
            <v>101</v>
          </cell>
          <cell r="C105" t="str">
            <v>凝縮水ﾎﾟﾝﾌﾟ(複式)(防振基礎)</v>
          </cell>
          <cell r="D105">
            <v>2400</v>
          </cell>
          <cell r="E105" t="str">
            <v>㎡</v>
          </cell>
          <cell r="F105">
            <v>4.0679999999999996</v>
          </cell>
        </row>
        <row r="106">
          <cell r="B106">
            <v>102</v>
          </cell>
          <cell r="C106" t="str">
            <v>消火ﾎﾟﾝﾌﾟ(ﾕﾆｯﾄ形)</v>
          </cell>
          <cell r="D106">
            <v>5.5</v>
          </cell>
          <cell r="E106" t="str">
            <v>kw</v>
          </cell>
          <cell r="F106">
            <v>3.77</v>
          </cell>
        </row>
        <row r="107">
          <cell r="B107">
            <v>103</v>
          </cell>
          <cell r="C107" t="str">
            <v>消火ﾎﾟﾝﾌﾟ(ﾕﾆｯﾄ形)</v>
          </cell>
          <cell r="D107">
            <v>11</v>
          </cell>
          <cell r="E107" t="str">
            <v>kw</v>
          </cell>
          <cell r="F107">
            <v>5.13</v>
          </cell>
        </row>
        <row r="108">
          <cell r="B108">
            <v>104</v>
          </cell>
          <cell r="C108" t="str">
            <v>消火ﾎﾟﾝﾌﾟ(ﾕﾆｯﾄ形)</v>
          </cell>
          <cell r="D108">
            <v>15</v>
          </cell>
          <cell r="E108" t="str">
            <v>kw</v>
          </cell>
          <cell r="F108">
            <v>5.93</v>
          </cell>
        </row>
        <row r="109">
          <cell r="B109">
            <v>105</v>
          </cell>
          <cell r="C109" t="str">
            <v>消火ﾎﾟﾝﾌﾟ(ﾕﾆｯﾄ形)</v>
          </cell>
          <cell r="D109">
            <v>19</v>
          </cell>
          <cell r="E109" t="str">
            <v>kw</v>
          </cell>
          <cell r="F109">
            <v>7</v>
          </cell>
        </row>
        <row r="110">
          <cell r="B110">
            <v>106</v>
          </cell>
          <cell r="C110" t="str">
            <v>消火ﾎﾟﾝﾌﾟ(ﾕﾆｯﾄ形)</v>
          </cell>
          <cell r="D110">
            <v>22</v>
          </cell>
          <cell r="E110" t="str">
            <v>kw</v>
          </cell>
          <cell r="F110">
            <v>8.2799999999999994</v>
          </cell>
        </row>
        <row r="111">
          <cell r="B111">
            <v>107</v>
          </cell>
          <cell r="C111" t="str">
            <v>消火ﾎﾟﾝﾌﾟ(ﾕﾆｯﾄ形)</v>
          </cell>
          <cell r="D111">
            <v>30</v>
          </cell>
          <cell r="E111" t="str">
            <v>kw</v>
          </cell>
          <cell r="F111">
            <v>9.9600000000000009</v>
          </cell>
        </row>
        <row r="112">
          <cell r="B112">
            <v>108</v>
          </cell>
          <cell r="C112" t="str">
            <v>消火ﾎﾟﾝﾌﾟ(ﾕﾆｯﾄ形)</v>
          </cell>
          <cell r="D112">
            <v>37</v>
          </cell>
          <cell r="E112" t="str">
            <v>kw</v>
          </cell>
          <cell r="F112">
            <v>14.67</v>
          </cell>
        </row>
        <row r="113">
          <cell r="B113">
            <v>109</v>
          </cell>
          <cell r="C113" t="str">
            <v>ｵｲﾙﾎﾟﾝﾌﾟ</v>
          </cell>
          <cell r="D113">
            <v>0.4</v>
          </cell>
          <cell r="E113" t="str">
            <v>kw</v>
          </cell>
          <cell r="F113">
            <v>0.57999999999999996</v>
          </cell>
        </row>
        <row r="114">
          <cell r="B114">
            <v>110</v>
          </cell>
          <cell r="C114" t="str">
            <v>ｵｲﾙﾎﾟﾝﾌﾟ</v>
          </cell>
          <cell r="D114">
            <v>0.75</v>
          </cell>
          <cell r="E114" t="str">
            <v>kw</v>
          </cell>
          <cell r="F114">
            <v>0.68</v>
          </cell>
        </row>
        <row r="115">
          <cell r="B115">
            <v>111</v>
          </cell>
          <cell r="C115" t="str">
            <v>ｵｲﾙﾎﾟﾝﾌﾟ</v>
          </cell>
          <cell r="D115">
            <v>1.5</v>
          </cell>
          <cell r="E115" t="str">
            <v>kw</v>
          </cell>
          <cell r="F115">
            <v>0.94</v>
          </cell>
        </row>
        <row r="116">
          <cell r="B116">
            <v>112</v>
          </cell>
          <cell r="C116" t="str">
            <v>ﾗｲﾝﾎﾟﾝﾌﾟ</v>
          </cell>
          <cell r="D116">
            <v>0.4</v>
          </cell>
          <cell r="E116" t="str">
            <v>kw</v>
          </cell>
          <cell r="F116">
            <v>0.71</v>
          </cell>
        </row>
        <row r="117">
          <cell r="B117">
            <v>113</v>
          </cell>
          <cell r="C117" t="str">
            <v>ﾗｲﾝﾎﾟﾝﾌﾟ</v>
          </cell>
          <cell r="D117">
            <v>0.75</v>
          </cell>
          <cell r="E117" t="str">
            <v>kw</v>
          </cell>
          <cell r="F117">
            <v>0.75</v>
          </cell>
        </row>
        <row r="118">
          <cell r="B118">
            <v>114</v>
          </cell>
          <cell r="C118" t="str">
            <v>ｳｲﾝｸﾞﾎﾟﾝﾌﾟ</v>
          </cell>
          <cell r="D118">
            <v>0.32</v>
          </cell>
          <cell r="E118" t="str">
            <v>kw</v>
          </cell>
          <cell r="F118">
            <v>0.32</v>
          </cell>
        </row>
        <row r="119">
          <cell r="B119">
            <v>115</v>
          </cell>
          <cell r="C119" t="str">
            <v>鋳鉄製ﾎﾞｲﾗｰ(工場組立品)</v>
          </cell>
          <cell r="D119">
            <v>90</v>
          </cell>
          <cell r="E119" t="str">
            <v>Mcal/h</v>
          </cell>
          <cell r="F119">
            <v>1.56</v>
          </cell>
        </row>
        <row r="120">
          <cell r="B120">
            <v>116</v>
          </cell>
          <cell r="C120" t="str">
            <v>鋳鉄製ﾎﾞｲﾗｰ(工場組立品)</v>
          </cell>
          <cell r="D120">
            <v>130</v>
          </cell>
          <cell r="E120" t="str">
            <v>Mcal/h</v>
          </cell>
          <cell r="F120">
            <v>1.88</v>
          </cell>
        </row>
        <row r="121">
          <cell r="B121">
            <v>117</v>
          </cell>
          <cell r="C121" t="str">
            <v>鋳鉄製ﾎﾞｲﾗｰ(工場組立品)</v>
          </cell>
          <cell r="D121">
            <v>165</v>
          </cell>
          <cell r="E121" t="str">
            <v>Mcal/h</v>
          </cell>
          <cell r="F121">
            <v>2.19</v>
          </cell>
        </row>
        <row r="122">
          <cell r="B122">
            <v>118</v>
          </cell>
          <cell r="C122" t="str">
            <v>鋳鉄製ﾎﾞｲﾗｰ(工場組立品)</v>
          </cell>
          <cell r="D122">
            <v>200</v>
          </cell>
          <cell r="E122" t="str">
            <v>Mcal/h</v>
          </cell>
          <cell r="F122">
            <v>2.52</v>
          </cell>
        </row>
        <row r="123">
          <cell r="B123">
            <v>119</v>
          </cell>
          <cell r="C123" t="str">
            <v>鋳鉄製ﾎﾞｲﾗｰ(工場組立品)</v>
          </cell>
          <cell r="D123">
            <v>235</v>
          </cell>
          <cell r="E123" t="str">
            <v>Mcal/h</v>
          </cell>
          <cell r="F123">
            <v>2.88</v>
          </cell>
        </row>
        <row r="124">
          <cell r="B124">
            <v>120</v>
          </cell>
          <cell r="C124" t="str">
            <v>鋳鉄製ﾎﾞｲﾗｰ(工場組立品)</v>
          </cell>
          <cell r="D124">
            <v>270</v>
          </cell>
          <cell r="E124" t="str">
            <v>Mcal/h</v>
          </cell>
          <cell r="F124">
            <v>3.18</v>
          </cell>
        </row>
        <row r="125">
          <cell r="B125">
            <v>121</v>
          </cell>
          <cell r="C125" t="str">
            <v>鋳鉄製ﾎﾞｲﾗｰ(工場組立品)</v>
          </cell>
          <cell r="D125">
            <v>305</v>
          </cell>
          <cell r="E125" t="str">
            <v>Mcal/h</v>
          </cell>
          <cell r="F125">
            <v>3.5</v>
          </cell>
        </row>
        <row r="126">
          <cell r="B126">
            <v>122</v>
          </cell>
          <cell r="C126" t="str">
            <v>鋼板製無圧(真空)ﾎﾞｲﾗｰ</v>
          </cell>
          <cell r="D126">
            <v>40</v>
          </cell>
          <cell r="E126" t="str">
            <v>Mcal/h</v>
          </cell>
          <cell r="F126">
            <v>0.33</v>
          </cell>
        </row>
        <row r="127">
          <cell r="B127">
            <v>123</v>
          </cell>
          <cell r="C127" t="str">
            <v>鋼板製無圧(真空)ﾎﾞｲﾗｰ</v>
          </cell>
          <cell r="D127">
            <v>63</v>
          </cell>
          <cell r="E127" t="str">
            <v>Mcal/h</v>
          </cell>
          <cell r="F127">
            <v>0.6</v>
          </cell>
        </row>
        <row r="128">
          <cell r="B128">
            <v>124</v>
          </cell>
          <cell r="C128" t="str">
            <v>鋼板製無圧(真空)ﾎﾞｲﾗｰ</v>
          </cell>
          <cell r="D128">
            <v>80</v>
          </cell>
          <cell r="E128" t="str">
            <v>Mcal/h</v>
          </cell>
          <cell r="F128">
            <v>1.35</v>
          </cell>
        </row>
        <row r="129">
          <cell r="B129">
            <v>125</v>
          </cell>
          <cell r="C129" t="str">
            <v>鋼板製無圧(真空)ﾎﾞｲﾗｰ</v>
          </cell>
          <cell r="D129">
            <v>100</v>
          </cell>
          <cell r="E129" t="str">
            <v>Mcal/h</v>
          </cell>
          <cell r="F129">
            <v>1.47</v>
          </cell>
        </row>
        <row r="130">
          <cell r="B130">
            <v>126</v>
          </cell>
          <cell r="C130" t="str">
            <v>鋼板製無圧(真空)ﾎﾞｲﾗｰ</v>
          </cell>
          <cell r="D130">
            <v>130</v>
          </cell>
          <cell r="E130" t="str">
            <v>Mcal/h</v>
          </cell>
          <cell r="F130">
            <v>1.98</v>
          </cell>
        </row>
        <row r="131">
          <cell r="B131">
            <v>127</v>
          </cell>
          <cell r="C131" t="str">
            <v>鋼板製無圧(真空)ﾎﾞｲﾗｰ</v>
          </cell>
          <cell r="D131">
            <v>160</v>
          </cell>
          <cell r="E131" t="str">
            <v>Mcal/h</v>
          </cell>
          <cell r="F131">
            <v>2.1800000000000002</v>
          </cell>
        </row>
        <row r="132">
          <cell r="B132">
            <v>128</v>
          </cell>
          <cell r="C132" t="str">
            <v>鋼板製無圧(真空)ﾎﾞｲﾗｰ</v>
          </cell>
          <cell r="D132">
            <v>200</v>
          </cell>
          <cell r="E132" t="str">
            <v>Mcal/h</v>
          </cell>
          <cell r="F132">
            <v>2.5499999999999998</v>
          </cell>
        </row>
        <row r="133">
          <cell r="B133">
            <v>129</v>
          </cell>
          <cell r="C133" t="str">
            <v>鋼板製無圧(真空)ﾎﾞｲﾗｰ</v>
          </cell>
          <cell r="D133">
            <v>250</v>
          </cell>
          <cell r="E133" t="str">
            <v>Mcal/h</v>
          </cell>
          <cell r="F133">
            <v>3.37</v>
          </cell>
        </row>
        <row r="134">
          <cell r="B134">
            <v>130</v>
          </cell>
          <cell r="C134" t="str">
            <v>鋼板製無圧(真空)ﾎﾞｲﾗｰ</v>
          </cell>
          <cell r="D134">
            <v>300</v>
          </cell>
          <cell r="E134" t="str">
            <v>Mcal/h</v>
          </cell>
          <cell r="F134">
            <v>3.5</v>
          </cell>
        </row>
        <row r="135">
          <cell r="B135">
            <v>131</v>
          </cell>
          <cell r="C135" t="str">
            <v>鋼板製無圧(真空)ﾎﾞｲﾗｰ</v>
          </cell>
          <cell r="D135">
            <v>400</v>
          </cell>
          <cell r="E135" t="str">
            <v>Mcal/h</v>
          </cell>
          <cell r="F135">
            <v>5.27</v>
          </cell>
        </row>
        <row r="136">
          <cell r="B136">
            <v>132</v>
          </cell>
          <cell r="C136" t="str">
            <v>鋼板製無圧(真空)ﾎﾞｲﾗｰ</v>
          </cell>
          <cell r="D136">
            <v>500</v>
          </cell>
          <cell r="E136" t="str">
            <v>Mcal/h</v>
          </cell>
          <cell r="F136">
            <v>5.66</v>
          </cell>
        </row>
        <row r="137">
          <cell r="B137">
            <v>133</v>
          </cell>
          <cell r="C137" t="str">
            <v>鋼板製無圧(真空)ﾎﾞｲﾗｰ</v>
          </cell>
          <cell r="D137">
            <v>630</v>
          </cell>
          <cell r="E137" t="str">
            <v>Mcal/h</v>
          </cell>
          <cell r="F137">
            <v>7.49</v>
          </cell>
        </row>
        <row r="138">
          <cell r="B138">
            <v>134</v>
          </cell>
          <cell r="C138" t="str">
            <v>鋼板製無圧(真空)ﾎﾞｲﾗｰ</v>
          </cell>
          <cell r="D138">
            <v>800</v>
          </cell>
          <cell r="E138" t="str">
            <v>Mcal/h</v>
          </cell>
          <cell r="F138">
            <v>8.3699999999999992</v>
          </cell>
        </row>
        <row r="139">
          <cell r="B139">
            <v>135</v>
          </cell>
          <cell r="C139" t="str">
            <v>鋼板製無圧(真空)ﾎﾞｲﾗｰ</v>
          </cell>
          <cell r="D139">
            <v>1000</v>
          </cell>
          <cell r="E139" t="str">
            <v>Mcal/h</v>
          </cell>
          <cell r="F139">
            <v>12.27</v>
          </cell>
        </row>
        <row r="140">
          <cell r="B140">
            <v>136</v>
          </cell>
          <cell r="C140" t="str">
            <v>鋼板製無圧(真空)ﾎﾞｲﾗｰ</v>
          </cell>
          <cell r="D140">
            <v>1600</v>
          </cell>
          <cell r="E140" t="str">
            <v>Mcal/h</v>
          </cell>
          <cell r="F140">
            <v>18.309999999999999</v>
          </cell>
        </row>
        <row r="141">
          <cell r="B141">
            <v>137</v>
          </cell>
          <cell r="C141" t="str">
            <v>鋼板製温水ﾎﾞｲﾗｰ</v>
          </cell>
          <cell r="D141">
            <v>70</v>
          </cell>
          <cell r="E141" t="str">
            <v>Mcal/h</v>
          </cell>
          <cell r="F141">
            <v>1.83</v>
          </cell>
        </row>
        <row r="142">
          <cell r="B142">
            <v>138</v>
          </cell>
          <cell r="C142" t="str">
            <v>鋼板製温水ﾎﾞｲﾗｰ</v>
          </cell>
          <cell r="D142">
            <v>120</v>
          </cell>
          <cell r="E142" t="str">
            <v>Mcal/h</v>
          </cell>
          <cell r="F142">
            <v>2.59</v>
          </cell>
        </row>
        <row r="143">
          <cell r="B143">
            <v>139</v>
          </cell>
          <cell r="C143" t="str">
            <v>鋼板製温水ﾎﾞｲﾗｰ</v>
          </cell>
          <cell r="D143">
            <v>150</v>
          </cell>
          <cell r="E143" t="str">
            <v>Mcal/h</v>
          </cell>
          <cell r="F143">
            <v>3.1</v>
          </cell>
        </row>
        <row r="144">
          <cell r="B144">
            <v>140</v>
          </cell>
          <cell r="C144" t="str">
            <v>鋼板製温水ﾎﾞｲﾗｰ</v>
          </cell>
          <cell r="D144">
            <v>240</v>
          </cell>
          <cell r="E144" t="str">
            <v>Mcal/h</v>
          </cell>
          <cell r="F144">
            <v>3.85</v>
          </cell>
        </row>
        <row r="145">
          <cell r="B145">
            <v>141</v>
          </cell>
          <cell r="C145" t="str">
            <v>鋼板製温水ﾎﾞｲﾗｰ</v>
          </cell>
          <cell r="D145">
            <v>360</v>
          </cell>
          <cell r="E145" t="str">
            <v>Mcal/h</v>
          </cell>
          <cell r="F145">
            <v>4.87</v>
          </cell>
        </row>
        <row r="146">
          <cell r="B146">
            <v>142</v>
          </cell>
          <cell r="C146" t="str">
            <v>温風暖房機(送風機別置形)</v>
          </cell>
          <cell r="D146">
            <v>50</v>
          </cell>
          <cell r="E146" t="str">
            <v>Mcal/h</v>
          </cell>
          <cell r="F146">
            <v>1.22</v>
          </cell>
        </row>
        <row r="147">
          <cell r="B147">
            <v>143</v>
          </cell>
          <cell r="C147" t="str">
            <v>温風暖房機(送風機別置形)</v>
          </cell>
          <cell r="D147">
            <v>100</v>
          </cell>
          <cell r="E147" t="str">
            <v>Mcal/h</v>
          </cell>
          <cell r="F147">
            <v>1.62</v>
          </cell>
        </row>
        <row r="148">
          <cell r="B148">
            <v>144</v>
          </cell>
          <cell r="C148" t="str">
            <v>温風暖房機(送風機別置形)</v>
          </cell>
          <cell r="D148">
            <v>150</v>
          </cell>
          <cell r="E148" t="str">
            <v>Mcal/h</v>
          </cell>
          <cell r="F148">
            <v>2.2999999999999998</v>
          </cell>
        </row>
        <row r="149">
          <cell r="B149">
            <v>145</v>
          </cell>
          <cell r="C149" t="str">
            <v>温風暖房機(送風機別置形)</v>
          </cell>
          <cell r="D149">
            <v>200</v>
          </cell>
          <cell r="E149" t="str">
            <v>Mcal/h</v>
          </cell>
          <cell r="F149">
            <v>3.24</v>
          </cell>
        </row>
        <row r="150">
          <cell r="B150">
            <v>146</v>
          </cell>
          <cell r="C150" t="str">
            <v>温風暖房機(送風機別置形)</v>
          </cell>
          <cell r="D150">
            <v>300</v>
          </cell>
          <cell r="E150" t="str">
            <v>Mcal/h</v>
          </cell>
          <cell r="F150">
            <v>4.46</v>
          </cell>
        </row>
        <row r="151">
          <cell r="B151">
            <v>147</v>
          </cell>
          <cell r="C151" t="str">
            <v>温風暖房機(送風機内蔵立形)</v>
          </cell>
          <cell r="D151">
            <v>50</v>
          </cell>
          <cell r="E151" t="str">
            <v>Mcal/h</v>
          </cell>
          <cell r="F151">
            <v>1.83</v>
          </cell>
        </row>
        <row r="152">
          <cell r="B152">
            <v>148</v>
          </cell>
          <cell r="C152" t="str">
            <v>温風暖房機(送風機内蔵立形)</v>
          </cell>
          <cell r="D152">
            <v>100</v>
          </cell>
          <cell r="E152" t="str">
            <v>Mcal/h</v>
          </cell>
          <cell r="F152">
            <v>2.59</v>
          </cell>
        </row>
        <row r="153">
          <cell r="B153">
            <v>149</v>
          </cell>
          <cell r="C153" t="str">
            <v>温風暖房機(送風機内蔵立形)</v>
          </cell>
          <cell r="D153">
            <v>150</v>
          </cell>
          <cell r="E153" t="str">
            <v>Mcal/h</v>
          </cell>
          <cell r="F153">
            <v>3.1</v>
          </cell>
        </row>
        <row r="154">
          <cell r="B154">
            <v>150</v>
          </cell>
          <cell r="C154" t="str">
            <v>温風暖房機(送風機内蔵立形)</v>
          </cell>
          <cell r="D154">
            <v>200</v>
          </cell>
          <cell r="E154" t="str">
            <v>Mcal/h</v>
          </cell>
          <cell r="F154">
            <v>3.85</v>
          </cell>
        </row>
        <row r="155">
          <cell r="B155">
            <v>151</v>
          </cell>
          <cell r="C155" t="str">
            <v>温風暖房機(送風機内蔵立形)</v>
          </cell>
          <cell r="D155">
            <v>300</v>
          </cell>
          <cell r="E155" t="str">
            <v>Mcal/h</v>
          </cell>
          <cell r="F155">
            <v>4.87</v>
          </cell>
        </row>
        <row r="156">
          <cell r="B156">
            <v>152</v>
          </cell>
          <cell r="C156" t="str">
            <v>温風暖房機(送風機内蔵横形)</v>
          </cell>
          <cell r="D156">
            <v>100</v>
          </cell>
          <cell r="E156" t="str">
            <v>Mcal/h</v>
          </cell>
          <cell r="F156">
            <v>2.5099999999999998</v>
          </cell>
        </row>
        <row r="157">
          <cell r="B157">
            <v>153</v>
          </cell>
          <cell r="C157" t="str">
            <v>温風暖房機(送風機内蔵横形)</v>
          </cell>
          <cell r="D157">
            <v>150</v>
          </cell>
          <cell r="E157" t="str">
            <v>Mcal/h</v>
          </cell>
          <cell r="F157">
            <v>4.87</v>
          </cell>
        </row>
        <row r="158">
          <cell r="B158">
            <v>154</v>
          </cell>
          <cell r="C158" t="str">
            <v>温風暖房機(送風機内蔵横形)</v>
          </cell>
          <cell r="D158">
            <v>200</v>
          </cell>
          <cell r="E158" t="str">
            <v>Mcal/h</v>
          </cell>
          <cell r="F158">
            <v>6.68</v>
          </cell>
        </row>
        <row r="159">
          <cell r="B159">
            <v>155</v>
          </cell>
          <cell r="C159" t="str">
            <v>温風暖房機(送風機内蔵横形)</v>
          </cell>
          <cell r="D159">
            <v>300</v>
          </cell>
          <cell r="E159" t="str">
            <v>Mcal/h</v>
          </cell>
          <cell r="F159">
            <v>8.83</v>
          </cell>
        </row>
        <row r="160">
          <cell r="B160">
            <v>156</v>
          </cell>
          <cell r="C160" t="str">
            <v>地下ｵｲﾙﾀﾝｸ</v>
          </cell>
          <cell r="D160" t="str">
            <v>TO-</v>
          </cell>
          <cell r="E160">
            <v>0.95</v>
          </cell>
          <cell r="F160">
            <v>2.11</v>
          </cell>
        </row>
        <row r="161">
          <cell r="B161">
            <v>157</v>
          </cell>
          <cell r="C161" t="str">
            <v>地下ｵｲﾙﾀﾝｸ</v>
          </cell>
          <cell r="D161" t="str">
            <v>TO-</v>
          </cell>
          <cell r="E161">
            <v>1.5</v>
          </cell>
          <cell r="F161">
            <v>2.23</v>
          </cell>
        </row>
        <row r="162">
          <cell r="B162">
            <v>158</v>
          </cell>
          <cell r="C162" t="str">
            <v>地下ｵｲﾙﾀﾝｸ</v>
          </cell>
          <cell r="D162" t="str">
            <v>TO-</v>
          </cell>
          <cell r="E162">
            <v>1.9</v>
          </cell>
          <cell r="F162">
            <v>2.84</v>
          </cell>
        </row>
        <row r="163">
          <cell r="B163">
            <v>159</v>
          </cell>
          <cell r="C163" t="str">
            <v>地下ｵｲﾙﾀﾝｸ</v>
          </cell>
          <cell r="D163" t="str">
            <v>TO-</v>
          </cell>
          <cell r="E163">
            <v>3</v>
          </cell>
          <cell r="F163">
            <v>3.45</v>
          </cell>
        </row>
        <row r="164">
          <cell r="B164">
            <v>160</v>
          </cell>
          <cell r="C164" t="str">
            <v>地下ｵｲﾙﾀﾝｸ</v>
          </cell>
          <cell r="D164" t="str">
            <v>TO-</v>
          </cell>
          <cell r="E164">
            <v>4</v>
          </cell>
          <cell r="F164">
            <v>4.05</v>
          </cell>
        </row>
        <row r="165">
          <cell r="B165">
            <v>161</v>
          </cell>
          <cell r="C165" t="str">
            <v>地下ｵｲﾙﾀﾝｸ</v>
          </cell>
          <cell r="D165" t="str">
            <v>TO-</v>
          </cell>
          <cell r="E165">
            <v>5</v>
          </cell>
          <cell r="F165">
            <v>4.8600000000000003</v>
          </cell>
        </row>
        <row r="166">
          <cell r="B166">
            <v>162</v>
          </cell>
          <cell r="C166" t="str">
            <v>地下ｵｲﾙﾀﾝｸ</v>
          </cell>
          <cell r="D166" t="str">
            <v>TO-</v>
          </cell>
          <cell r="E166">
            <v>6</v>
          </cell>
          <cell r="F166">
            <v>5.27</v>
          </cell>
        </row>
        <row r="167">
          <cell r="B167">
            <v>163</v>
          </cell>
          <cell r="C167" t="str">
            <v>地下ｵｲﾙﾀﾝｸ</v>
          </cell>
          <cell r="D167" t="str">
            <v>TO-</v>
          </cell>
          <cell r="E167">
            <v>7</v>
          </cell>
          <cell r="F167">
            <v>5.68</v>
          </cell>
        </row>
        <row r="168">
          <cell r="B168">
            <v>164</v>
          </cell>
          <cell r="C168" t="str">
            <v>地下ｵｲﾙﾀﾝｸ</v>
          </cell>
          <cell r="D168" t="str">
            <v>TO-</v>
          </cell>
          <cell r="E168">
            <v>8</v>
          </cell>
          <cell r="F168">
            <v>8.11</v>
          </cell>
        </row>
        <row r="169">
          <cell r="B169">
            <v>165</v>
          </cell>
          <cell r="C169" t="str">
            <v>地下ｵｲﾙﾀﾝｸ</v>
          </cell>
          <cell r="D169" t="str">
            <v>TO-</v>
          </cell>
          <cell r="E169">
            <v>10</v>
          </cell>
          <cell r="F169">
            <v>9.73</v>
          </cell>
        </row>
        <row r="170">
          <cell r="B170">
            <v>166</v>
          </cell>
          <cell r="C170" t="str">
            <v>地下ｵｲﾙﾀﾝｸ</v>
          </cell>
          <cell r="D170" t="str">
            <v>TO-</v>
          </cell>
          <cell r="E170">
            <v>12</v>
          </cell>
          <cell r="F170">
            <v>11.76</v>
          </cell>
        </row>
        <row r="171">
          <cell r="B171">
            <v>167</v>
          </cell>
          <cell r="C171" t="str">
            <v>地下ｵｲﾙﾀﾝｸ</v>
          </cell>
          <cell r="D171" t="str">
            <v>TO-</v>
          </cell>
          <cell r="E171">
            <v>13</v>
          </cell>
          <cell r="F171">
            <v>12.16</v>
          </cell>
        </row>
        <row r="172">
          <cell r="B172">
            <v>168</v>
          </cell>
          <cell r="C172" t="str">
            <v>地下ｵｲﾙﾀﾝｸ</v>
          </cell>
          <cell r="D172" t="str">
            <v>TO-</v>
          </cell>
          <cell r="E172">
            <v>15</v>
          </cell>
          <cell r="F172">
            <v>13.78</v>
          </cell>
        </row>
        <row r="173">
          <cell r="B173">
            <v>169</v>
          </cell>
          <cell r="C173" t="str">
            <v>地下ｵｲﾙﾀﾝｸ</v>
          </cell>
          <cell r="D173" t="str">
            <v>TO-</v>
          </cell>
          <cell r="E173">
            <v>18</v>
          </cell>
          <cell r="F173">
            <v>14.59</v>
          </cell>
        </row>
        <row r="174">
          <cell r="B174">
            <v>170</v>
          </cell>
          <cell r="C174" t="str">
            <v>地下ｵｲﾙﾀﾝｸ</v>
          </cell>
          <cell r="D174" t="str">
            <v>TO-</v>
          </cell>
          <cell r="E174">
            <v>20</v>
          </cell>
          <cell r="F174">
            <v>16.22</v>
          </cell>
        </row>
        <row r="175">
          <cell r="B175">
            <v>171</v>
          </cell>
          <cell r="C175" t="str">
            <v>地下ｵｲﾙﾀﾝｸ</v>
          </cell>
          <cell r="D175" t="str">
            <v>TO-</v>
          </cell>
          <cell r="E175">
            <v>25</v>
          </cell>
          <cell r="F175">
            <v>19.260000000000002</v>
          </cell>
        </row>
        <row r="176">
          <cell r="B176">
            <v>172</v>
          </cell>
          <cell r="C176" t="str">
            <v>地下ｵｲﾙﾀﾝｸ</v>
          </cell>
          <cell r="D176" t="str">
            <v>TO-</v>
          </cell>
          <cell r="E176">
            <v>30</v>
          </cell>
          <cell r="F176">
            <v>21.16</v>
          </cell>
        </row>
        <row r="177">
          <cell r="B177">
            <v>173</v>
          </cell>
          <cell r="C177" t="str">
            <v>ｵｲﾙｻｰﾋﾞｽﾀﾝｸ</v>
          </cell>
          <cell r="D177" t="str">
            <v>TOS-</v>
          </cell>
          <cell r="E177">
            <v>100</v>
          </cell>
          <cell r="F177">
            <v>0.4</v>
          </cell>
        </row>
        <row r="178">
          <cell r="B178">
            <v>174</v>
          </cell>
          <cell r="C178" t="str">
            <v>ｵｲﾙｻｰﾋﾞｽﾀﾝｸ</v>
          </cell>
          <cell r="D178" t="str">
            <v>TOS-</v>
          </cell>
          <cell r="E178">
            <v>150</v>
          </cell>
          <cell r="F178">
            <v>0.44</v>
          </cell>
        </row>
        <row r="179">
          <cell r="B179">
            <v>175</v>
          </cell>
          <cell r="C179" t="str">
            <v>ｵｲﾙｻｰﾋﾞｽﾀﾝｸ</v>
          </cell>
          <cell r="D179" t="str">
            <v>TOS-</v>
          </cell>
          <cell r="E179">
            <v>190</v>
          </cell>
          <cell r="F179">
            <v>0.57999999999999996</v>
          </cell>
        </row>
        <row r="180">
          <cell r="B180">
            <v>176</v>
          </cell>
          <cell r="C180" t="str">
            <v>ｵｲﾙｻｰﾋﾞｽﾀﾝｸ</v>
          </cell>
          <cell r="D180" t="str">
            <v>TOS-</v>
          </cell>
          <cell r="E180">
            <v>300</v>
          </cell>
          <cell r="F180">
            <v>0.72</v>
          </cell>
        </row>
        <row r="181">
          <cell r="B181">
            <v>177</v>
          </cell>
          <cell r="C181" t="str">
            <v>ｵｲﾙｻｰﾋﾞｽﾀﾝｸ</v>
          </cell>
          <cell r="D181" t="str">
            <v>TOS-</v>
          </cell>
          <cell r="E181">
            <v>500</v>
          </cell>
          <cell r="F181">
            <v>0.9</v>
          </cell>
        </row>
        <row r="182">
          <cell r="B182">
            <v>178</v>
          </cell>
          <cell r="C182" t="str">
            <v>ｵｲﾙｻｰﾋﾞｽﾀﾝｸ</v>
          </cell>
          <cell r="D182" t="str">
            <v>TOS-</v>
          </cell>
          <cell r="E182">
            <v>950</v>
          </cell>
          <cell r="F182">
            <v>1.37</v>
          </cell>
        </row>
        <row r="183">
          <cell r="B183">
            <v>179</v>
          </cell>
          <cell r="C183" t="str">
            <v>ﾍｯﾀﾞｰ</v>
          </cell>
          <cell r="D183" t="str">
            <v>200φ×1200L</v>
          </cell>
          <cell r="F183">
            <v>0.54</v>
          </cell>
        </row>
        <row r="184">
          <cell r="B184">
            <v>180</v>
          </cell>
          <cell r="C184" t="str">
            <v>ﾍｯﾀﾞｰ</v>
          </cell>
          <cell r="D184" t="str">
            <v>250φ×2500L</v>
          </cell>
          <cell r="F184">
            <v>0.92</v>
          </cell>
        </row>
        <row r="185">
          <cell r="B185">
            <v>181</v>
          </cell>
          <cell r="C185" t="str">
            <v>ﾍｯﾀﾞｰ</v>
          </cell>
          <cell r="D185" t="str">
            <v>300φ×3000L</v>
          </cell>
          <cell r="F185">
            <v>1.19</v>
          </cell>
        </row>
        <row r="186">
          <cell r="B186">
            <v>182</v>
          </cell>
          <cell r="C186" t="str">
            <v>ﾍｯﾀﾞｰ</v>
          </cell>
          <cell r="D186" t="str">
            <v>350φ×4000L</v>
          </cell>
          <cell r="F186">
            <v>1.48</v>
          </cell>
        </row>
        <row r="187">
          <cell r="B187">
            <v>183</v>
          </cell>
          <cell r="C187" t="str">
            <v>膨張ﾀﾝｸ</v>
          </cell>
          <cell r="D187" t="str">
            <v>TE-</v>
          </cell>
          <cell r="E187">
            <v>100</v>
          </cell>
          <cell r="F187">
            <v>0.43</v>
          </cell>
        </row>
        <row r="188">
          <cell r="B188">
            <v>184</v>
          </cell>
          <cell r="C188" t="str">
            <v>膨張ﾀﾝｸ</v>
          </cell>
          <cell r="D188" t="str">
            <v>TE-</v>
          </cell>
          <cell r="E188">
            <v>200</v>
          </cell>
          <cell r="F188">
            <v>0.51</v>
          </cell>
        </row>
        <row r="189">
          <cell r="B189">
            <v>185</v>
          </cell>
          <cell r="C189" t="str">
            <v>膨張ﾀﾝｸ</v>
          </cell>
          <cell r="D189" t="str">
            <v>TE-</v>
          </cell>
          <cell r="E189">
            <v>300</v>
          </cell>
          <cell r="F189">
            <v>0.76</v>
          </cell>
        </row>
        <row r="190">
          <cell r="B190">
            <v>186</v>
          </cell>
          <cell r="C190" t="str">
            <v>膨張ﾀﾝｸ</v>
          </cell>
          <cell r="D190" t="str">
            <v>TE-</v>
          </cell>
          <cell r="E190">
            <v>500</v>
          </cell>
          <cell r="F190">
            <v>0.94</v>
          </cell>
        </row>
        <row r="191">
          <cell r="B191">
            <v>187</v>
          </cell>
          <cell r="C191" t="str">
            <v>膨張ﾀﾝｸ</v>
          </cell>
          <cell r="D191" t="str">
            <v>TE-</v>
          </cell>
          <cell r="E191">
            <v>750</v>
          </cell>
          <cell r="F191">
            <v>1.1000000000000001</v>
          </cell>
        </row>
        <row r="192">
          <cell r="B192">
            <v>188</v>
          </cell>
          <cell r="C192" t="str">
            <v>膨張ﾀﾝｸ</v>
          </cell>
          <cell r="D192" t="str">
            <v>TE-</v>
          </cell>
          <cell r="E192">
            <v>1000</v>
          </cell>
          <cell r="F192">
            <v>1.33</v>
          </cell>
        </row>
        <row r="193">
          <cell r="B193">
            <v>189</v>
          </cell>
          <cell r="C193" t="str">
            <v>貯湯ﾀﾝｸ</v>
          </cell>
          <cell r="D193" t="str">
            <v>THW-</v>
          </cell>
          <cell r="E193">
            <v>5</v>
          </cell>
          <cell r="F193">
            <v>1.59</v>
          </cell>
        </row>
        <row r="194">
          <cell r="B194">
            <v>190</v>
          </cell>
          <cell r="C194" t="str">
            <v>貯湯ﾀﾝｸ</v>
          </cell>
          <cell r="D194" t="str">
            <v>THW-</v>
          </cell>
          <cell r="E194">
            <v>8</v>
          </cell>
          <cell r="F194">
            <v>1.95</v>
          </cell>
        </row>
        <row r="195">
          <cell r="B195">
            <v>191</v>
          </cell>
          <cell r="C195" t="str">
            <v>貯湯ﾀﾝｸ</v>
          </cell>
          <cell r="D195" t="str">
            <v>THW-</v>
          </cell>
          <cell r="E195">
            <v>10</v>
          </cell>
          <cell r="F195">
            <v>2.04</v>
          </cell>
        </row>
        <row r="196">
          <cell r="B196">
            <v>192</v>
          </cell>
          <cell r="C196" t="str">
            <v>貯湯ﾀﾝｸ</v>
          </cell>
          <cell r="D196" t="str">
            <v>THW-</v>
          </cell>
          <cell r="E196">
            <v>15</v>
          </cell>
          <cell r="F196">
            <v>3.36</v>
          </cell>
        </row>
        <row r="197">
          <cell r="B197">
            <v>193</v>
          </cell>
          <cell r="C197" t="str">
            <v>貯湯ﾀﾝｸ</v>
          </cell>
          <cell r="D197" t="str">
            <v>THW-</v>
          </cell>
          <cell r="E197">
            <v>20</v>
          </cell>
          <cell r="F197">
            <v>3.89</v>
          </cell>
        </row>
        <row r="198">
          <cell r="B198">
            <v>194</v>
          </cell>
          <cell r="C198" t="str">
            <v>貯湯ﾀﾝｸ</v>
          </cell>
          <cell r="D198" t="str">
            <v>THW-</v>
          </cell>
          <cell r="E198">
            <v>25</v>
          </cell>
          <cell r="F198">
            <v>4.42</v>
          </cell>
        </row>
        <row r="199">
          <cell r="B199">
            <v>195</v>
          </cell>
          <cell r="C199" t="str">
            <v>貯湯ﾀﾝｸ</v>
          </cell>
          <cell r="D199" t="str">
            <v>THW-</v>
          </cell>
          <cell r="E199">
            <v>30</v>
          </cell>
          <cell r="F199">
            <v>4.96</v>
          </cell>
        </row>
        <row r="200">
          <cell r="B200">
            <v>196</v>
          </cell>
          <cell r="C200" t="str">
            <v>貯湯ﾀﾝｸ</v>
          </cell>
          <cell r="D200" t="str">
            <v>THW-</v>
          </cell>
          <cell r="E200">
            <v>35</v>
          </cell>
          <cell r="F200">
            <v>5.4</v>
          </cell>
        </row>
        <row r="201">
          <cell r="B201">
            <v>197</v>
          </cell>
          <cell r="C201" t="str">
            <v>貯湯ﾀﾝｸ</v>
          </cell>
          <cell r="D201" t="str">
            <v>THW-</v>
          </cell>
          <cell r="E201">
            <v>40</v>
          </cell>
          <cell r="F201">
            <v>5.84</v>
          </cell>
        </row>
        <row r="202">
          <cell r="B202">
            <v>198</v>
          </cell>
          <cell r="C202" t="str">
            <v>貯湯ﾀﾝｸ</v>
          </cell>
          <cell r="D202" t="str">
            <v>THW-</v>
          </cell>
          <cell r="E202">
            <v>45</v>
          </cell>
          <cell r="F202">
            <v>6.19</v>
          </cell>
        </row>
        <row r="203">
          <cell r="B203">
            <v>199</v>
          </cell>
          <cell r="C203" t="str">
            <v>貯湯ﾀﾝｸ</v>
          </cell>
          <cell r="D203" t="str">
            <v>THW-</v>
          </cell>
          <cell r="E203">
            <v>50</v>
          </cell>
          <cell r="F203">
            <v>6.64</v>
          </cell>
        </row>
        <row r="204">
          <cell r="B204">
            <v>200</v>
          </cell>
          <cell r="C204" t="str">
            <v>貯湯ﾀﾝｸ</v>
          </cell>
          <cell r="D204" t="str">
            <v>THW-</v>
          </cell>
          <cell r="E204">
            <v>55</v>
          </cell>
          <cell r="F204">
            <v>7.08</v>
          </cell>
        </row>
        <row r="205">
          <cell r="B205">
            <v>201</v>
          </cell>
          <cell r="C205" t="str">
            <v>貯湯ﾀﾝｸ</v>
          </cell>
          <cell r="D205" t="str">
            <v>THW-</v>
          </cell>
          <cell r="E205">
            <v>60</v>
          </cell>
          <cell r="F205">
            <v>9.2899999999999991</v>
          </cell>
        </row>
        <row r="206">
          <cell r="B206">
            <v>202</v>
          </cell>
          <cell r="C206" t="str">
            <v>貯湯ﾀﾝｸ</v>
          </cell>
          <cell r="D206" t="str">
            <v>TVW-</v>
          </cell>
          <cell r="E206">
            <v>5</v>
          </cell>
          <cell r="F206">
            <v>1.59</v>
          </cell>
        </row>
        <row r="207">
          <cell r="B207">
            <v>203</v>
          </cell>
          <cell r="C207" t="str">
            <v>貯湯ﾀﾝｸ</v>
          </cell>
          <cell r="D207" t="str">
            <v>TVW-</v>
          </cell>
          <cell r="E207">
            <v>8</v>
          </cell>
          <cell r="F207">
            <v>1.95</v>
          </cell>
        </row>
        <row r="208">
          <cell r="B208">
            <v>204</v>
          </cell>
          <cell r="C208" t="str">
            <v>貯湯ﾀﾝｸ</v>
          </cell>
          <cell r="D208" t="str">
            <v>TVW-</v>
          </cell>
          <cell r="E208">
            <v>10</v>
          </cell>
          <cell r="F208">
            <v>2.04</v>
          </cell>
        </row>
        <row r="209">
          <cell r="B209">
            <v>205</v>
          </cell>
          <cell r="C209" t="str">
            <v>貯湯ﾀﾝｸ</v>
          </cell>
          <cell r="D209" t="str">
            <v>TVW-</v>
          </cell>
          <cell r="E209">
            <v>15</v>
          </cell>
          <cell r="F209">
            <v>3.36</v>
          </cell>
        </row>
        <row r="210">
          <cell r="B210">
            <v>206</v>
          </cell>
          <cell r="C210" t="str">
            <v>貯湯ﾀﾝｸ</v>
          </cell>
          <cell r="D210" t="str">
            <v>TVW-</v>
          </cell>
          <cell r="E210">
            <v>20</v>
          </cell>
          <cell r="F210">
            <v>3.89</v>
          </cell>
        </row>
        <row r="211">
          <cell r="B211">
            <v>207</v>
          </cell>
          <cell r="C211" t="str">
            <v>貯湯ﾀﾝｸ</v>
          </cell>
          <cell r="D211" t="str">
            <v>TVW-</v>
          </cell>
          <cell r="E211">
            <v>25</v>
          </cell>
          <cell r="F211">
            <v>4.42</v>
          </cell>
        </row>
        <row r="212">
          <cell r="B212">
            <v>208</v>
          </cell>
          <cell r="C212" t="str">
            <v>貯湯ﾀﾝｸ</v>
          </cell>
          <cell r="D212" t="str">
            <v>TVW-</v>
          </cell>
          <cell r="E212">
            <v>30</v>
          </cell>
          <cell r="F212">
            <v>4.96</v>
          </cell>
        </row>
        <row r="213">
          <cell r="B213">
            <v>209</v>
          </cell>
          <cell r="C213" t="str">
            <v>貯湯ﾀﾝｸ</v>
          </cell>
          <cell r="D213" t="str">
            <v>TVW-</v>
          </cell>
          <cell r="E213">
            <v>35</v>
          </cell>
          <cell r="F213">
            <v>5.4</v>
          </cell>
        </row>
        <row r="214">
          <cell r="B214">
            <v>210</v>
          </cell>
          <cell r="C214" t="str">
            <v>貯湯ﾀﾝｸ</v>
          </cell>
          <cell r="D214" t="str">
            <v>TVW-</v>
          </cell>
          <cell r="E214">
            <v>40</v>
          </cell>
          <cell r="F214">
            <v>5.84</v>
          </cell>
        </row>
        <row r="215">
          <cell r="B215">
            <v>211</v>
          </cell>
          <cell r="C215" t="str">
            <v>貯湯ﾀﾝｸ</v>
          </cell>
          <cell r="D215" t="str">
            <v>TVW-</v>
          </cell>
          <cell r="E215">
            <v>45</v>
          </cell>
          <cell r="F215">
            <v>6.19</v>
          </cell>
        </row>
        <row r="216">
          <cell r="B216">
            <v>212</v>
          </cell>
          <cell r="C216" t="str">
            <v>貯湯ﾀﾝｸ</v>
          </cell>
          <cell r="D216" t="str">
            <v>TVW-</v>
          </cell>
          <cell r="E216">
            <v>50</v>
          </cell>
          <cell r="F216">
            <v>6.64</v>
          </cell>
        </row>
        <row r="217">
          <cell r="B217">
            <v>213</v>
          </cell>
          <cell r="C217" t="str">
            <v>貯湯ﾀﾝｸ</v>
          </cell>
          <cell r="D217" t="str">
            <v>TVW-</v>
          </cell>
          <cell r="E217">
            <v>55</v>
          </cell>
          <cell r="F217">
            <v>7.08</v>
          </cell>
        </row>
        <row r="218">
          <cell r="B218">
            <v>214</v>
          </cell>
          <cell r="C218" t="str">
            <v>貯湯ﾀﾝｸ</v>
          </cell>
          <cell r="D218" t="str">
            <v>TVW-</v>
          </cell>
          <cell r="E218">
            <v>60</v>
          </cell>
          <cell r="F218">
            <v>9.2899999999999991</v>
          </cell>
        </row>
        <row r="219">
          <cell r="B219">
            <v>215</v>
          </cell>
          <cell r="C219" t="str">
            <v>ﾁﾘﾝｸﾞﾕﾆｯﾄ</v>
          </cell>
          <cell r="D219" t="str">
            <v>11,000kcal/h</v>
          </cell>
          <cell r="E219" t="str">
            <v>3.75kw</v>
          </cell>
          <cell r="F219">
            <v>1.58</v>
          </cell>
        </row>
        <row r="220">
          <cell r="B220">
            <v>216</v>
          </cell>
          <cell r="C220" t="str">
            <v>ﾁﾘﾝｸﾞﾕﾆｯﾄ</v>
          </cell>
          <cell r="D220" t="str">
            <v>17,000kcal/h</v>
          </cell>
          <cell r="E220" t="str">
            <v>5.5kw</v>
          </cell>
          <cell r="F220">
            <v>1.89</v>
          </cell>
        </row>
        <row r="221">
          <cell r="B221">
            <v>217</v>
          </cell>
          <cell r="C221" t="str">
            <v>ﾁﾘﾝｸﾞﾕﾆｯﾄ</v>
          </cell>
          <cell r="D221" t="str">
            <v>35,000kcal/h</v>
          </cell>
          <cell r="E221" t="str">
            <v>11kw</v>
          </cell>
          <cell r="F221">
            <v>3.15</v>
          </cell>
        </row>
        <row r="222">
          <cell r="B222">
            <v>218</v>
          </cell>
          <cell r="C222" t="str">
            <v>ﾁﾘﾝｸﾞﾕﾆｯﾄ</v>
          </cell>
          <cell r="D222" t="str">
            <v>71,000kcal/h</v>
          </cell>
          <cell r="E222" t="str">
            <v>22kw</v>
          </cell>
          <cell r="F222">
            <v>5.18</v>
          </cell>
        </row>
        <row r="223">
          <cell r="B223">
            <v>219</v>
          </cell>
          <cell r="C223" t="str">
            <v>ﾁﾘﾝｸﾞﾕﾆｯﾄ</v>
          </cell>
          <cell r="D223" t="str">
            <v>123,000kcal/h</v>
          </cell>
          <cell r="E223" t="str">
            <v>37kw</v>
          </cell>
          <cell r="F223">
            <v>7.21</v>
          </cell>
        </row>
        <row r="224">
          <cell r="B224">
            <v>220</v>
          </cell>
          <cell r="C224" t="str">
            <v>ﾁﾘﾝｸﾞﾕﾆｯﾄ</v>
          </cell>
          <cell r="D224" t="str">
            <v>200,000kcal/h</v>
          </cell>
          <cell r="E224" t="str">
            <v>60kw</v>
          </cell>
          <cell r="F224">
            <v>8.56</v>
          </cell>
        </row>
        <row r="225">
          <cell r="B225">
            <v>221</v>
          </cell>
          <cell r="C225" t="str">
            <v>ﾁﾘﾝｸﾞﾕﾆｯﾄ</v>
          </cell>
          <cell r="D225" t="str">
            <v>247,000kcal/h</v>
          </cell>
          <cell r="E225" t="str">
            <v>75kw</v>
          </cell>
          <cell r="F225">
            <v>12.61</v>
          </cell>
        </row>
        <row r="226">
          <cell r="B226">
            <v>222</v>
          </cell>
          <cell r="C226" t="str">
            <v>ﾁﾘﾝｸﾞﾕﾆｯﾄ</v>
          </cell>
          <cell r="D226" t="str">
            <v>296,000kcal/h</v>
          </cell>
          <cell r="E226" t="str">
            <v>90kw</v>
          </cell>
          <cell r="F226">
            <v>13.06</v>
          </cell>
        </row>
        <row r="227">
          <cell r="B227">
            <v>223</v>
          </cell>
          <cell r="C227" t="str">
            <v>ﾁﾘﾝｸﾞﾕﾆｯﾄ(防振基礎)</v>
          </cell>
          <cell r="D227" t="str">
            <v>11,000kcal/h</v>
          </cell>
          <cell r="E227" t="str">
            <v>3.75kw</v>
          </cell>
          <cell r="F227">
            <v>1.8959999999999999</v>
          </cell>
        </row>
        <row r="228">
          <cell r="B228">
            <v>224</v>
          </cell>
          <cell r="C228" t="str">
            <v>ﾁﾘﾝｸﾞﾕﾆｯﾄ(防振基礎)</v>
          </cell>
          <cell r="D228" t="str">
            <v>17,000kcal/h</v>
          </cell>
          <cell r="E228" t="str">
            <v>5.5kw</v>
          </cell>
          <cell r="F228">
            <v>2.2679999999999998</v>
          </cell>
        </row>
        <row r="229">
          <cell r="B229">
            <v>225</v>
          </cell>
          <cell r="C229" t="str">
            <v>ﾁﾘﾝｸﾞﾕﾆｯﾄ(防振基礎)</v>
          </cell>
          <cell r="D229" t="str">
            <v>35,000kcal/h</v>
          </cell>
          <cell r="E229" t="str">
            <v>11kw</v>
          </cell>
          <cell r="F229">
            <v>3.78</v>
          </cell>
        </row>
        <row r="230">
          <cell r="B230">
            <v>226</v>
          </cell>
          <cell r="C230" t="str">
            <v>ﾁﾘﾝｸﾞﾕﾆｯﾄ(防振基礎)</v>
          </cell>
          <cell r="D230" t="str">
            <v>71,000kcal/h</v>
          </cell>
          <cell r="E230" t="str">
            <v>22kw</v>
          </cell>
          <cell r="F230">
            <v>6.2159999999999993</v>
          </cell>
        </row>
        <row r="231">
          <cell r="B231">
            <v>227</v>
          </cell>
          <cell r="C231" t="str">
            <v>ﾁﾘﾝｸﾞﾕﾆｯﾄ(防振基礎)</v>
          </cell>
          <cell r="D231" t="str">
            <v>123,000kcal/h</v>
          </cell>
          <cell r="E231" t="str">
            <v>37kw</v>
          </cell>
          <cell r="F231">
            <v>8.6519999999999992</v>
          </cell>
        </row>
        <row r="232">
          <cell r="B232">
            <v>228</v>
          </cell>
          <cell r="C232" t="str">
            <v>ﾁﾘﾝｸﾞﾕﾆｯﾄ(防振基礎)</v>
          </cell>
          <cell r="D232" t="str">
            <v>200,000kcal/h</v>
          </cell>
          <cell r="E232" t="str">
            <v>60kw</v>
          </cell>
          <cell r="F232">
            <v>10.272</v>
          </cell>
        </row>
        <row r="233">
          <cell r="B233">
            <v>229</v>
          </cell>
          <cell r="C233" t="str">
            <v>ﾁﾘﾝｸﾞﾕﾆｯﾄ(防振基礎)</v>
          </cell>
          <cell r="D233" t="str">
            <v>247,000kcal/h</v>
          </cell>
          <cell r="E233" t="str">
            <v>75kw</v>
          </cell>
          <cell r="F233">
            <v>15.131999999999998</v>
          </cell>
        </row>
        <row r="234">
          <cell r="B234">
            <v>230</v>
          </cell>
          <cell r="C234" t="str">
            <v>ﾁﾘﾝｸﾞﾕﾆｯﾄ(防振基礎)</v>
          </cell>
          <cell r="D234" t="str">
            <v>296,000kcal/h</v>
          </cell>
          <cell r="E234" t="str">
            <v>90kw</v>
          </cell>
          <cell r="F234">
            <v>15.672000000000001</v>
          </cell>
        </row>
        <row r="235">
          <cell r="B235">
            <v>231</v>
          </cell>
          <cell r="C235" t="str">
            <v>空気熱源ﾋｰﾄﾎﾟﾝﾌﾟﾕﾆｯﾄ</v>
          </cell>
          <cell r="D235" t="str">
            <v>5,400kcal/h</v>
          </cell>
          <cell r="E235" t="str">
            <v>2.2kw</v>
          </cell>
          <cell r="F235">
            <v>1.87</v>
          </cell>
        </row>
        <row r="236">
          <cell r="B236">
            <v>232</v>
          </cell>
          <cell r="C236" t="str">
            <v>空気熱源ﾋｰﾄﾎﾟﾝﾌﾟﾕﾆｯﾄ</v>
          </cell>
          <cell r="D236" t="str">
            <v>9,500kcal/h</v>
          </cell>
          <cell r="E236" t="str">
            <v>3.75kw</v>
          </cell>
          <cell r="F236">
            <v>2.31</v>
          </cell>
        </row>
        <row r="237">
          <cell r="B237">
            <v>233</v>
          </cell>
          <cell r="C237" t="str">
            <v>空気熱源ﾋｰﾄﾎﾟﾝﾌﾟﾕﾆｯﾄ</v>
          </cell>
          <cell r="D237" t="str">
            <v>13,000kcal/h</v>
          </cell>
          <cell r="E237" t="str">
            <v>5.5kw</v>
          </cell>
          <cell r="F237">
            <v>3.1</v>
          </cell>
        </row>
        <row r="238">
          <cell r="B238">
            <v>234</v>
          </cell>
          <cell r="C238" t="str">
            <v>空気熱源ﾋｰﾄﾎﾟﾝﾌﾟﾕﾆｯﾄ</v>
          </cell>
          <cell r="D238" t="str">
            <v>19,000kcal/h</v>
          </cell>
          <cell r="E238" t="str">
            <v>7.5kw</v>
          </cell>
          <cell r="F238">
            <v>3.46</v>
          </cell>
        </row>
        <row r="239">
          <cell r="B239">
            <v>235</v>
          </cell>
          <cell r="C239" t="str">
            <v>空気熱源ﾋｰﾄﾎﾟﾝﾌﾟﾕﾆｯﾄ</v>
          </cell>
          <cell r="D239" t="str">
            <v>27,000kcal/h</v>
          </cell>
          <cell r="E239" t="str">
            <v>11kw</v>
          </cell>
          <cell r="F239">
            <v>5.12</v>
          </cell>
        </row>
        <row r="240">
          <cell r="B240">
            <v>236</v>
          </cell>
          <cell r="C240" t="str">
            <v>空気熱源ﾋｰﾄﾎﾟﾝﾌﾟﾕﾆｯﾄ</v>
          </cell>
          <cell r="D240" t="str">
            <v>37,000kcal/h</v>
          </cell>
          <cell r="E240" t="str">
            <v>15kw</v>
          </cell>
          <cell r="F240">
            <v>5.33</v>
          </cell>
        </row>
        <row r="241">
          <cell r="B241">
            <v>237</v>
          </cell>
          <cell r="C241" t="str">
            <v>空気熱源ﾋｰﾄﾎﾟﾝﾌﾟﾕﾆｯﾄ</v>
          </cell>
          <cell r="D241" t="str">
            <v>57,000kcal/h</v>
          </cell>
          <cell r="E241" t="str">
            <v>22kw</v>
          </cell>
          <cell r="F241">
            <v>6.7</v>
          </cell>
        </row>
        <row r="242">
          <cell r="B242">
            <v>238</v>
          </cell>
          <cell r="C242" t="str">
            <v>空気熱源ﾋｰﾄﾎﾟﾝﾌﾟﾕﾆｯﾄ</v>
          </cell>
          <cell r="D242" t="str">
            <v>90,000kcal/h</v>
          </cell>
          <cell r="E242" t="str">
            <v>33kw</v>
          </cell>
          <cell r="F242">
            <v>10.31</v>
          </cell>
        </row>
        <row r="243">
          <cell r="B243">
            <v>239</v>
          </cell>
          <cell r="C243" t="str">
            <v>空気熱源ﾋｰﾄﾎﾟﾝﾌﾟﾕﾆｯﾄ</v>
          </cell>
          <cell r="D243" t="str">
            <v>110,000kcal/h</v>
          </cell>
          <cell r="E243" t="str">
            <v>37kw</v>
          </cell>
          <cell r="F243">
            <v>10.88</v>
          </cell>
        </row>
        <row r="244">
          <cell r="B244">
            <v>240</v>
          </cell>
          <cell r="C244" t="str">
            <v>小形二重効用直焚吸収冷温水機</v>
          </cell>
          <cell r="D244">
            <v>20</v>
          </cell>
          <cell r="E244" t="str">
            <v>UST</v>
          </cell>
          <cell r="F244">
            <v>6.28</v>
          </cell>
        </row>
        <row r="245">
          <cell r="B245">
            <v>241</v>
          </cell>
          <cell r="C245" t="str">
            <v>小形二重効用直焚吸収冷温水機</v>
          </cell>
          <cell r="D245">
            <v>30</v>
          </cell>
          <cell r="E245" t="str">
            <v>UST</v>
          </cell>
          <cell r="F245">
            <v>8.44</v>
          </cell>
        </row>
        <row r="246">
          <cell r="B246">
            <v>242</v>
          </cell>
          <cell r="C246" t="str">
            <v>小形二重効用直焚吸収冷温水機</v>
          </cell>
          <cell r="D246">
            <v>40</v>
          </cell>
          <cell r="E246" t="str">
            <v>UST</v>
          </cell>
          <cell r="F246">
            <v>10.6</v>
          </cell>
        </row>
        <row r="247">
          <cell r="B247">
            <v>243</v>
          </cell>
          <cell r="C247" t="str">
            <v>小形二重効用直焚吸収冷温水機</v>
          </cell>
          <cell r="D247">
            <v>50</v>
          </cell>
          <cell r="E247" t="str">
            <v>UST</v>
          </cell>
          <cell r="F247">
            <v>12.76</v>
          </cell>
        </row>
        <row r="248">
          <cell r="B248">
            <v>244</v>
          </cell>
          <cell r="C248" t="str">
            <v>直焚吸収冷温水機</v>
          </cell>
          <cell r="D248">
            <v>75</v>
          </cell>
          <cell r="E248" t="str">
            <v>UST</v>
          </cell>
          <cell r="F248">
            <v>18.16</v>
          </cell>
        </row>
        <row r="249">
          <cell r="B249">
            <v>245</v>
          </cell>
          <cell r="C249" t="str">
            <v>直焚吸収冷温水機</v>
          </cell>
          <cell r="D249">
            <v>100</v>
          </cell>
          <cell r="E249" t="str">
            <v>UST</v>
          </cell>
          <cell r="F249">
            <v>23.56</v>
          </cell>
        </row>
        <row r="250">
          <cell r="B250">
            <v>246</v>
          </cell>
          <cell r="C250" t="str">
            <v>直焚吸収冷温水機</v>
          </cell>
          <cell r="D250">
            <v>125</v>
          </cell>
          <cell r="E250" t="str">
            <v>UST</v>
          </cell>
          <cell r="F250">
            <v>25.74</v>
          </cell>
        </row>
        <row r="251">
          <cell r="B251">
            <v>247</v>
          </cell>
          <cell r="C251" t="str">
            <v>直焚吸収冷温水機</v>
          </cell>
          <cell r="D251">
            <v>150</v>
          </cell>
          <cell r="E251" t="str">
            <v>UST</v>
          </cell>
          <cell r="F251">
            <v>30.54</v>
          </cell>
        </row>
        <row r="252">
          <cell r="B252">
            <v>248</v>
          </cell>
          <cell r="C252" t="str">
            <v>直焚吸収冷温水機</v>
          </cell>
          <cell r="D252">
            <v>170</v>
          </cell>
          <cell r="E252" t="str">
            <v>UST</v>
          </cell>
          <cell r="F252">
            <v>34.380000000000003</v>
          </cell>
        </row>
        <row r="253">
          <cell r="B253">
            <v>249</v>
          </cell>
          <cell r="C253" t="str">
            <v>直焚吸収冷温水機</v>
          </cell>
          <cell r="D253">
            <v>205</v>
          </cell>
          <cell r="E253" t="str">
            <v>UST</v>
          </cell>
          <cell r="F253">
            <v>41.1</v>
          </cell>
        </row>
        <row r="254">
          <cell r="B254">
            <v>250</v>
          </cell>
          <cell r="C254" t="str">
            <v>直焚吸収冷温水機</v>
          </cell>
          <cell r="D254">
            <v>255</v>
          </cell>
          <cell r="E254" t="str">
            <v>UST</v>
          </cell>
          <cell r="F254">
            <v>50.7</v>
          </cell>
        </row>
        <row r="255">
          <cell r="B255">
            <v>251</v>
          </cell>
          <cell r="C255" t="str">
            <v>直焚吸収冷温水機</v>
          </cell>
          <cell r="D255">
            <v>300</v>
          </cell>
          <cell r="E255" t="str">
            <v>UST</v>
          </cell>
          <cell r="F255">
            <v>59.34</v>
          </cell>
        </row>
        <row r="256">
          <cell r="B256">
            <v>252</v>
          </cell>
          <cell r="C256" t="str">
            <v>冷却塔(FRP)</v>
          </cell>
          <cell r="D256">
            <v>5</v>
          </cell>
          <cell r="E256" t="str">
            <v>RT</v>
          </cell>
          <cell r="F256">
            <v>1.18</v>
          </cell>
        </row>
        <row r="257">
          <cell r="B257">
            <v>253</v>
          </cell>
          <cell r="C257" t="str">
            <v>冷却塔(FRP)</v>
          </cell>
          <cell r="D257">
            <v>7.5</v>
          </cell>
          <cell r="E257" t="str">
            <v>RT</v>
          </cell>
          <cell r="F257">
            <v>1.27</v>
          </cell>
        </row>
        <row r="258">
          <cell r="B258">
            <v>254</v>
          </cell>
          <cell r="C258" t="str">
            <v>冷却塔(FRP)</v>
          </cell>
          <cell r="D258">
            <v>10</v>
          </cell>
          <cell r="E258" t="str">
            <v>RT</v>
          </cell>
          <cell r="F258">
            <v>1.31</v>
          </cell>
        </row>
        <row r="259">
          <cell r="B259">
            <v>255</v>
          </cell>
          <cell r="C259" t="str">
            <v>冷却塔(FRP)</v>
          </cell>
          <cell r="D259">
            <v>15</v>
          </cell>
          <cell r="E259" t="str">
            <v>RT</v>
          </cell>
          <cell r="F259">
            <v>1.51</v>
          </cell>
        </row>
        <row r="260">
          <cell r="B260">
            <v>256</v>
          </cell>
          <cell r="C260" t="str">
            <v>冷却塔(FRP)</v>
          </cell>
          <cell r="D260">
            <v>20</v>
          </cell>
          <cell r="E260" t="str">
            <v>RT</v>
          </cell>
          <cell r="F260">
            <v>1.59</v>
          </cell>
        </row>
        <row r="261">
          <cell r="B261">
            <v>257</v>
          </cell>
          <cell r="C261" t="str">
            <v>冷却塔(FRP)</v>
          </cell>
          <cell r="D261">
            <v>25</v>
          </cell>
          <cell r="E261" t="str">
            <v>RT</v>
          </cell>
          <cell r="F261">
            <v>1.71</v>
          </cell>
        </row>
        <row r="262">
          <cell r="B262">
            <v>258</v>
          </cell>
          <cell r="C262" t="str">
            <v>冷却塔(FRP)</v>
          </cell>
          <cell r="D262">
            <v>30</v>
          </cell>
          <cell r="E262" t="str">
            <v>RT</v>
          </cell>
          <cell r="F262">
            <v>1.95</v>
          </cell>
        </row>
        <row r="263">
          <cell r="B263">
            <v>259</v>
          </cell>
          <cell r="C263" t="str">
            <v>冷却塔(FRP)</v>
          </cell>
          <cell r="D263">
            <v>40</v>
          </cell>
          <cell r="E263" t="str">
            <v>RT</v>
          </cell>
          <cell r="F263">
            <v>2.52</v>
          </cell>
        </row>
        <row r="264">
          <cell r="B264">
            <v>260</v>
          </cell>
          <cell r="C264" t="str">
            <v>冷却塔(FRP)</v>
          </cell>
          <cell r="D264">
            <v>50</v>
          </cell>
          <cell r="E264" t="str">
            <v>RT</v>
          </cell>
          <cell r="F264">
            <v>2.93</v>
          </cell>
        </row>
        <row r="265">
          <cell r="B265">
            <v>261</v>
          </cell>
          <cell r="C265" t="str">
            <v>冷却塔(FRP)</v>
          </cell>
          <cell r="D265">
            <v>60</v>
          </cell>
          <cell r="E265" t="str">
            <v>RT</v>
          </cell>
          <cell r="F265">
            <v>3.33</v>
          </cell>
        </row>
        <row r="266">
          <cell r="B266">
            <v>262</v>
          </cell>
          <cell r="C266" t="str">
            <v>冷却塔(FRP)</v>
          </cell>
          <cell r="D266">
            <v>80</v>
          </cell>
          <cell r="E266" t="str">
            <v>RT</v>
          </cell>
          <cell r="F266">
            <v>4.47</v>
          </cell>
        </row>
        <row r="267">
          <cell r="B267">
            <v>263</v>
          </cell>
          <cell r="C267" t="str">
            <v>空気熱源ﾊﾟｯｹｰｼﾞ(直吹･ﾀﾞｸﾄ接続)･室内機</v>
          </cell>
          <cell r="D267">
            <v>12.5</v>
          </cell>
          <cell r="E267" t="str">
            <v>kw</v>
          </cell>
          <cell r="F267">
            <v>0.95</v>
          </cell>
        </row>
        <row r="268">
          <cell r="B268">
            <v>264</v>
          </cell>
          <cell r="C268" t="str">
            <v>空気熱源ﾊﾟｯｹｰｼﾞ(直吹･ﾀﾞｸﾄ接続)･室外機</v>
          </cell>
          <cell r="D268">
            <v>12.5</v>
          </cell>
          <cell r="E268" t="str">
            <v>kw</v>
          </cell>
          <cell r="F268">
            <v>0.94</v>
          </cell>
        </row>
        <row r="269">
          <cell r="B269">
            <v>265</v>
          </cell>
          <cell r="C269" t="str">
            <v>空気熱源ﾊﾟｯｹｰｼﾞ(直吹･ﾀﾞｸﾄ接続)･室内機</v>
          </cell>
          <cell r="D269">
            <v>18</v>
          </cell>
          <cell r="E269" t="str">
            <v>kw</v>
          </cell>
          <cell r="F269">
            <v>1.3</v>
          </cell>
        </row>
        <row r="270">
          <cell r="B270">
            <v>266</v>
          </cell>
          <cell r="C270" t="str">
            <v>空気熱源ﾊﾟｯｹｰｼﾞ(直吹･ﾀﾞｸﾄ接続)･室外機</v>
          </cell>
          <cell r="D270">
            <v>18</v>
          </cell>
          <cell r="E270" t="str">
            <v>kw</v>
          </cell>
          <cell r="F270">
            <v>0.52</v>
          </cell>
        </row>
        <row r="271">
          <cell r="B271">
            <v>267</v>
          </cell>
          <cell r="C271" t="str">
            <v>空気熱源ﾊﾟｯｹｰｼﾞ(直吹･ﾀﾞｸﾄ接続)･室内機</v>
          </cell>
          <cell r="D271">
            <v>25</v>
          </cell>
          <cell r="E271" t="str">
            <v>kw</v>
          </cell>
          <cell r="F271">
            <v>1.59</v>
          </cell>
        </row>
        <row r="272">
          <cell r="B272">
            <v>268</v>
          </cell>
          <cell r="C272" t="str">
            <v>空気熱源ﾊﾟｯｹｰｼﾞ(直吹･ﾀﾞｸﾄ接続)･室外機</v>
          </cell>
          <cell r="D272">
            <v>25</v>
          </cell>
          <cell r="E272" t="str">
            <v>kw</v>
          </cell>
          <cell r="F272">
            <v>0.65</v>
          </cell>
        </row>
        <row r="273">
          <cell r="B273">
            <v>269</v>
          </cell>
          <cell r="C273" t="str">
            <v>空気熱源ﾊﾟｯｹｰｼﾞ(直吹･ﾀﾞｸﾄ接続)･室内機</v>
          </cell>
          <cell r="D273">
            <v>35.5</v>
          </cell>
          <cell r="E273" t="str">
            <v>kw</v>
          </cell>
          <cell r="F273">
            <v>2.59</v>
          </cell>
        </row>
        <row r="274">
          <cell r="B274">
            <v>270</v>
          </cell>
          <cell r="C274" t="str">
            <v>空気熱源ﾊﾟｯｹｰｼﾞ(直吹･ﾀﾞｸﾄ接続)･室外機</v>
          </cell>
          <cell r="D274">
            <v>35.5</v>
          </cell>
          <cell r="E274" t="str">
            <v>kw</v>
          </cell>
          <cell r="F274">
            <v>1.1200000000000001</v>
          </cell>
        </row>
        <row r="275">
          <cell r="B275">
            <v>271</v>
          </cell>
          <cell r="C275" t="str">
            <v>空気熱源ﾊﾟｯｹｰｼﾞ(直吹･ﾀﾞｸﾄ接続)･室内機</v>
          </cell>
          <cell r="D275">
            <v>50</v>
          </cell>
          <cell r="E275" t="str">
            <v>kw</v>
          </cell>
          <cell r="F275">
            <v>3.2</v>
          </cell>
        </row>
        <row r="276">
          <cell r="B276">
            <v>272</v>
          </cell>
          <cell r="C276" t="str">
            <v>空気熱源ﾊﾟｯｹｰｼﾞ(直吹･ﾀﾞｸﾄ接続)･室外機</v>
          </cell>
          <cell r="D276">
            <v>50</v>
          </cell>
          <cell r="E276" t="str">
            <v>kw</v>
          </cell>
          <cell r="F276">
            <v>1.1399999999999999</v>
          </cell>
        </row>
        <row r="277">
          <cell r="B277">
            <v>273</v>
          </cell>
          <cell r="C277" t="str">
            <v>空気熱源ﾊﾟｯｹｰｼﾞ(直吹･ﾀﾞｸﾄ接続)･室内機</v>
          </cell>
          <cell r="D277">
            <v>56</v>
          </cell>
          <cell r="E277" t="str">
            <v>kw</v>
          </cell>
          <cell r="F277">
            <v>3.5</v>
          </cell>
        </row>
        <row r="278">
          <cell r="B278">
            <v>274</v>
          </cell>
          <cell r="C278" t="str">
            <v>空気熱源ﾊﾟｯｹｰｼﾞ(直吹･ﾀﾞｸﾄ接続)･室外機</v>
          </cell>
          <cell r="D278">
            <v>56</v>
          </cell>
          <cell r="E278" t="str">
            <v>kw</v>
          </cell>
          <cell r="F278">
            <v>1.29</v>
          </cell>
        </row>
        <row r="279">
          <cell r="B279">
            <v>275</v>
          </cell>
          <cell r="C279" t="str">
            <v>空気熱源ﾊﾟｯｹｰｼﾞ(直吹･ﾀﾞｸﾄ接続)･室内機</v>
          </cell>
          <cell r="D279">
            <v>71</v>
          </cell>
          <cell r="E279" t="str">
            <v>kw</v>
          </cell>
          <cell r="F279">
            <v>4.4400000000000004</v>
          </cell>
        </row>
        <row r="280">
          <cell r="B280">
            <v>276</v>
          </cell>
          <cell r="C280" t="str">
            <v>空気熱源ﾊﾟｯｹｰｼﾞ(直吹･ﾀﾞｸﾄ接続)･室外機</v>
          </cell>
          <cell r="D280">
            <v>71</v>
          </cell>
          <cell r="E280" t="str">
            <v>kw</v>
          </cell>
          <cell r="F280">
            <v>1.82</v>
          </cell>
        </row>
        <row r="281">
          <cell r="B281">
            <v>277</v>
          </cell>
          <cell r="C281" t="str">
            <v>空気熱源ﾊﾟｯｹｰｼﾞ(直吹･ﾀﾞｸﾄ接続)･室外機(天井吊)</v>
          </cell>
          <cell r="D281">
            <v>12.5</v>
          </cell>
          <cell r="E281" t="str">
            <v>kw</v>
          </cell>
          <cell r="F281">
            <v>1.88</v>
          </cell>
        </row>
        <row r="282">
          <cell r="B282">
            <v>278</v>
          </cell>
          <cell r="C282" t="str">
            <v>空気熱源ﾊﾟｯｹｰｼﾞ(直吹･ﾀﾞｸﾄ接続)･室外機(天井吊)</v>
          </cell>
          <cell r="D282">
            <v>18</v>
          </cell>
          <cell r="E282" t="str">
            <v>kw</v>
          </cell>
          <cell r="F282">
            <v>1.04</v>
          </cell>
        </row>
        <row r="283">
          <cell r="B283">
            <v>279</v>
          </cell>
          <cell r="C283" t="str">
            <v>空気熱源ﾊﾟｯｹｰｼﾞ(直吹･ﾀﾞｸﾄ接続)･室外機(天井吊)</v>
          </cell>
          <cell r="D283">
            <v>25</v>
          </cell>
          <cell r="E283" t="str">
            <v>kw</v>
          </cell>
          <cell r="F283">
            <v>1.3</v>
          </cell>
        </row>
        <row r="284">
          <cell r="B284">
            <v>280</v>
          </cell>
          <cell r="C284" t="str">
            <v>空気熱源ﾊﾟｯｹｰｼﾞ(直吹･ﾀﾞｸﾄ接続)･室外機(天井吊)</v>
          </cell>
          <cell r="D284">
            <v>35.5</v>
          </cell>
          <cell r="E284" t="str">
            <v>kw</v>
          </cell>
          <cell r="F284">
            <v>2.2400000000000002</v>
          </cell>
        </row>
        <row r="285">
          <cell r="B285">
            <v>281</v>
          </cell>
          <cell r="C285" t="str">
            <v>空気熱源ﾊﾟｯｹｰｼﾞ(直吹･ﾀﾞｸﾄ接続)･室外機(天井吊)</v>
          </cell>
          <cell r="D285">
            <v>50</v>
          </cell>
          <cell r="E285" t="str">
            <v>kw</v>
          </cell>
          <cell r="F285">
            <v>2.2799999999999998</v>
          </cell>
        </row>
        <row r="286">
          <cell r="B286">
            <v>282</v>
          </cell>
          <cell r="C286" t="str">
            <v>空気熱源ﾊﾟｯｹｰｼﾞ(直吹･ﾀﾞｸﾄ接続)･室外機(天井吊)</v>
          </cell>
          <cell r="D286">
            <v>56</v>
          </cell>
          <cell r="E286" t="str">
            <v>kw</v>
          </cell>
          <cell r="F286">
            <v>2.58</v>
          </cell>
        </row>
        <row r="287">
          <cell r="B287">
            <v>283</v>
          </cell>
          <cell r="C287" t="str">
            <v>空気熱源ﾊﾟｯｹｰｼﾞ(直吹･ﾀﾞｸﾄ接続)･室外機(天井吊)</v>
          </cell>
          <cell r="D287">
            <v>71</v>
          </cell>
          <cell r="E287" t="str">
            <v>kw</v>
          </cell>
          <cell r="F287">
            <v>3.64</v>
          </cell>
        </row>
        <row r="288">
          <cell r="B288">
            <v>284</v>
          </cell>
          <cell r="C288" t="str">
            <v>ｳｲﾝｸﾞﾎﾟﾝﾌﾟ</v>
          </cell>
          <cell r="D288">
            <v>12.5</v>
          </cell>
          <cell r="E288" t="str">
            <v>kw</v>
          </cell>
          <cell r="F288">
            <v>1.1279999999999999</v>
          </cell>
        </row>
        <row r="289">
          <cell r="B289">
            <v>285</v>
          </cell>
          <cell r="C289" t="str">
            <v>空気熱源ﾊﾟｯｹｰｼﾞ(直吹･ﾀﾞｸﾄ接続)･室外機(防振基礎)</v>
          </cell>
          <cell r="D289">
            <v>18</v>
          </cell>
          <cell r="E289" t="str">
            <v>kw</v>
          </cell>
          <cell r="F289">
            <v>0.624</v>
          </cell>
        </row>
        <row r="290">
          <cell r="B290">
            <v>286</v>
          </cell>
          <cell r="C290" t="str">
            <v>空気熱源ﾊﾟｯｹｰｼﾞ(直吹･ﾀﾞｸﾄ接続)･室外機(防振基礎)</v>
          </cell>
          <cell r="D290">
            <v>25</v>
          </cell>
          <cell r="E290" t="str">
            <v>kw</v>
          </cell>
          <cell r="F290">
            <v>0.78</v>
          </cell>
        </row>
        <row r="291">
          <cell r="B291">
            <v>287</v>
          </cell>
          <cell r="C291" t="str">
            <v>空気熱源ﾊﾟｯｹｰｼﾞ(直吹･ﾀﾞｸﾄ接続)･室外機(防振基礎)</v>
          </cell>
          <cell r="D291">
            <v>35.5</v>
          </cell>
          <cell r="E291" t="str">
            <v>kw</v>
          </cell>
          <cell r="F291">
            <v>1.3440000000000001</v>
          </cell>
        </row>
        <row r="292">
          <cell r="B292">
            <v>288</v>
          </cell>
          <cell r="C292" t="str">
            <v>空気熱源ﾊﾟｯｹｰｼﾞ(直吹･ﾀﾞｸﾄ接続)･室外機(防振基礎)</v>
          </cell>
          <cell r="D292">
            <v>50</v>
          </cell>
          <cell r="E292" t="str">
            <v>kw</v>
          </cell>
          <cell r="F292">
            <v>1.3679999999999999</v>
          </cell>
        </row>
        <row r="293">
          <cell r="B293">
            <v>289</v>
          </cell>
          <cell r="C293" t="str">
            <v>空気熱源ﾊﾟｯｹｰｼﾞ(直吹･ﾀﾞｸﾄ接続)･室外機(防振基礎)</v>
          </cell>
          <cell r="D293">
            <v>56</v>
          </cell>
          <cell r="E293" t="str">
            <v>kw</v>
          </cell>
          <cell r="F293">
            <v>1.548</v>
          </cell>
        </row>
        <row r="294">
          <cell r="B294">
            <v>290</v>
          </cell>
          <cell r="C294" t="str">
            <v>空気熱源ﾊﾟｯｹｰｼﾞ(直吹･ﾀﾞｸﾄ接続)･室外機(防振基礎)</v>
          </cell>
          <cell r="D294">
            <v>71</v>
          </cell>
          <cell r="E294" t="str">
            <v>kw</v>
          </cell>
          <cell r="F294">
            <v>2.1840000000000002</v>
          </cell>
        </row>
        <row r="295">
          <cell r="B295">
            <v>291</v>
          </cell>
          <cell r="C295" t="str">
            <v>空気熱源ﾊﾟｯｹｰｼﾞ室外機</v>
          </cell>
          <cell r="D295">
            <v>2.8</v>
          </cell>
          <cell r="E295" t="str">
            <v>kw</v>
          </cell>
          <cell r="F295">
            <v>0.45</v>
          </cell>
        </row>
        <row r="296">
          <cell r="B296">
            <v>292</v>
          </cell>
          <cell r="C296" t="str">
            <v>空気熱源ﾊﾟｯｹｰｼﾞ室外機</v>
          </cell>
          <cell r="D296">
            <v>3.2</v>
          </cell>
          <cell r="E296" t="str">
            <v>kw</v>
          </cell>
          <cell r="F296">
            <v>0.55000000000000004</v>
          </cell>
        </row>
        <row r="297">
          <cell r="B297">
            <v>293</v>
          </cell>
          <cell r="C297" t="str">
            <v>空気熱源ﾊﾟｯｹｰｼﾞ室外機</v>
          </cell>
          <cell r="D297">
            <v>4</v>
          </cell>
          <cell r="E297" t="str">
            <v>kw</v>
          </cell>
          <cell r="F297">
            <v>0.57999999999999996</v>
          </cell>
        </row>
        <row r="298">
          <cell r="B298">
            <v>294</v>
          </cell>
          <cell r="C298" t="str">
            <v>空気熱源ﾊﾟｯｹｰｼﾞ室外機</v>
          </cell>
          <cell r="D298">
            <v>4.5</v>
          </cell>
          <cell r="E298" t="str">
            <v>kw</v>
          </cell>
          <cell r="F298">
            <v>0.62</v>
          </cell>
        </row>
        <row r="299">
          <cell r="B299">
            <v>295</v>
          </cell>
          <cell r="C299" t="str">
            <v>空気熱源ﾊﾟｯｹｰｼﾞ室外機</v>
          </cell>
          <cell r="D299">
            <v>5</v>
          </cell>
          <cell r="E299" t="str">
            <v>kw</v>
          </cell>
          <cell r="F299">
            <v>0.66</v>
          </cell>
        </row>
        <row r="300">
          <cell r="B300">
            <v>296</v>
          </cell>
          <cell r="C300" t="str">
            <v>空気熱源ﾊﾟｯｹｰｼﾞ室外機</v>
          </cell>
          <cell r="D300">
            <v>5.6</v>
          </cell>
          <cell r="E300" t="str">
            <v>kw</v>
          </cell>
          <cell r="F300">
            <v>0.77</v>
          </cell>
        </row>
        <row r="301">
          <cell r="B301">
            <v>297</v>
          </cell>
          <cell r="C301" t="str">
            <v>空気熱源ﾊﾟｯｹｰｼﾞ室外機</v>
          </cell>
          <cell r="D301">
            <v>6.3</v>
          </cell>
          <cell r="E301" t="str">
            <v>kw</v>
          </cell>
          <cell r="F301">
            <v>0.8</v>
          </cell>
        </row>
        <row r="302">
          <cell r="B302">
            <v>298</v>
          </cell>
          <cell r="C302" t="str">
            <v>空気熱源ﾊﾟｯｹｰｼﾞ室外機</v>
          </cell>
          <cell r="D302">
            <v>7.1</v>
          </cell>
          <cell r="E302" t="str">
            <v>kw</v>
          </cell>
          <cell r="F302">
            <v>0.83</v>
          </cell>
        </row>
        <row r="303">
          <cell r="B303">
            <v>299</v>
          </cell>
          <cell r="C303" t="str">
            <v>空気熱源ﾊﾟｯｹｰｼﾞ室外機</v>
          </cell>
          <cell r="D303">
            <v>8</v>
          </cell>
          <cell r="E303" t="str">
            <v>kw</v>
          </cell>
          <cell r="F303">
            <v>0.98</v>
          </cell>
        </row>
        <row r="304">
          <cell r="B304">
            <v>300</v>
          </cell>
          <cell r="C304" t="str">
            <v>空気熱源ﾊﾟｯｹｰｼﾞ室外機</v>
          </cell>
          <cell r="D304">
            <v>10</v>
          </cell>
          <cell r="E304" t="str">
            <v>kw</v>
          </cell>
          <cell r="F304">
            <v>1.0900000000000001</v>
          </cell>
        </row>
        <row r="305">
          <cell r="B305">
            <v>301</v>
          </cell>
          <cell r="C305" t="str">
            <v>空気熱源ﾊﾟｯｹｰｼﾞ室外機</v>
          </cell>
          <cell r="D305">
            <v>12.5</v>
          </cell>
          <cell r="E305" t="str">
            <v>kw</v>
          </cell>
          <cell r="F305">
            <v>1.24</v>
          </cell>
        </row>
        <row r="306">
          <cell r="B306">
            <v>302</v>
          </cell>
          <cell r="C306" t="str">
            <v>空気熱源ﾊﾟｯｹｰｼﾞ室外機</v>
          </cell>
          <cell r="D306">
            <v>14</v>
          </cell>
          <cell r="E306" t="str">
            <v>kw</v>
          </cell>
          <cell r="F306">
            <v>1.28</v>
          </cell>
        </row>
        <row r="307">
          <cell r="B307">
            <v>303</v>
          </cell>
          <cell r="C307" t="str">
            <v>空気熱源ﾊﾟｯｹｰｼﾞ室外機</v>
          </cell>
          <cell r="D307">
            <v>20</v>
          </cell>
          <cell r="E307" t="str">
            <v>kw</v>
          </cell>
          <cell r="F307">
            <v>2.29</v>
          </cell>
        </row>
        <row r="308">
          <cell r="B308">
            <v>304</v>
          </cell>
          <cell r="C308" t="str">
            <v>空気熱源ﾊﾟｯｹｰｼﾞ室外機</v>
          </cell>
          <cell r="D308">
            <v>25</v>
          </cell>
          <cell r="E308" t="str">
            <v>kw</v>
          </cell>
          <cell r="F308">
            <v>2.56</v>
          </cell>
        </row>
        <row r="309">
          <cell r="B309">
            <v>305</v>
          </cell>
          <cell r="C309" t="str">
            <v>空気熱源ﾊﾟｯｹｰｼﾞ室外機(天井吊)</v>
          </cell>
          <cell r="D309">
            <v>2.8</v>
          </cell>
          <cell r="E309" t="str">
            <v>kw</v>
          </cell>
          <cell r="F309">
            <v>0.9</v>
          </cell>
        </row>
        <row r="310">
          <cell r="B310">
            <v>306</v>
          </cell>
          <cell r="C310" t="str">
            <v>空気熱源ﾊﾟｯｹｰｼﾞ室外機(天井吊)</v>
          </cell>
          <cell r="D310">
            <v>3.2</v>
          </cell>
          <cell r="E310" t="str">
            <v>kw</v>
          </cell>
          <cell r="F310">
            <v>1.1000000000000001</v>
          </cell>
        </row>
        <row r="311">
          <cell r="B311">
            <v>307</v>
          </cell>
          <cell r="C311" t="str">
            <v>空気熱源ﾊﾟｯｹｰｼﾞ室外機(天井吊)</v>
          </cell>
          <cell r="D311">
            <v>4</v>
          </cell>
          <cell r="E311" t="str">
            <v>kw</v>
          </cell>
          <cell r="F311">
            <v>1.1599999999999999</v>
          </cell>
        </row>
        <row r="312">
          <cell r="B312">
            <v>308</v>
          </cell>
          <cell r="C312" t="str">
            <v>空気熱源ﾊﾟｯｹｰｼﾞ室外機(天井吊)</v>
          </cell>
          <cell r="D312">
            <v>4.5</v>
          </cell>
          <cell r="E312" t="str">
            <v>kw</v>
          </cell>
          <cell r="F312">
            <v>1.24</v>
          </cell>
        </row>
        <row r="313">
          <cell r="B313">
            <v>309</v>
          </cell>
          <cell r="C313" t="str">
            <v>空気熱源ﾊﾟｯｹｰｼﾞ室外機(天井吊)</v>
          </cell>
          <cell r="D313">
            <v>5</v>
          </cell>
          <cell r="E313" t="str">
            <v>kw</v>
          </cell>
          <cell r="F313">
            <v>1.32</v>
          </cell>
        </row>
        <row r="314">
          <cell r="B314">
            <v>310</v>
          </cell>
          <cell r="C314" t="str">
            <v>空気熱源ﾊﾟｯｹｰｼﾞ室外機(天井吊)</v>
          </cell>
          <cell r="D314">
            <v>5.6</v>
          </cell>
          <cell r="E314" t="str">
            <v>kw</v>
          </cell>
          <cell r="F314">
            <v>1.54</v>
          </cell>
        </row>
        <row r="315">
          <cell r="B315">
            <v>311</v>
          </cell>
          <cell r="C315" t="str">
            <v>空気熱源ﾊﾟｯｹｰｼﾞ室外機(天井吊)</v>
          </cell>
          <cell r="D315">
            <v>6.3</v>
          </cell>
          <cell r="E315" t="str">
            <v>kw</v>
          </cell>
          <cell r="F315">
            <v>1.6</v>
          </cell>
        </row>
        <row r="316">
          <cell r="B316">
            <v>312</v>
          </cell>
          <cell r="C316" t="str">
            <v>空気熱源ﾊﾟｯｹｰｼﾞ室外機(天井吊)</v>
          </cell>
          <cell r="D316">
            <v>7.1</v>
          </cell>
          <cell r="E316" t="str">
            <v>kw</v>
          </cell>
          <cell r="F316">
            <v>1.66</v>
          </cell>
        </row>
        <row r="317">
          <cell r="B317">
            <v>313</v>
          </cell>
          <cell r="C317" t="str">
            <v>空気熱源ﾊﾟｯｹｰｼﾞ室外機(天井吊)</v>
          </cell>
          <cell r="D317">
            <v>8</v>
          </cell>
          <cell r="E317" t="str">
            <v>kw</v>
          </cell>
          <cell r="F317">
            <v>1.96</v>
          </cell>
        </row>
        <row r="318">
          <cell r="B318">
            <v>314</v>
          </cell>
          <cell r="C318" t="str">
            <v>空気熱源ﾊﾟｯｹｰｼﾞ室外機(天井吊)</v>
          </cell>
          <cell r="D318">
            <v>10</v>
          </cell>
          <cell r="E318" t="str">
            <v>kw</v>
          </cell>
          <cell r="F318">
            <v>2.1800000000000002</v>
          </cell>
        </row>
        <row r="319">
          <cell r="B319">
            <v>315</v>
          </cell>
          <cell r="C319" t="str">
            <v>空気熱源ﾊﾟｯｹｰｼﾞ室外機(天井吊)</v>
          </cell>
          <cell r="D319">
            <v>12.5</v>
          </cell>
          <cell r="E319" t="str">
            <v>kw</v>
          </cell>
          <cell r="F319">
            <v>2.48</v>
          </cell>
        </row>
        <row r="320">
          <cell r="B320">
            <v>316</v>
          </cell>
          <cell r="C320" t="str">
            <v>空気熱源ﾊﾟｯｹｰｼﾞ室外機(天井吊)</v>
          </cell>
          <cell r="D320">
            <v>14</v>
          </cell>
          <cell r="E320" t="str">
            <v>kw</v>
          </cell>
          <cell r="F320">
            <v>2.56</v>
          </cell>
        </row>
        <row r="321">
          <cell r="B321">
            <v>317</v>
          </cell>
          <cell r="C321" t="str">
            <v>空気熱源ﾊﾟｯｹｰｼﾞ室外機(天井吊)</v>
          </cell>
          <cell r="D321">
            <v>20</v>
          </cell>
          <cell r="E321" t="str">
            <v>kw</v>
          </cell>
          <cell r="F321">
            <v>4.58</v>
          </cell>
        </row>
        <row r="322">
          <cell r="B322">
            <v>318</v>
          </cell>
          <cell r="C322" t="str">
            <v>空気熱源ﾊﾟｯｹｰｼﾞ室外機(天井吊)</v>
          </cell>
          <cell r="D322">
            <v>25</v>
          </cell>
          <cell r="E322" t="str">
            <v>kw</v>
          </cell>
          <cell r="F322">
            <v>5.12</v>
          </cell>
        </row>
        <row r="323">
          <cell r="B323">
            <v>319</v>
          </cell>
          <cell r="C323" t="str">
            <v>空気熱源ﾊﾟｯｹｰｼﾞ室外機(防振基礎)</v>
          </cell>
          <cell r="D323">
            <v>2.8</v>
          </cell>
          <cell r="E323" t="str">
            <v>kw</v>
          </cell>
          <cell r="F323">
            <v>0.54</v>
          </cell>
        </row>
        <row r="324">
          <cell r="B324">
            <v>320</v>
          </cell>
          <cell r="C324" t="str">
            <v>空気熱源ﾊﾟｯｹｰｼﾞ室外機(防振基礎)</v>
          </cell>
          <cell r="D324">
            <v>3.2</v>
          </cell>
          <cell r="E324" t="str">
            <v>kw</v>
          </cell>
          <cell r="F324">
            <v>0.66</v>
          </cell>
        </row>
        <row r="325">
          <cell r="B325">
            <v>321</v>
          </cell>
          <cell r="C325" t="str">
            <v>空気熱源ﾊﾟｯｹｰｼﾞ室外機(防振基礎)</v>
          </cell>
          <cell r="D325">
            <v>4</v>
          </cell>
          <cell r="E325" t="str">
            <v>kw</v>
          </cell>
          <cell r="F325">
            <v>0.69599999999999995</v>
          </cell>
        </row>
        <row r="326">
          <cell r="B326">
            <v>322</v>
          </cell>
          <cell r="C326" t="str">
            <v>空気熱源ﾊﾟｯｹｰｼﾞ室外機(防振基礎)</v>
          </cell>
          <cell r="D326">
            <v>4.5</v>
          </cell>
          <cell r="E326" t="str">
            <v>kw</v>
          </cell>
          <cell r="F326">
            <v>0.74399999999999999</v>
          </cell>
        </row>
        <row r="327">
          <cell r="B327">
            <v>323</v>
          </cell>
          <cell r="C327" t="str">
            <v>空気熱源ﾊﾟｯｹｰｼﾞ室外機(防振基礎)</v>
          </cell>
          <cell r="D327">
            <v>5</v>
          </cell>
          <cell r="E327" t="str">
            <v>kw</v>
          </cell>
          <cell r="F327">
            <v>0.79200000000000004</v>
          </cell>
        </row>
        <row r="328">
          <cell r="B328">
            <v>324</v>
          </cell>
          <cell r="C328" t="str">
            <v>空気熱源ﾊﾟｯｹｰｼﾞ室外機(防振基礎)</v>
          </cell>
          <cell r="D328">
            <v>5.6</v>
          </cell>
          <cell r="E328" t="str">
            <v>kw</v>
          </cell>
          <cell r="F328">
            <v>0.92399999999999993</v>
          </cell>
        </row>
        <row r="329">
          <cell r="B329">
            <v>325</v>
          </cell>
          <cell r="C329" t="str">
            <v>空気熱源ﾊﾟｯｹｰｼﾞ室外機(防振基礎)</v>
          </cell>
          <cell r="D329">
            <v>6.3</v>
          </cell>
          <cell r="E329" t="str">
            <v>kw</v>
          </cell>
          <cell r="F329">
            <v>0.96</v>
          </cell>
        </row>
        <row r="330">
          <cell r="B330">
            <v>326</v>
          </cell>
          <cell r="C330" t="str">
            <v>空気熱源ﾊﾟｯｹｰｼﾞ室外機(防振基礎)</v>
          </cell>
          <cell r="D330">
            <v>7.1</v>
          </cell>
          <cell r="E330" t="str">
            <v>kw</v>
          </cell>
          <cell r="F330">
            <v>0.99599999999999989</v>
          </cell>
        </row>
        <row r="331">
          <cell r="B331">
            <v>327</v>
          </cell>
          <cell r="C331" t="str">
            <v>空気熱源ﾊﾟｯｹｰｼﾞ室外機(防振基礎)</v>
          </cell>
          <cell r="D331">
            <v>8</v>
          </cell>
          <cell r="E331" t="str">
            <v>kw</v>
          </cell>
          <cell r="F331">
            <v>1.1759999999999999</v>
          </cell>
        </row>
        <row r="332">
          <cell r="B332">
            <v>328</v>
          </cell>
          <cell r="C332" t="str">
            <v>空気熱源ﾊﾟｯｹｰｼﾞ室外機(防振基礎)</v>
          </cell>
          <cell r="D332">
            <v>10</v>
          </cell>
          <cell r="E332" t="str">
            <v>kw</v>
          </cell>
          <cell r="F332">
            <v>1.3080000000000001</v>
          </cell>
        </row>
        <row r="333">
          <cell r="B333">
            <v>329</v>
          </cell>
          <cell r="C333" t="str">
            <v>空気熱源ﾊﾟｯｹｰｼﾞ室外機(防振基礎)</v>
          </cell>
          <cell r="D333">
            <v>12.5</v>
          </cell>
          <cell r="E333" t="str">
            <v>kw</v>
          </cell>
          <cell r="F333">
            <v>1.488</v>
          </cell>
        </row>
        <row r="334">
          <cell r="B334">
            <v>330</v>
          </cell>
          <cell r="C334" t="str">
            <v>空気熱源ﾊﾟｯｹｰｼﾞ室外機(防振基礎)</v>
          </cell>
          <cell r="D334">
            <v>14</v>
          </cell>
          <cell r="E334" t="str">
            <v>kw</v>
          </cell>
          <cell r="F334">
            <v>1.536</v>
          </cell>
        </row>
        <row r="335">
          <cell r="B335">
            <v>331</v>
          </cell>
          <cell r="C335" t="str">
            <v>空気熱源ﾊﾟｯｹｰｼﾞ室外機(防振基礎)</v>
          </cell>
          <cell r="D335">
            <v>20</v>
          </cell>
          <cell r="E335" t="str">
            <v>kw</v>
          </cell>
          <cell r="F335">
            <v>2.7479999999999998</v>
          </cell>
        </row>
        <row r="336">
          <cell r="B336">
            <v>332</v>
          </cell>
          <cell r="C336" t="str">
            <v>空気熱源ﾊﾟｯｹｰｼﾞ室外機(防振基礎)</v>
          </cell>
          <cell r="D336">
            <v>25</v>
          </cell>
          <cell r="E336" t="str">
            <v>kw</v>
          </cell>
          <cell r="F336">
            <v>3.0720000000000001</v>
          </cell>
        </row>
        <row r="337">
          <cell r="B337">
            <v>333</v>
          </cell>
          <cell r="C337" t="str">
            <v>空気熱源ﾊﾟｯｹｰｼﾞ室内機(ｶｾｯﾄ)</v>
          </cell>
          <cell r="D337">
            <v>2.8</v>
          </cell>
          <cell r="E337" t="str">
            <v>kw</v>
          </cell>
          <cell r="F337">
            <v>0.41</v>
          </cell>
        </row>
        <row r="338">
          <cell r="B338">
            <v>334</v>
          </cell>
          <cell r="C338" t="str">
            <v>空気熱源ﾊﾟｯｹｰｼﾞ室内機(ｶｾｯﾄ)</v>
          </cell>
          <cell r="D338">
            <v>3.2</v>
          </cell>
          <cell r="E338" t="str">
            <v>kw</v>
          </cell>
          <cell r="F338">
            <v>0.5</v>
          </cell>
        </row>
        <row r="339">
          <cell r="B339">
            <v>335</v>
          </cell>
          <cell r="C339" t="str">
            <v>空気熱源ﾊﾟｯｹｰｼﾞ室内機(ｶｾｯﾄ)</v>
          </cell>
          <cell r="D339">
            <v>4</v>
          </cell>
          <cell r="E339" t="str">
            <v>kw</v>
          </cell>
          <cell r="F339">
            <v>0.51</v>
          </cell>
        </row>
        <row r="340">
          <cell r="B340">
            <v>336</v>
          </cell>
          <cell r="C340" t="str">
            <v>空気熱源ﾊﾟｯｹｰｼﾞ室内機(ｶｾｯﾄ)</v>
          </cell>
          <cell r="D340">
            <v>4.5</v>
          </cell>
          <cell r="E340" t="str">
            <v>kw</v>
          </cell>
          <cell r="F340">
            <v>0.52</v>
          </cell>
        </row>
        <row r="341">
          <cell r="B341">
            <v>337</v>
          </cell>
          <cell r="C341" t="str">
            <v>空気熱源ﾊﾟｯｹｰｼﾞ室内機(ｶｾｯﾄ)</v>
          </cell>
          <cell r="D341">
            <v>5</v>
          </cell>
          <cell r="E341" t="str">
            <v>kw</v>
          </cell>
          <cell r="F341">
            <v>0.52</v>
          </cell>
        </row>
        <row r="342">
          <cell r="B342">
            <v>338</v>
          </cell>
          <cell r="C342" t="str">
            <v>空気熱源ﾊﾟｯｹｰｼﾞ室内機(ｶｾｯﾄ)</v>
          </cell>
          <cell r="D342">
            <v>5.6</v>
          </cell>
          <cell r="E342" t="str">
            <v>kw</v>
          </cell>
          <cell r="F342">
            <v>0.53</v>
          </cell>
        </row>
        <row r="343">
          <cell r="B343">
            <v>339</v>
          </cell>
          <cell r="C343" t="str">
            <v>空気熱源ﾊﾟｯｹｰｼﾞ室内機(ｶｾｯﾄ)</v>
          </cell>
          <cell r="D343">
            <v>6.3</v>
          </cell>
          <cell r="E343" t="str">
            <v>kw</v>
          </cell>
          <cell r="F343">
            <v>0.53</v>
          </cell>
        </row>
        <row r="344">
          <cell r="B344">
            <v>340</v>
          </cell>
          <cell r="C344" t="str">
            <v>空気熱源ﾊﾟｯｹｰｼﾞ室内機(ｶｾｯﾄ)</v>
          </cell>
          <cell r="D344">
            <v>7.1</v>
          </cell>
          <cell r="E344" t="str">
            <v>kw</v>
          </cell>
          <cell r="F344">
            <v>0.53</v>
          </cell>
        </row>
        <row r="345">
          <cell r="B345">
            <v>341</v>
          </cell>
          <cell r="C345" t="str">
            <v>空気熱源ﾊﾟｯｹｰｼﾞ室内機(ｶｾｯﾄ)</v>
          </cell>
          <cell r="D345">
            <v>8</v>
          </cell>
          <cell r="E345" t="str">
            <v>kw</v>
          </cell>
          <cell r="F345">
            <v>0.63</v>
          </cell>
        </row>
        <row r="346">
          <cell r="B346">
            <v>342</v>
          </cell>
          <cell r="C346" t="str">
            <v>空気熱源ﾊﾟｯｹｰｼﾞ室内機(ｶｾｯﾄ)</v>
          </cell>
          <cell r="D346">
            <v>10</v>
          </cell>
          <cell r="E346" t="str">
            <v>kw</v>
          </cell>
          <cell r="F346">
            <v>0.81</v>
          </cell>
        </row>
        <row r="347">
          <cell r="B347">
            <v>343</v>
          </cell>
          <cell r="C347" t="str">
            <v>空気熱源ﾊﾟｯｹｰｼﾞ室内機(ｶｾｯﾄ)</v>
          </cell>
          <cell r="D347">
            <v>12.5</v>
          </cell>
          <cell r="E347" t="str">
            <v>kw</v>
          </cell>
          <cell r="F347">
            <v>0.81</v>
          </cell>
        </row>
        <row r="348">
          <cell r="B348">
            <v>344</v>
          </cell>
          <cell r="C348" t="str">
            <v>空気熱源ﾊﾟｯｹｰｼﾞ室内機(ｶｾｯﾄ)</v>
          </cell>
          <cell r="D348">
            <v>14</v>
          </cell>
          <cell r="E348" t="str">
            <v>kw</v>
          </cell>
          <cell r="F348">
            <v>0.82</v>
          </cell>
        </row>
        <row r="349">
          <cell r="B349">
            <v>345</v>
          </cell>
          <cell r="C349" t="str">
            <v>空気熱源ﾊﾟｯｹｰｼﾞ室内機(壁掛)</v>
          </cell>
          <cell r="D349">
            <v>3.2</v>
          </cell>
          <cell r="E349" t="str">
            <v>kw</v>
          </cell>
          <cell r="F349">
            <v>0.27</v>
          </cell>
        </row>
        <row r="350">
          <cell r="B350">
            <v>346</v>
          </cell>
          <cell r="C350" t="str">
            <v>空気熱源ﾊﾟｯｹｰｼﾞ室内機(壁掛)</v>
          </cell>
          <cell r="D350">
            <v>4</v>
          </cell>
          <cell r="E350" t="str">
            <v>kw</v>
          </cell>
          <cell r="F350">
            <v>0.27</v>
          </cell>
        </row>
        <row r="351">
          <cell r="B351">
            <v>347</v>
          </cell>
          <cell r="C351" t="str">
            <v>空気熱源ﾊﾟｯｹｰｼﾞ室内機(壁掛)</v>
          </cell>
          <cell r="D351">
            <v>4.5</v>
          </cell>
          <cell r="E351" t="str">
            <v>kw</v>
          </cell>
          <cell r="F351">
            <v>0.27</v>
          </cell>
        </row>
        <row r="352">
          <cell r="B352">
            <v>348</v>
          </cell>
          <cell r="C352" t="str">
            <v>空気熱源ﾊﾟｯｹｰｼﾞ室内機(壁掛)</v>
          </cell>
          <cell r="D352">
            <v>5</v>
          </cell>
          <cell r="E352" t="str">
            <v>kw</v>
          </cell>
          <cell r="F352">
            <v>0.27</v>
          </cell>
        </row>
        <row r="353">
          <cell r="B353">
            <v>349</v>
          </cell>
          <cell r="C353" t="str">
            <v>空気熱源ﾊﾟｯｹｰｼﾞ室内機(壁掛)</v>
          </cell>
          <cell r="D353">
            <v>5.6</v>
          </cell>
          <cell r="E353" t="str">
            <v>kw</v>
          </cell>
          <cell r="F353">
            <v>0.3</v>
          </cell>
        </row>
        <row r="354">
          <cell r="B354">
            <v>350</v>
          </cell>
          <cell r="C354" t="str">
            <v>空気熱源ﾊﾟｯｹｰｼﾞ室内機(壁掛)</v>
          </cell>
          <cell r="D354">
            <v>6.3</v>
          </cell>
          <cell r="E354" t="str">
            <v>kw</v>
          </cell>
          <cell r="F354">
            <v>0.3</v>
          </cell>
        </row>
        <row r="355">
          <cell r="B355">
            <v>351</v>
          </cell>
          <cell r="C355" t="str">
            <v>空気熱源ﾊﾟｯｹｰｼﾞ室内機(壁掛)</v>
          </cell>
          <cell r="D355">
            <v>7.1</v>
          </cell>
          <cell r="E355" t="str">
            <v>kw</v>
          </cell>
          <cell r="F355">
            <v>0.31</v>
          </cell>
        </row>
        <row r="356">
          <cell r="B356">
            <v>352</v>
          </cell>
          <cell r="C356" t="str">
            <v>空気熱源ﾊﾟｯｹｰｼﾞ室内機(壁掛)</v>
          </cell>
          <cell r="D356">
            <v>8</v>
          </cell>
          <cell r="E356" t="str">
            <v>kw</v>
          </cell>
          <cell r="F356">
            <v>0.33</v>
          </cell>
        </row>
        <row r="357">
          <cell r="B357">
            <v>353</v>
          </cell>
          <cell r="C357" t="str">
            <v>空気熱源ﾊﾟｯｹｰｼﾞ室内機(壁掛)</v>
          </cell>
          <cell r="D357">
            <v>10</v>
          </cell>
          <cell r="E357" t="str">
            <v>kw</v>
          </cell>
          <cell r="F357">
            <v>0.42</v>
          </cell>
        </row>
        <row r="358">
          <cell r="B358">
            <v>354</v>
          </cell>
          <cell r="C358" t="str">
            <v>空気熱源ﾊﾟｯｹｰｼﾞ室内機(壁掛)</v>
          </cell>
          <cell r="D358">
            <v>12.5</v>
          </cell>
          <cell r="E358" t="str">
            <v>kw</v>
          </cell>
          <cell r="F358">
            <v>0.55000000000000004</v>
          </cell>
        </row>
        <row r="359">
          <cell r="B359">
            <v>355</v>
          </cell>
          <cell r="C359" t="str">
            <v>空気熱源ﾊﾟｯｹｰｼﾞ室内機(壁掛)</v>
          </cell>
          <cell r="D359">
            <v>14</v>
          </cell>
          <cell r="E359" t="str">
            <v>kw</v>
          </cell>
          <cell r="F359">
            <v>0.6</v>
          </cell>
        </row>
        <row r="360">
          <cell r="B360">
            <v>356</v>
          </cell>
          <cell r="C360" t="str">
            <v>空気熱源ﾊﾟｯｹｰｼﾞ室内機(床置)</v>
          </cell>
          <cell r="D360">
            <v>2.8</v>
          </cell>
          <cell r="E360" t="str">
            <v>kw</v>
          </cell>
          <cell r="F360">
            <v>0.15</v>
          </cell>
        </row>
        <row r="361">
          <cell r="B361">
            <v>357</v>
          </cell>
          <cell r="C361" t="str">
            <v>空気熱源ﾊﾟｯｹｰｼﾞ室内機(床置)</v>
          </cell>
          <cell r="D361">
            <v>3.2</v>
          </cell>
          <cell r="E361" t="str">
            <v>kw</v>
          </cell>
          <cell r="F361">
            <v>0.15</v>
          </cell>
        </row>
        <row r="362">
          <cell r="B362">
            <v>358</v>
          </cell>
          <cell r="C362" t="str">
            <v>空気熱源ﾊﾟｯｹｰｼﾞ室内機(床置)</v>
          </cell>
          <cell r="D362">
            <v>4</v>
          </cell>
          <cell r="E362" t="str">
            <v>kw</v>
          </cell>
          <cell r="F362">
            <v>0.18</v>
          </cell>
        </row>
        <row r="363">
          <cell r="B363">
            <v>359</v>
          </cell>
          <cell r="C363" t="str">
            <v>空気熱源ﾊﾟｯｹｰｼﾞ室内機(床置)</v>
          </cell>
          <cell r="D363">
            <v>4.5</v>
          </cell>
          <cell r="E363" t="str">
            <v>kw</v>
          </cell>
          <cell r="F363">
            <v>0.3</v>
          </cell>
        </row>
        <row r="364">
          <cell r="B364">
            <v>360</v>
          </cell>
          <cell r="C364" t="str">
            <v>空気熱源ﾊﾟｯｹｰｼﾞ室内機(床置)</v>
          </cell>
          <cell r="D364">
            <v>5</v>
          </cell>
          <cell r="E364" t="str">
            <v>kw</v>
          </cell>
          <cell r="F364">
            <v>0.3</v>
          </cell>
        </row>
        <row r="365">
          <cell r="B365">
            <v>361</v>
          </cell>
          <cell r="C365" t="str">
            <v>空気熱源ﾊﾟｯｹｰｼﾞ室内機(床置)</v>
          </cell>
          <cell r="D365">
            <v>5.6</v>
          </cell>
          <cell r="E365" t="str">
            <v>kw</v>
          </cell>
          <cell r="F365">
            <v>0.31</v>
          </cell>
        </row>
        <row r="366">
          <cell r="B366">
            <v>362</v>
          </cell>
          <cell r="C366" t="str">
            <v>空気熱源ﾊﾟｯｹｰｼﾞ室内機(床置)</v>
          </cell>
          <cell r="D366">
            <v>6.3</v>
          </cell>
          <cell r="E366" t="str">
            <v>kw</v>
          </cell>
          <cell r="F366">
            <v>0.36</v>
          </cell>
        </row>
        <row r="367">
          <cell r="B367">
            <v>363</v>
          </cell>
          <cell r="C367" t="str">
            <v>空気熱源ﾊﾟｯｹｰｼﾞ室内機(床置)</v>
          </cell>
          <cell r="D367">
            <v>7.1</v>
          </cell>
          <cell r="E367" t="str">
            <v>kw</v>
          </cell>
          <cell r="F367">
            <v>0.36</v>
          </cell>
        </row>
        <row r="368">
          <cell r="B368">
            <v>364</v>
          </cell>
          <cell r="C368" t="str">
            <v>空気熱源ﾊﾟｯｹｰｼﾞ室内機(床置)</v>
          </cell>
          <cell r="D368">
            <v>8</v>
          </cell>
          <cell r="E368" t="str">
            <v>kw</v>
          </cell>
          <cell r="F368">
            <v>0.42</v>
          </cell>
        </row>
        <row r="369">
          <cell r="B369">
            <v>365</v>
          </cell>
          <cell r="C369" t="str">
            <v>空気熱源ﾊﾟｯｹｰｼﾞ室内機(床置)</v>
          </cell>
          <cell r="D369">
            <v>10</v>
          </cell>
          <cell r="E369" t="str">
            <v>kw</v>
          </cell>
          <cell r="F369">
            <v>0.5</v>
          </cell>
        </row>
        <row r="370">
          <cell r="B370">
            <v>366</v>
          </cell>
          <cell r="C370" t="str">
            <v>空気熱源ﾊﾟｯｹｰｼﾞ室内機(床置)</v>
          </cell>
          <cell r="D370">
            <v>12.5</v>
          </cell>
          <cell r="E370" t="str">
            <v>kw</v>
          </cell>
          <cell r="F370">
            <v>0.51</v>
          </cell>
        </row>
        <row r="371">
          <cell r="B371">
            <v>367</v>
          </cell>
          <cell r="C371" t="str">
            <v>空気熱源ﾊﾟｯｹｰｼﾞ室内機(床置)</v>
          </cell>
          <cell r="D371">
            <v>14</v>
          </cell>
          <cell r="E371" t="str">
            <v>kw</v>
          </cell>
          <cell r="F371">
            <v>0.51</v>
          </cell>
        </row>
        <row r="372">
          <cell r="B372">
            <v>368</v>
          </cell>
          <cell r="C372" t="str">
            <v>ｶﾞｽｴﾝｼﾞﾝ式ﾊﾟｯｹｰｼﾞ形空気調和機(室外機)</v>
          </cell>
          <cell r="D372">
            <v>28</v>
          </cell>
          <cell r="E372" t="str">
            <v>kw</v>
          </cell>
          <cell r="F372">
            <v>2.7</v>
          </cell>
        </row>
        <row r="373">
          <cell r="B373">
            <v>369</v>
          </cell>
          <cell r="C373" t="str">
            <v>ｶﾞｽｴﾝｼﾞﾝ式ﾊﾟｯｹｰｼﾞ形空気調和機(室外機)</v>
          </cell>
          <cell r="D373">
            <v>35.5</v>
          </cell>
          <cell r="E373" t="str">
            <v>kw</v>
          </cell>
          <cell r="F373">
            <v>3.5</v>
          </cell>
        </row>
        <row r="374">
          <cell r="B374">
            <v>370</v>
          </cell>
          <cell r="C374" t="str">
            <v>ｶﾞｽｴﾝｼﾞﾝ式ﾊﾟｯｹｰｼﾞ形空気調和機(室外機)</v>
          </cell>
          <cell r="D374">
            <v>45</v>
          </cell>
          <cell r="E374" t="str">
            <v>kw</v>
          </cell>
          <cell r="F374">
            <v>5.6</v>
          </cell>
        </row>
        <row r="375">
          <cell r="B375">
            <v>371</v>
          </cell>
          <cell r="C375" t="str">
            <v>水冷式ﾊﾟｯｹｰｼﾞ形空気調和機</v>
          </cell>
          <cell r="D375">
            <v>2240</v>
          </cell>
          <cell r="E375" t="str">
            <v>kcal/h</v>
          </cell>
          <cell r="F375">
            <v>1.1499999999999999</v>
          </cell>
        </row>
        <row r="376">
          <cell r="B376">
            <v>372</v>
          </cell>
          <cell r="C376" t="str">
            <v>水冷式ﾊﾟｯｹｰｼﾞ形空気調和機</v>
          </cell>
          <cell r="D376">
            <v>4500</v>
          </cell>
          <cell r="E376" t="str">
            <v>kcal/h</v>
          </cell>
          <cell r="F376">
            <v>1.51</v>
          </cell>
        </row>
        <row r="377">
          <cell r="B377">
            <v>373</v>
          </cell>
          <cell r="C377" t="str">
            <v>水冷式ﾊﾟｯｹｰｼﾞ形空気調和機</v>
          </cell>
          <cell r="D377">
            <v>8000</v>
          </cell>
          <cell r="E377" t="str">
            <v>kcal/h</v>
          </cell>
          <cell r="F377">
            <v>1.55</v>
          </cell>
        </row>
        <row r="378">
          <cell r="B378">
            <v>374</v>
          </cell>
          <cell r="C378" t="str">
            <v>水冷式ﾊﾟｯｹｰｼﾞ形空気調和機</v>
          </cell>
          <cell r="D378">
            <v>12500</v>
          </cell>
          <cell r="E378" t="str">
            <v>kcal/h</v>
          </cell>
          <cell r="F378">
            <v>1.89</v>
          </cell>
        </row>
        <row r="379">
          <cell r="B379">
            <v>375</v>
          </cell>
          <cell r="C379" t="str">
            <v>水冷式ﾊﾟｯｹｰｼﾞ形空気調和機</v>
          </cell>
          <cell r="D379">
            <v>20000</v>
          </cell>
          <cell r="E379" t="str">
            <v>kcal/h</v>
          </cell>
          <cell r="F379">
            <v>2.19</v>
          </cell>
        </row>
        <row r="380">
          <cell r="B380">
            <v>376</v>
          </cell>
          <cell r="C380" t="str">
            <v>水冷式ﾊﾟｯｹｰｼﾞ形空気調和機</v>
          </cell>
          <cell r="D380">
            <v>25000</v>
          </cell>
          <cell r="E380" t="str">
            <v>kcal/h</v>
          </cell>
          <cell r="F380">
            <v>2.44</v>
          </cell>
        </row>
        <row r="381">
          <cell r="B381">
            <v>377</v>
          </cell>
          <cell r="C381" t="str">
            <v>水冷式ﾊﾟｯｹｰｼﾞ形空気調和機</v>
          </cell>
          <cell r="D381">
            <v>40000</v>
          </cell>
          <cell r="E381" t="str">
            <v>kcal/h</v>
          </cell>
          <cell r="F381">
            <v>3.18</v>
          </cell>
        </row>
        <row r="382">
          <cell r="B382">
            <v>378</v>
          </cell>
          <cell r="C382" t="str">
            <v>水冷式ﾊﾟｯｹｰｼﾞ形空気調和機</v>
          </cell>
          <cell r="D382">
            <v>50000</v>
          </cell>
          <cell r="E382" t="str">
            <v>kcal/h</v>
          </cell>
          <cell r="F382">
            <v>3.63</v>
          </cell>
        </row>
        <row r="383">
          <cell r="B383">
            <v>379</v>
          </cell>
          <cell r="C383" t="str">
            <v>水冷式ﾊﾟｯｹｰｼﾞ形空気調和機</v>
          </cell>
          <cell r="D383">
            <v>63000</v>
          </cell>
          <cell r="E383" t="str">
            <v>kcal/h</v>
          </cell>
          <cell r="F383">
            <v>5.36</v>
          </cell>
        </row>
        <row r="384">
          <cell r="B384">
            <v>380</v>
          </cell>
          <cell r="C384" t="str">
            <v>水冷式ﾊﾟｯｹｰｼﾞ形空気調和機</v>
          </cell>
          <cell r="D384">
            <v>80000</v>
          </cell>
          <cell r="E384" t="str">
            <v>kcal/h</v>
          </cell>
          <cell r="F384">
            <v>5.86</v>
          </cell>
        </row>
        <row r="385">
          <cell r="B385">
            <v>381</v>
          </cell>
          <cell r="C385" t="str">
            <v>水冷式ﾊﾟｯｹｰｼﾞ形空気調和機</v>
          </cell>
          <cell r="D385">
            <v>100000</v>
          </cell>
          <cell r="E385" t="str">
            <v>kcal/h</v>
          </cell>
          <cell r="F385">
            <v>8.33</v>
          </cell>
        </row>
        <row r="386">
          <cell r="B386">
            <v>382</v>
          </cell>
          <cell r="C386" t="str">
            <v>水冷式ﾊﾟｯｹｰｼﾞ形空気調和機(天井吊)</v>
          </cell>
          <cell r="D386">
            <v>2240</v>
          </cell>
          <cell r="E386" t="str">
            <v>kcal/h</v>
          </cell>
          <cell r="F386">
            <v>2.2999999999999998</v>
          </cell>
        </row>
        <row r="387">
          <cell r="B387">
            <v>383</v>
          </cell>
          <cell r="C387" t="str">
            <v>水冷式ﾊﾟｯｹｰｼﾞ形空気調和機(天井吊)</v>
          </cell>
          <cell r="D387">
            <v>4500</v>
          </cell>
          <cell r="E387" t="str">
            <v>kcal/h</v>
          </cell>
          <cell r="F387">
            <v>3.02</v>
          </cell>
        </row>
        <row r="388">
          <cell r="B388">
            <v>384</v>
          </cell>
          <cell r="C388" t="str">
            <v>水冷式ﾊﾟｯｹｰｼﾞ形空気調和機(天井吊)</v>
          </cell>
          <cell r="D388">
            <v>8000</v>
          </cell>
          <cell r="E388" t="str">
            <v>kcal/h</v>
          </cell>
          <cell r="F388">
            <v>3.1</v>
          </cell>
        </row>
        <row r="389">
          <cell r="B389">
            <v>385</v>
          </cell>
          <cell r="C389" t="str">
            <v>水冷式ﾊﾟｯｹｰｼﾞ形空気調和機(天井吊)</v>
          </cell>
          <cell r="D389">
            <v>12500</v>
          </cell>
          <cell r="E389" t="str">
            <v>kcal/h</v>
          </cell>
          <cell r="F389">
            <v>3.78</v>
          </cell>
        </row>
        <row r="390">
          <cell r="B390">
            <v>386</v>
          </cell>
          <cell r="C390" t="str">
            <v>水冷式ﾊﾟｯｹｰｼﾞ形空気調和機(天井吊)</v>
          </cell>
          <cell r="D390">
            <v>20000</v>
          </cell>
          <cell r="E390" t="str">
            <v>kcal/h</v>
          </cell>
          <cell r="F390">
            <v>4.38</v>
          </cell>
        </row>
        <row r="391">
          <cell r="B391">
            <v>387</v>
          </cell>
          <cell r="C391" t="str">
            <v>水冷式ﾊﾟｯｹｰｼﾞ形空気調和機(天井吊)</v>
          </cell>
          <cell r="D391">
            <v>25000</v>
          </cell>
          <cell r="E391" t="str">
            <v>kcal/h</v>
          </cell>
          <cell r="F391">
            <v>4.88</v>
          </cell>
        </row>
        <row r="392">
          <cell r="B392">
            <v>388</v>
          </cell>
          <cell r="C392" t="str">
            <v>水冷式ﾊﾟｯｹｰｼﾞ形空気調和機(天井吊)</v>
          </cell>
          <cell r="D392">
            <v>40000</v>
          </cell>
          <cell r="E392" t="str">
            <v>kcal/h</v>
          </cell>
          <cell r="F392">
            <v>6.36</v>
          </cell>
        </row>
        <row r="393">
          <cell r="B393">
            <v>389</v>
          </cell>
          <cell r="C393" t="str">
            <v>水冷式ﾊﾟｯｹｰｼﾞ形空気調和機(天井吊)</v>
          </cell>
          <cell r="D393">
            <v>50000</v>
          </cell>
          <cell r="E393" t="str">
            <v>kcal/h</v>
          </cell>
          <cell r="F393">
            <v>7.26</v>
          </cell>
        </row>
        <row r="394">
          <cell r="B394">
            <v>390</v>
          </cell>
          <cell r="C394" t="str">
            <v>水冷式ﾊﾟｯｹｰｼﾞ形空気調和機(天井吊)</v>
          </cell>
          <cell r="D394">
            <v>63000</v>
          </cell>
          <cell r="E394" t="str">
            <v>kcal/h</v>
          </cell>
          <cell r="F394">
            <v>10.72</v>
          </cell>
        </row>
        <row r="395">
          <cell r="B395">
            <v>391</v>
          </cell>
          <cell r="C395" t="str">
            <v>水冷式ﾊﾟｯｹｰｼﾞ形空気調和機(天井吊)</v>
          </cell>
          <cell r="D395">
            <v>80000</v>
          </cell>
          <cell r="E395" t="str">
            <v>kcal/h</v>
          </cell>
          <cell r="F395">
            <v>11.72</v>
          </cell>
        </row>
        <row r="396">
          <cell r="B396">
            <v>392</v>
          </cell>
          <cell r="C396" t="str">
            <v>水冷式ﾊﾟｯｹｰｼﾞ形空気調和機(天井吊)</v>
          </cell>
          <cell r="D396">
            <v>100000</v>
          </cell>
          <cell r="E396" t="str">
            <v>kcal/h</v>
          </cell>
          <cell r="F396">
            <v>16.66</v>
          </cell>
        </row>
        <row r="397">
          <cell r="B397">
            <v>393</v>
          </cell>
          <cell r="C397" t="str">
            <v>水冷式ﾊﾟｯｹｰｼﾞ形空気調和機(防振基礎)</v>
          </cell>
          <cell r="D397">
            <v>2240</v>
          </cell>
          <cell r="E397" t="str">
            <v>kcal/h</v>
          </cell>
          <cell r="F397">
            <v>1.38</v>
          </cell>
        </row>
        <row r="398">
          <cell r="B398">
            <v>394</v>
          </cell>
          <cell r="C398" t="str">
            <v>水冷式ﾊﾟｯｹｰｼﾞ形空気調和機(防振基礎)</v>
          </cell>
          <cell r="D398">
            <v>4500</v>
          </cell>
          <cell r="E398" t="str">
            <v>kcal/h</v>
          </cell>
          <cell r="F398">
            <v>1.8119999999999998</v>
          </cell>
        </row>
        <row r="399">
          <cell r="B399">
            <v>395</v>
          </cell>
          <cell r="C399" t="str">
            <v>水冷式ﾊﾟｯｹｰｼﾞ形空気調和機(防振基礎)</v>
          </cell>
          <cell r="D399">
            <v>8000</v>
          </cell>
          <cell r="E399" t="str">
            <v>kcal/h</v>
          </cell>
          <cell r="F399">
            <v>1.8599999999999999</v>
          </cell>
        </row>
        <row r="400">
          <cell r="B400">
            <v>396</v>
          </cell>
          <cell r="C400" t="str">
            <v>水冷式ﾊﾟｯｹｰｼﾞ形空気調和機(防振基礎)</v>
          </cell>
          <cell r="D400">
            <v>12500</v>
          </cell>
          <cell r="E400" t="str">
            <v>kcal/h</v>
          </cell>
          <cell r="F400">
            <v>2.2679999999999998</v>
          </cell>
        </row>
        <row r="401">
          <cell r="B401">
            <v>397</v>
          </cell>
          <cell r="C401" t="str">
            <v>水冷式ﾊﾟｯｹｰｼﾞ形空気調和機(防振基礎)</v>
          </cell>
          <cell r="D401">
            <v>20000</v>
          </cell>
          <cell r="E401" t="str">
            <v>kcal/h</v>
          </cell>
          <cell r="F401">
            <v>2.6279999999999997</v>
          </cell>
        </row>
        <row r="402">
          <cell r="B402">
            <v>398</v>
          </cell>
          <cell r="C402" t="str">
            <v>水冷式ﾊﾟｯｹｰｼﾞ形空気調和機(防振基礎)</v>
          </cell>
          <cell r="D402">
            <v>25000</v>
          </cell>
          <cell r="E402" t="str">
            <v>kcal/h</v>
          </cell>
          <cell r="F402">
            <v>2.9279999999999999</v>
          </cell>
        </row>
        <row r="403">
          <cell r="B403">
            <v>399</v>
          </cell>
          <cell r="C403" t="str">
            <v>水冷式ﾊﾟｯｹｰｼﾞ形空気調和機(防振基礎)</v>
          </cell>
          <cell r="D403">
            <v>40000</v>
          </cell>
          <cell r="E403" t="str">
            <v>kcal/h</v>
          </cell>
          <cell r="F403">
            <v>3.8159999999999998</v>
          </cell>
        </row>
        <row r="404">
          <cell r="B404">
            <v>400</v>
          </cell>
          <cell r="C404" t="str">
            <v>水冷式ﾊﾟｯｹｰｼﾞ形空気調和機(防振基礎)</v>
          </cell>
          <cell r="D404">
            <v>50000</v>
          </cell>
          <cell r="E404" t="str">
            <v>kcal/h</v>
          </cell>
          <cell r="F404">
            <v>4.3559999999999999</v>
          </cell>
        </row>
        <row r="405">
          <cell r="B405">
            <v>401</v>
          </cell>
          <cell r="C405" t="str">
            <v>水冷式ﾊﾟｯｹｰｼﾞ形空気調和機(防振基礎)</v>
          </cell>
          <cell r="D405">
            <v>63000</v>
          </cell>
          <cell r="E405" t="str">
            <v>kcal/h</v>
          </cell>
          <cell r="F405">
            <v>6.4320000000000004</v>
          </cell>
        </row>
        <row r="406">
          <cell r="B406">
            <v>402</v>
          </cell>
          <cell r="C406" t="str">
            <v>水冷式ﾊﾟｯｹｰｼﾞ形空気調和機(防振基礎)</v>
          </cell>
          <cell r="D406">
            <v>80000</v>
          </cell>
          <cell r="E406" t="str">
            <v>kcal/h</v>
          </cell>
          <cell r="F406">
            <v>7.032</v>
          </cell>
        </row>
        <row r="407">
          <cell r="B407">
            <v>403</v>
          </cell>
          <cell r="C407" t="str">
            <v>水冷式ﾊﾟｯｹｰｼﾞ形空気調和機(防振基礎)</v>
          </cell>
          <cell r="D407">
            <v>100000</v>
          </cell>
          <cell r="E407" t="str">
            <v>kcal/h</v>
          </cell>
          <cell r="F407">
            <v>9.9960000000000004</v>
          </cell>
        </row>
        <row r="408">
          <cell r="B408">
            <v>404</v>
          </cell>
          <cell r="C408" t="str">
            <v>ﾙｰﾑｸｰﾗｰｳｲﾝﾄﾞｳ形</v>
          </cell>
          <cell r="D408">
            <v>1.8</v>
          </cell>
          <cell r="E408" t="str">
            <v>kw</v>
          </cell>
          <cell r="F408">
            <v>0.34</v>
          </cell>
        </row>
        <row r="409">
          <cell r="B409">
            <v>405</v>
          </cell>
          <cell r="C409" t="str">
            <v>ﾙｰﾑｸｰﾗｰｳｲﾝﾄﾞｳ形</v>
          </cell>
          <cell r="D409">
            <v>2.2000000000000002</v>
          </cell>
          <cell r="E409" t="str">
            <v>kw</v>
          </cell>
          <cell r="F409">
            <v>0.65</v>
          </cell>
        </row>
        <row r="410">
          <cell r="B410">
            <v>406</v>
          </cell>
          <cell r="C410" t="str">
            <v>ﾙｰﾑｸｰﾗｰｳｲﾝﾄﾞｳ形</v>
          </cell>
          <cell r="D410">
            <v>3.6</v>
          </cell>
          <cell r="E410" t="str">
            <v>kw</v>
          </cell>
          <cell r="F410">
            <v>0.86</v>
          </cell>
        </row>
        <row r="411">
          <cell r="B411">
            <v>407</v>
          </cell>
          <cell r="C411" t="str">
            <v>ﾙｰﾑｸｰﾗｰｳｲﾝﾄﾞｳ形</v>
          </cell>
          <cell r="D411">
            <v>4.5</v>
          </cell>
          <cell r="E411" t="str">
            <v>kw</v>
          </cell>
          <cell r="F411">
            <v>0.95</v>
          </cell>
        </row>
        <row r="412">
          <cell r="B412">
            <v>408</v>
          </cell>
          <cell r="C412" t="str">
            <v>ﾙｰﾑｸｰﾗｰｾﾊﾟﾚｰﾄ形(室外機)</v>
          </cell>
          <cell r="D412">
            <v>1.8</v>
          </cell>
          <cell r="E412" t="str">
            <v>kw</v>
          </cell>
          <cell r="F412">
            <v>0.28999999999999998</v>
          </cell>
        </row>
        <row r="413">
          <cell r="B413">
            <v>409</v>
          </cell>
          <cell r="C413" t="str">
            <v>ﾙｰﾑｸｰﾗｰｾﾊﾟﾚｰﾄ形(室外機)</v>
          </cell>
          <cell r="D413">
            <v>2.5</v>
          </cell>
          <cell r="E413" t="str">
            <v>kw</v>
          </cell>
          <cell r="F413">
            <v>0.3</v>
          </cell>
        </row>
        <row r="414">
          <cell r="B414">
            <v>410</v>
          </cell>
          <cell r="C414" t="str">
            <v>ﾙｰﾑｸｰﾗｰｾﾊﾟﾚｰﾄ形(室外機)</v>
          </cell>
          <cell r="D414">
            <v>3.6</v>
          </cell>
          <cell r="E414" t="str">
            <v>kw</v>
          </cell>
          <cell r="F414">
            <v>0.37</v>
          </cell>
        </row>
        <row r="415">
          <cell r="B415">
            <v>411</v>
          </cell>
          <cell r="C415" t="str">
            <v>ﾙｰﾑｸｰﾗｰｾﾊﾟﾚｰﾄ形(室外機)</v>
          </cell>
          <cell r="D415">
            <v>4</v>
          </cell>
          <cell r="E415" t="str">
            <v>kw</v>
          </cell>
          <cell r="F415">
            <v>0.45</v>
          </cell>
        </row>
        <row r="416">
          <cell r="B416">
            <v>412</v>
          </cell>
          <cell r="C416" t="str">
            <v>ﾙｰﾑｸｰﾗｰｾﾊﾟﾚｰﾄ形(室外機)</v>
          </cell>
          <cell r="D416">
            <v>4.5</v>
          </cell>
          <cell r="E416" t="str">
            <v>kw</v>
          </cell>
          <cell r="F416">
            <v>0.63</v>
          </cell>
        </row>
        <row r="417">
          <cell r="B417">
            <v>413</v>
          </cell>
          <cell r="C417" t="str">
            <v>ﾙｰﾑｸｰﾗｰｾﾊﾟﾚｰﾄ形(室外機)</v>
          </cell>
          <cell r="D417">
            <v>6.3</v>
          </cell>
          <cell r="E417" t="str">
            <v>kw</v>
          </cell>
          <cell r="F417">
            <v>0.75</v>
          </cell>
        </row>
        <row r="418">
          <cell r="B418">
            <v>414</v>
          </cell>
          <cell r="C418" t="str">
            <v>ﾙｰﾑｸｰﾗｰｾﾊﾟﾚｰﾄ形(室外機)(天井吊)</v>
          </cell>
          <cell r="D418">
            <v>1.8</v>
          </cell>
          <cell r="E418" t="str">
            <v>kw</v>
          </cell>
          <cell r="F418">
            <v>0.57999999999999996</v>
          </cell>
        </row>
        <row r="419">
          <cell r="B419">
            <v>415</v>
          </cell>
          <cell r="C419" t="str">
            <v>ﾙｰﾑｸｰﾗｰｾﾊﾟﾚｰﾄ形(室外機)(天井吊)</v>
          </cell>
          <cell r="D419">
            <v>2.5</v>
          </cell>
          <cell r="E419" t="str">
            <v>kw</v>
          </cell>
          <cell r="F419">
            <v>0.6</v>
          </cell>
        </row>
        <row r="420">
          <cell r="B420">
            <v>416</v>
          </cell>
          <cell r="C420" t="str">
            <v>ﾙｰﾑｸｰﾗｰｾﾊﾟﾚｰﾄ形(室外機)(天井吊)</v>
          </cell>
          <cell r="D420">
            <v>3.6</v>
          </cell>
          <cell r="E420" t="str">
            <v>kw</v>
          </cell>
          <cell r="F420">
            <v>0.74</v>
          </cell>
        </row>
        <row r="421">
          <cell r="B421">
            <v>417</v>
          </cell>
          <cell r="C421" t="str">
            <v>ﾙｰﾑｸｰﾗｰｾﾊﾟﾚｰﾄ形(室外機)(天井吊)</v>
          </cell>
          <cell r="D421">
            <v>4</v>
          </cell>
          <cell r="E421" t="str">
            <v>kw</v>
          </cell>
          <cell r="F421">
            <v>0.9</v>
          </cell>
        </row>
        <row r="422">
          <cell r="B422">
            <v>418</v>
          </cell>
          <cell r="C422" t="str">
            <v>ﾙｰﾑｸｰﾗｰｾﾊﾟﾚｰﾄ形(室外機)(天井吊)</v>
          </cell>
          <cell r="D422">
            <v>4.5</v>
          </cell>
          <cell r="E422" t="str">
            <v>kw</v>
          </cell>
          <cell r="F422">
            <v>1.26</v>
          </cell>
        </row>
        <row r="423">
          <cell r="B423">
            <v>419</v>
          </cell>
          <cell r="C423" t="str">
            <v>ﾙｰﾑｸｰﾗｰｾﾊﾟﾚｰﾄ形(室外機)(天井吊)</v>
          </cell>
          <cell r="D423">
            <v>6.3</v>
          </cell>
          <cell r="E423" t="str">
            <v>kw</v>
          </cell>
          <cell r="F423">
            <v>1.5</v>
          </cell>
        </row>
        <row r="424">
          <cell r="B424">
            <v>420</v>
          </cell>
          <cell r="C424" t="str">
            <v>ﾙｰﾑｸｰﾗｰｾﾊﾟﾚｰﾄ形(室内機)(壁掛)</v>
          </cell>
          <cell r="D424">
            <v>1.8</v>
          </cell>
          <cell r="E424" t="str">
            <v>kw</v>
          </cell>
          <cell r="F424">
            <v>0.1</v>
          </cell>
        </row>
        <row r="425">
          <cell r="B425">
            <v>421</v>
          </cell>
          <cell r="C425" t="str">
            <v>ﾙｰﾑｸｰﾗｰｾﾊﾟﾚｰﾄ形(室内機)(壁掛)</v>
          </cell>
          <cell r="D425">
            <v>2.5</v>
          </cell>
          <cell r="E425" t="str">
            <v>kw</v>
          </cell>
          <cell r="F425">
            <v>0.1</v>
          </cell>
        </row>
        <row r="426">
          <cell r="B426">
            <v>422</v>
          </cell>
          <cell r="C426" t="str">
            <v>ﾙｰﾑｸｰﾗｰｾﾊﾟﾚｰﾄ形(室内機)(壁掛)</v>
          </cell>
          <cell r="D426">
            <v>3.6</v>
          </cell>
          <cell r="E426" t="str">
            <v>kw</v>
          </cell>
          <cell r="F426">
            <v>0.12</v>
          </cell>
        </row>
        <row r="427">
          <cell r="B427">
            <v>423</v>
          </cell>
          <cell r="C427" t="str">
            <v>ﾙｰﾑｸｰﾗｰｾﾊﾟﾚｰﾄ形(室内機)(壁掛)</v>
          </cell>
          <cell r="D427">
            <v>4</v>
          </cell>
          <cell r="E427" t="str">
            <v>kw</v>
          </cell>
          <cell r="F427">
            <v>0.14000000000000001</v>
          </cell>
        </row>
        <row r="428">
          <cell r="B428">
            <v>424</v>
          </cell>
          <cell r="C428" t="str">
            <v>ﾙｰﾑｸｰﾗｰｾﾊﾟﾚｰﾄ形(室内機)(壁掛)</v>
          </cell>
          <cell r="D428">
            <v>4.5</v>
          </cell>
          <cell r="E428" t="str">
            <v>kw</v>
          </cell>
          <cell r="F428">
            <v>0.22</v>
          </cell>
        </row>
        <row r="429">
          <cell r="B429">
            <v>425</v>
          </cell>
          <cell r="C429" t="str">
            <v>ﾙｰﾑｸｰﾗｰｾﾊﾟﾚｰﾄ形(室内機)(壁掛)</v>
          </cell>
          <cell r="D429">
            <v>6.3</v>
          </cell>
          <cell r="E429" t="str">
            <v>kw</v>
          </cell>
          <cell r="F429">
            <v>0.28000000000000003</v>
          </cell>
        </row>
        <row r="430">
          <cell r="B430">
            <v>426</v>
          </cell>
          <cell r="C430" t="str">
            <v>ﾙｰﾑｸｰﾗｰｾﾊﾟﾚｰﾄ形(室内機)(床置)</v>
          </cell>
          <cell r="D430">
            <v>2.5</v>
          </cell>
          <cell r="E430" t="str">
            <v>kw</v>
          </cell>
          <cell r="F430">
            <v>0.17</v>
          </cell>
        </row>
        <row r="431">
          <cell r="B431">
            <v>427</v>
          </cell>
          <cell r="C431" t="str">
            <v>ﾙｰﾑｸｰﾗｰｾﾊﾟﾚｰﾄ形(室内機)(床置)</v>
          </cell>
          <cell r="D431">
            <v>3.6</v>
          </cell>
          <cell r="E431" t="str">
            <v>kw</v>
          </cell>
          <cell r="F431">
            <v>0.17</v>
          </cell>
        </row>
        <row r="432">
          <cell r="B432">
            <v>428</v>
          </cell>
          <cell r="C432" t="str">
            <v>ﾙｰﾑｸｰﾗｰｾﾊﾟﾚｰﾄ形(室内機)(床置)</v>
          </cell>
          <cell r="D432">
            <v>4</v>
          </cell>
          <cell r="E432" t="str">
            <v>kw</v>
          </cell>
          <cell r="F432">
            <v>0.18</v>
          </cell>
        </row>
        <row r="433">
          <cell r="B433">
            <v>429</v>
          </cell>
          <cell r="C433" t="str">
            <v>ﾙｰﾑｸｰﾗｰｾﾊﾟﾚｰﾄ形(室内機)(床置)</v>
          </cell>
          <cell r="D433">
            <v>4.5</v>
          </cell>
          <cell r="E433" t="str">
            <v>kw</v>
          </cell>
          <cell r="F433">
            <v>0.28000000000000003</v>
          </cell>
        </row>
        <row r="434">
          <cell r="B434">
            <v>430</v>
          </cell>
          <cell r="C434" t="str">
            <v>ﾌｧﾝｺｲﾙﾕﾆｯﾄ(床置形･ﾛｰﾎﾞｰｲ形)</v>
          </cell>
          <cell r="D434" t="str">
            <v>FCU-</v>
          </cell>
          <cell r="E434">
            <v>2</v>
          </cell>
          <cell r="F434">
            <v>0.79</v>
          </cell>
        </row>
        <row r="435">
          <cell r="B435">
            <v>431</v>
          </cell>
          <cell r="C435" t="str">
            <v>ﾌｧﾝｺｲﾙﾕﾆｯﾄ(床置形･ﾛｰﾎﾞｰｲ形)</v>
          </cell>
          <cell r="D435" t="str">
            <v>FCU-</v>
          </cell>
          <cell r="E435">
            <v>3</v>
          </cell>
          <cell r="F435">
            <v>0.79</v>
          </cell>
        </row>
        <row r="436">
          <cell r="B436">
            <v>432</v>
          </cell>
          <cell r="C436" t="str">
            <v>ﾌｧﾝｺｲﾙﾕﾆｯﾄ(床置形･ﾛｰﾎﾞｰｲ形)</v>
          </cell>
          <cell r="D436" t="str">
            <v>FCU-</v>
          </cell>
          <cell r="E436">
            <v>4</v>
          </cell>
          <cell r="F436">
            <v>0.87</v>
          </cell>
        </row>
        <row r="437">
          <cell r="B437">
            <v>433</v>
          </cell>
          <cell r="C437" t="str">
            <v>ﾌｧﾝｺｲﾙﾕﾆｯﾄ(床置形･ﾛｰﾎﾞｰｲ形)</v>
          </cell>
          <cell r="D437" t="str">
            <v>FCU-</v>
          </cell>
          <cell r="E437">
            <v>6</v>
          </cell>
          <cell r="F437">
            <v>0.87</v>
          </cell>
        </row>
        <row r="438">
          <cell r="B438">
            <v>434</v>
          </cell>
          <cell r="C438" t="str">
            <v>ﾌｧﾝｺｲﾙﾕﾆｯﾄ(床置形･ﾛｰﾎﾞｰｲ形)</v>
          </cell>
          <cell r="D438" t="str">
            <v>FCU-</v>
          </cell>
          <cell r="E438">
            <v>8</v>
          </cell>
          <cell r="F438">
            <v>0.95</v>
          </cell>
        </row>
        <row r="439">
          <cell r="B439">
            <v>435</v>
          </cell>
          <cell r="C439" t="str">
            <v>ﾌｧﾝｺｲﾙﾕﾆｯﾄ(床置形･ﾛｰﾎﾞｰｲ形)</v>
          </cell>
          <cell r="D439" t="str">
            <v>FCU-</v>
          </cell>
          <cell r="E439">
            <v>12</v>
          </cell>
          <cell r="F439">
            <v>1.05</v>
          </cell>
        </row>
        <row r="440">
          <cell r="B440">
            <v>436</v>
          </cell>
          <cell r="C440" t="str">
            <v>ﾌｧﾝｺｲﾙﾕﾆｯﾄ(天井吊形）</v>
          </cell>
          <cell r="D440" t="str">
            <v>FCU-</v>
          </cell>
          <cell r="E440">
            <v>2</v>
          </cell>
          <cell r="F440">
            <v>1.19</v>
          </cell>
        </row>
        <row r="441">
          <cell r="B441">
            <v>437</v>
          </cell>
          <cell r="C441" t="str">
            <v>ﾌｧﾝｺｲﾙﾕﾆｯﾄ(天井吊形）</v>
          </cell>
          <cell r="D441" t="str">
            <v>FCU-</v>
          </cell>
          <cell r="E441">
            <v>3</v>
          </cell>
          <cell r="F441">
            <v>1.19</v>
          </cell>
        </row>
        <row r="442">
          <cell r="B442">
            <v>438</v>
          </cell>
          <cell r="C442" t="str">
            <v>ﾌｧﾝｺｲﾙﾕﾆｯﾄ(天井吊形）</v>
          </cell>
          <cell r="D442" t="str">
            <v>FCU-</v>
          </cell>
          <cell r="E442">
            <v>4</v>
          </cell>
          <cell r="F442">
            <v>1.31</v>
          </cell>
        </row>
        <row r="443">
          <cell r="B443">
            <v>439</v>
          </cell>
          <cell r="C443" t="str">
            <v>ﾌｧﾝｺｲﾙﾕﾆｯﾄ(天井吊形）</v>
          </cell>
          <cell r="D443" t="str">
            <v>FCU-</v>
          </cell>
          <cell r="E443">
            <v>6</v>
          </cell>
          <cell r="F443">
            <v>1.31</v>
          </cell>
        </row>
        <row r="444">
          <cell r="B444">
            <v>440</v>
          </cell>
          <cell r="C444" t="str">
            <v>ﾌｧﾝｺｲﾙﾕﾆｯﾄ(天井吊形）</v>
          </cell>
          <cell r="D444" t="str">
            <v>FCU-</v>
          </cell>
          <cell r="E444">
            <v>8</v>
          </cell>
          <cell r="F444">
            <v>1.43</v>
          </cell>
        </row>
        <row r="445">
          <cell r="B445">
            <v>441</v>
          </cell>
          <cell r="C445" t="str">
            <v>ﾌｧﾝｺｲﾙﾕﾆｯﾄ(天井吊形）</v>
          </cell>
          <cell r="D445" t="str">
            <v>FCU-</v>
          </cell>
          <cell r="E445">
            <v>12</v>
          </cell>
          <cell r="F445">
            <v>1.58</v>
          </cell>
        </row>
        <row r="446">
          <cell r="B446">
            <v>442</v>
          </cell>
          <cell r="C446" t="str">
            <v>ﾌｧﾝｺｲﾙﾕﾆｯﾄ(ｶｾｯﾄ形)</v>
          </cell>
          <cell r="D446" t="str">
            <v>FCU-</v>
          </cell>
          <cell r="E446">
            <v>2</v>
          </cell>
          <cell r="F446">
            <v>1.25</v>
          </cell>
        </row>
        <row r="447">
          <cell r="B447">
            <v>443</v>
          </cell>
          <cell r="C447" t="str">
            <v>ﾌｧﾝｺｲﾙﾕﾆｯﾄ(ｶｾｯﾄ形)</v>
          </cell>
          <cell r="D447" t="str">
            <v>FCU-</v>
          </cell>
          <cell r="E447">
            <v>3</v>
          </cell>
          <cell r="F447">
            <v>1.25</v>
          </cell>
        </row>
        <row r="448">
          <cell r="B448">
            <v>444</v>
          </cell>
          <cell r="C448" t="str">
            <v>ﾌｧﾝｺｲﾙﾕﾆｯﾄ(ｶｾｯﾄ形)</v>
          </cell>
          <cell r="D448" t="str">
            <v>FCU-</v>
          </cell>
          <cell r="E448">
            <v>4</v>
          </cell>
          <cell r="F448">
            <v>1.36</v>
          </cell>
        </row>
        <row r="449">
          <cell r="B449">
            <v>445</v>
          </cell>
          <cell r="C449" t="str">
            <v>ﾌｧﾝｺｲﾙﾕﾆｯﾄ(ｶｾｯﾄ形)</v>
          </cell>
          <cell r="D449" t="str">
            <v>FCU-</v>
          </cell>
          <cell r="E449">
            <v>6</v>
          </cell>
          <cell r="F449">
            <v>1.36</v>
          </cell>
        </row>
        <row r="450">
          <cell r="B450">
            <v>446</v>
          </cell>
          <cell r="C450" t="str">
            <v>ﾌｧﾝｺｲﾙﾕﾆｯﾄ(ｶｾｯﾄ形)</v>
          </cell>
          <cell r="D450" t="str">
            <v>FCU-</v>
          </cell>
          <cell r="E450">
            <v>8</v>
          </cell>
          <cell r="F450">
            <v>1.53</v>
          </cell>
        </row>
        <row r="451">
          <cell r="B451">
            <v>447</v>
          </cell>
          <cell r="C451" t="str">
            <v>ﾌｧﾝｺｲﾙﾕﾆｯﾄ(ｶｾｯﾄ形)</v>
          </cell>
          <cell r="D451" t="str">
            <v>FCU-</v>
          </cell>
          <cell r="E451">
            <v>12</v>
          </cell>
          <cell r="F451">
            <v>1.71</v>
          </cell>
        </row>
        <row r="452">
          <cell r="B452">
            <v>448</v>
          </cell>
          <cell r="C452" t="str">
            <v>ﾕﾆｯﾄ形空気調和機</v>
          </cell>
          <cell r="D452">
            <v>9780</v>
          </cell>
          <cell r="E452" t="str">
            <v>m3/h</v>
          </cell>
          <cell r="F452">
            <v>4.66</v>
          </cell>
        </row>
        <row r="453">
          <cell r="B453">
            <v>449</v>
          </cell>
          <cell r="C453" t="str">
            <v>ﾕﾆｯﾄ形空気調和機</v>
          </cell>
          <cell r="D453">
            <v>11300</v>
          </cell>
          <cell r="E453" t="str">
            <v>m3/h</v>
          </cell>
          <cell r="F453">
            <v>5.09</v>
          </cell>
        </row>
        <row r="454">
          <cell r="B454">
            <v>450</v>
          </cell>
          <cell r="C454" t="str">
            <v>ﾕﾆｯﾄ形空気調和機</v>
          </cell>
          <cell r="D454">
            <v>17100</v>
          </cell>
          <cell r="E454" t="str">
            <v>m3/h</v>
          </cell>
          <cell r="F454">
            <v>7.66</v>
          </cell>
        </row>
        <row r="455">
          <cell r="B455">
            <v>451</v>
          </cell>
          <cell r="C455" t="str">
            <v>ﾕﾆｯﾄ形空気調和機</v>
          </cell>
          <cell r="D455">
            <v>25900</v>
          </cell>
          <cell r="E455" t="str">
            <v>m3/h</v>
          </cell>
          <cell r="F455">
            <v>9.39</v>
          </cell>
        </row>
        <row r="456">
          <cell r="B456">
            <v>452</v>
          </cell>
          <cell r="C456" t="str">
            <v>ﾕﾆｯﾄ形空気調和機</v>
          </cell>
          <cell r="D456">
            <v>30700</v>
          </cell>
          <cell r="E456" t="str">
            <v>m3/h</v>
          </cell>
          <cell r="F456">
            <v>10.039999999999999</v>
          </cell>
        </row>
        <row r="457">
          <cell r="B457">
            <v>453</v>
          </cell>
          <cell r="C457" t="str">
            <v>ﾕﾆｯﾄ形空気調和機</v>
          </cell>
          <cell r="D457">
            <v>35700</v>
          </cell>
          <cell r="E457" t="str">
            <v>m3/h</v>
          </cell>
          <cell r="F457">
            <v>12.14</v>
          </cell>
        </row>
        <row r="458">
          <cell r="B458">
            <v>454</v>
          </cell>
          <cell r="C458" t="str">
            <v>ﾕﾆｯﾄ形空気調和機</v>
          </cell>
          <cell r="D458">
            <v>39400</v>
          </cell>
          <cell r="E458" t="str">
            <v>m3/h</v>
          </cell>
          <cell r="F458">
            <v>15.39</v>
          </cell>
        </row>
        <row r="459">
          <cell r="B459">
            <v>455</v>
          </cell>
          <cell r="C459" t="str">
            <v>ﾕﾆｯﾄ形空気調和機</v>
          </cell>
          <cell r="D459">
            <v>43800</v>
          </cell>
          <cell r="E459" t="str">
            <v>m3/h</v>
          </cell>
          <cell r="F459">
            <v>20.85</v>
          </cell>
        </row>
        <row r="460">
          <cell r="B460">
            <v>456</v>
          </cell>
          <cell r="C460" t="str">
            <v>ﾕﾆｯﾄ形空気調和機(防振基礎)</v>
          </cell>
          <cell r="D460">
            <v>9780</v>
          </cell>
          <cell r="E460" t="str">
            <v>m3/h</v>
          </cell>
          <cell r="F460">
            <v>5.5919999999999996</v>
          </cell>
        </row>
        <row r="461">
          <cell r="B461">
            <v>457</v>
          </cell>
          <cell r="C461" t="str">
            <v>ﾕﾆｯﾄ形空気調和機(防振基礎)</v>
          </cell>
          <cell r="D461">
            <v>11300</v>
          </cell>
          <cell r="E461" t="str">
            <v>m3/h</v>
          </cell>
          <cell r="F461">
            <v>6.1079999999999997</v>
          </cell>
        </row>
        <row r="462">
          <cell r="B462">
            <v>458</v>
          </cell>
          <cell r="C462" t="str">
            <v>ﾕﾆｯﾄ形空気調和機(防振基礎)</v>
          </cell>
          <cell r="D462">
            <v>17100</v>
          </cell>
          <cell r="E462" t="str">
            <v>m3/h</v>
          </cell>
          <cell r="F462">
            <v>9.1920000000000002</v>
          </cell>
        </row>
        <row r="463">
          <cell r="B463">
            <v>459</v>
          </cell>
          <cell r="C463" t="str">
            <v>ﾕﾆｯﾄ形空気調和機(防振基礎)</v>
          </cell>
          <cell r="D463">
            <v>25900</v>
          </cell>
          <cell r="E463" t="str">
            <v>m3/h</v>
          </cell>
          <cell r="F463">
            <v>11.268000000000001</v>
          </cell>
        </row>
        <row r="464">
          <cell r="B464">
            <v>460</v>
          </cell>
          <cell r="C464" t="str">
            <v>ﾕﾆｯﾄ形空気調和機(防振基礎)</v>
          </cell>
          <cell r="D464">
            <v>30700</v>
          </cell>
          <cell r="E464" t="str">
            <v>m3/h</v>
          </cell>
          <cell r="F464">
            <v>12.047999999999998</v>
          </cell>
        </row>
        <row r="465">
          <cell r="B465">
            <v>461</v>
          </cell>
          <cell r="C465" t="str">
            <v>ﾕﾆｯﾄ形空気調和機(防振基礎)</v>
          </cell>
          <cell r="D465">
            <v>35700</v>
          </cell>
          <cell r="E465" t="str">
            <v>m3/h</v>
          </cell>
          <cell r="F465">
            <v>14.568</v>
          </cell>
        </row>
        <row r="466">
          <cell r="B466">
            <v>462</v>
          </cell>
          <cell r="C466" t="str">
            <v>ﾕﾆｯﾄ形空気調和機(防振基礎)</v>
          </cell>
          <cell r="D466">
            <v>39400</v>
          </cell>
          <cell r="E466" t="str">
            <v>m3/h</v>
          </cell>
          <cell r="F466">
            <v>18.468</v>
          </cell>
        </row>
        <row r="467">
          <cell r="B467">
            <v>463</v>
          </cell>
          <cell r="C467" t="str">
            <v>ﾕﾆｯﾄ形空気調和機(防振基礎)</v>
          </cell>
          <cell r="D467">
            <v>43800</v>
          </cell>
          <cell r="E467" t="str">
            <v>m3/h</v>
          </cell>
          <cell r="F467">
            <v>25.02</v>
          </cell>
        </row>
        <row r="468">
          <cell r="B468">
            <v>464</v>
          </cell>
          <cell r="C468" t="str">
            <v>ｺﾝﾊﾟｸﾄ形空気調和機</v>
          </cell>
          <cell r="D468">
            <v>2000</v>
          </cell>
          <cell r="E468" t="str">
            <v>m3/h</v>
          </cell>
          <cell r="F468">
            <v>1.7</v>
          </cell>
        </row>
        <row r="469">
          <cell r="B469">
            <v>465</v>
          </cell>
          <cell r="C469" t="str">
            <v>ｺﾝﾊﾟｸﾄ形空気調和機</v>
          </cell>
          <cell r="D469">
            <v>4000</v>
          </cell>
          <cell r="E469" t="str">
            <v>m3/h</v>
          </cell>
          <cell r="F469">
            <v>2.0499999999999998</v>
          </cell>
        </row>
        <row r="470">
          <cell r="B470">
            <v>466</v>
          </cell>
          <cell r="C470" t="str">
            <v>ｺﾝﾊﾟｸﾄ形空気調和機</v>
          </cell>
          <cell r="D470">
            <v>6000</v>
          </cell>
          <cell r="E470" t="str">
            <v>m3/h</v>
          </cell>
          <cell r="F470">
            <v>2.41</v>
          </cell>
        </row>
        <row r="471">
          <cell r="B471">
            <v>467</v>
          </cell>
          <cell r="C471" t="str">
            <v>ｺﾝﾊﾟｸﾄ形空気調和機(防振基礎)</v>
          </cell>
          <cell r="D471">
            <v>2000</v>
          </cell>
          <cell r="E471" t="str">
            <v>m3/h</v>
          </cell>
          <cell r="F471">
            <v>2.04</v>
          </cell>
        </row>
        <row r="472">
          <cell r="B472">
            <v>468</v>
          </cell>
          <cell r="C472" t="str">
            <v>ｺﾝﾊﾟｸﾄ形空気調和機(防振基礎)</v>
          </cell>
          <cell r="D472">
            <v>4000</v>
          </cell>
          <cell r="E472" t="str">
            <v>m3/h</v>
          </cell>
          <cell r="F472">
            <v>2.4599999999999995</v>
          </cell>
        </row>
        <row r="473">
          <cell r="B473">
            <v>469</v>
          </cell>
          <cell r="C473" t="str">
            <v>ｺﾝﾊﾟｸﾄ形空気調和機(防振基礎)</v>
          </cell>
          <cell r="D473">
            <v>6000</v>
          </cell>
          <cell r="E473" t="str">
            <v>m3/h</v>
          </cell>
          <cell r="F473">
            <v>2.8919999999999999</v>
          </cell>
        </row>
        <row r="474">
          <cell r="B474">
            <v>470</v>
          </cell>
          <cell r="C474" t="str">
            <v>回転形全熱交換器</v>
          </cell>
          <cell r="D474">
            <v>600</v>
          </cell>
          <cell r="E474" t="str">
            <v>m3/h</v>
          </cell>
          <cell r="F474">
            <v>0.68</v>
          </cell>
        </row>
        <row r="475">
          <cell r="B475">
            <v>471</v>
          </cell>
          <cell r="C475" t="str">
            <v>回転形全熱交換器</v>
          </cell>
          <cell r="D475">
            <v>1500</v>
          </cell>
          <cell r="E475" t="str">
            <v>m3/h</v>
          </cell>
          <cell r="F475">
            <v>0.99</v>
          </cell>
        </row>
        <row r="476">
          <cell r="B476">
            <v>472</v>
          </cell>
          <cell r="C476" t="str">
            <v>回転形全熱交換器</v>
          </cell>
          <cell r="D476">
            <v>2400</v>
          </cell>
          <cell r="E476" t="str">
            <v>m3/h</v>
          </cell>
          <cell r="F476">
            <v>1.22</v>
          </cell>
        </row>
        <row r="477">
          <cell r="B477">
            <v>473</v>
          </cell>
          <cell r="C477" t="str">
            <v>回転形全熱交換器</v>
          </cell>
          <cell r="D477">
            <v>3900</v>
          </cell>
          <cell r="E477" t="str">
            <v>m3/h</v>
          </cell>
          <cell r="F477">
            <v>1.67</v>
          </cell>
        </row>
        <row r="478">
          <cell r="B478">
            <v>474</v>
          </cell>
          <cell r="C478" t="str">
            <v>回転形全熱交換器</v>
          </cell>
          <cell r="D478">
            <v>5400</v>
          </cell>
          <cell r="E478" t="str">
            <v>m3/h</v>
          </cell>
          <cell r="F478">
            <v>2.12</v>
          </cell>
        </row>
        <row r="479">
          <cell r="B479">
            <v>475</v>
          </cell>
          <cell r="C479" t="str">
            <v>回転形全熱交換器</v>
          </cell>
          <cell r="D479">
            <v>7500</v>
          </cell>
          <cell r="E479" t="str">
            <v>m3/h</v>
          </cell>
          <cell r="F479">
            <v>2.7</v>
          </cell>
        </row>
        <row r="480">
          <cell r="B480">
            <v>476</v>
          </cell>
          <cell r="C480" t="str">
            <v>回転形全熱交換器</v>
          </cell>
          <cell r="D480">
            <v>11400</v>
          </cell>
          <cell r="E480" t="str">
            <v>m3/h</v>
          </cell>
          <cell r="F480">
            <v>3.83</v>
          </cell>
        </row>
        <row r="481">
          <cell r="B481">
            <v>477</v>
          </cell>
          <cell r="C481" t="str">
            <v>回転形全熱交換器</v>
          </cell>
          <cell r="D481">
            <v>16200</v>
          </cell>
          <cell r="E481" t="str">
            <v>m3/h</v>
          </cell>
          <cell r="F481">
            <v>5.86</v>
          </cell>
        </row>
        <row r="482">
          <cell r="B482">
            <v>478</v>
          </cell>
          <cell r="C482" t="str">
            <v>回転形全熱交換器(天井吊)</v>
          </cell>
          <cell r="D482">
            <v>600</v>
          </cell>
          <cell r="E482" t="str">
            <v>m3/h</v>
          </cell>
          <cell r="F482">
            <v>1.36</v>
          </cell>
        </row>
        <row r="483">
          <cell r="B483">
            <v>479</v>
          </cell>
          <cell r="C483" t="str">
            <v>回転形全熱交換器(天井吊)</v>
          </cell>
          <cell r="D483">
            <v>1500</v>
          </cell>
          <cell r="E483" t="str">
            <v>m3/h</v>
          </cell>
          <cell r="F483">
            <v>1.98</v>
          </cell>
        </row>
        <row r="484">
          <cell r="B484">
            <v>480</v>
          </cell>
          <cell r="C484" t="str">
            <v>回転形全熱交換器(天井吊)</v>
          </cell>
          <cell r="D484">
            <v>2400</v>
          </cell>
          <cell r="E484" t="str">
            <v>m3/h</v>
          </cell>
          <cell r="F484">
            <v>2.44</v>
          </cell>
        </row>
        <row r="485">
          <cell r="B485">
            <v>481</v>
          </cell>
          <cell r="C485" t="str">
            <v>回転形全熱交換器(天井吊)</v>
          </cell>
          <cell r="D485">
            <v>3900</v>
          </cell>
          <cell r="E485" t="str">
            <v>m3/h</v>
          </cell>
          <cell r="F485">
            <v>3.34</v>
          </cell>
        </row>
        <row r="486">
          <cell r="B486">
            <v>482</v>
          </cell>
          <cell r="C486" t="str">
            <v>回転形全熱交換器(天井吊)</v>
          </cell>
          <cell r="D486">
            <v>5400</v>
          </cell>
          <cell r="E486" t="str">
            <v>m3/h</v>
          </cell>
          <cell r="F486">
            <v>4.24</v>
          </cell>
        </row>
        <row r="487">
          <cell r="B487">
            <v>483</v>
          </cell>
          <cell r="C487" t="str">
            <v>回転形全熱交換器(天井吊)</v>
          </cell>
          <cell r="D487">
            <v>7500</v>
          </cell>
          <cell r="E487" t="str">
            <v>m3/h</v>
          </cell>
          <cell r="F487">
            <v>5.4</v>
          </cell>
        </row>
        <row r="488">
          <cell r="B488">
            <v>484</v>
          </cell>
          <cell r="C488" t="str">
            <v>回転形全熱交換器(天井吊)</v>
          </cell>
          <cell r="D488">
            <v>11400</v>
          </cell>
          <cell r="E488" t="str">
            <v>m3/h</v>
          </cell>
          <cell r="F488">
            <v>7.66</v>
          </cell>
        </row>
        <row r="489">
          <cell r="B489">
            <v>485</v>
          </cell>
          <cell r="C489" t="str">
            <v>回転形全熱交換器(天井吊)</v>
          </cell>
          <cell r="D489">
            <v>16200</v>
          </cell>
          <cell r="E489" t="str">
            <v>m3/h</v>
          </cell>
          <cell r="F489">
            <v>11.72</v>
          </cell>
        </row>
        <row r="490">
          <cell r="B490">
            <v>486</v>
          </cell>
          <cell r="C490" t="str">
            <v>静止形全熱交換器(単体)</v>
          </cell>
          <cell r="D490">
            <v>1000</v>
          </cell>
          <cell r="E490" t="str">
            <v>m3/h</v>
          </cell>
          <cell r="F490">
            <v>1.23</v>
          </cell>
        </row>
        <row r="491">
          <cell r="B491">
            <v>487</v>
          </cell>
          <cell r="C491" t="str">
            <v>静止形全熱交換器(単体)</v>
          </cell>
          <cell r="D491">
            <v>2000</v>
          </cell>
          <cell r="E491" t="str">
            <v>m3/h</v>
          </cell>
          <cell r="F491">
            <v>1.5</v>
          </cell>
        </row>
        <row r="492">
          <cell r="B492">
            <v>488</v>
          </cell>
          <cell r="C492" t="str">
            <v>静止形全熱交換器(単体)</v>
          </cell>
          <cell r="D492">
            <v>3000</v>
          </cell>
          <cell r="E492" t="str">
            <v>m3/h</v>
          </cell>
          <cell r="F492">
            <v>1.79</v>
          </cell>
        </row>
        <row r="493">
          <cell r="B493">
            <v>489</v>
          </cell>
          <cell r="C493" t="str">
            <v>静止形全熱交換器(単体)</v>
          </cell>
          <cell r="D493">
            <v>4000</v>
          </cell>
          <cell r="E493" t="str">
            <v>m3/h</v>
          </cell>
          <cell r="F493">
            <v>2.04</v>
          </cell>
        </row>
        <row r="494">
          <cell r="B494">
            <v>490</v>
          </cell>
          <cell r="C494" t="str">
            <v>静止形全熱交換器(単体)</v>
          </cell>
          <cell r="D494">
            <v>5000</v>
          </cell>
          <cell r="E494" t="str">
            <v>m3/h</v>
          </cell>
          <cell r="F494">
            <v>2.39</v>
          </cell>
        </row>
        <row r="495">
          <cell r="B495">
            <v>491</v>
          </cell>
          <cell r="C495" t="str">
            <v>静止形全熱交換器(単体)</v>
          </cell>
          <cell r="D495">
            <v>7500</v>
          </cell>
          <cell r="E495" t="str">
            <v>m3/h</v>
          </cell>
          <cell r="F495">
            <v>3.06</v>
          </cell>
        </row>
        <row r="496">
          <cell r="B496">
            <v>492</v>
          </cell>
          <cell r="C496" t="str">
            <v>静止形全熱交換器(単体)</v>
          </cell>
          <cell r="D496">
            <v>10000</v>
          </cell>
          <cell r="E496" t="str">
            <v>m3/h</v>
          </cell>
          <cell r="F496">
            <v>3.6</v>
          </cell>
        </row>
        <row r="497">
          <cell r="B497">
            <v>493</v>
          </cell>
          <cell r="C497" t="str">
            <v>静止形全熱交換器(単体)</v>
          </cell>
          <cell r="D497">
            <v>15000</v>
          </cell>
          <cell r="E497" t="str">
            <v>m3/h</v>
          </cell>
          <cell r="F497">
            <v>5.23</v>
          </cell>
        </row>
        <row r="498">
          <cell r="B498">
            <v>494</v>
          </cell>
          <cell r="C498" t="str">
            <v>静止形全熱交換器(単体)</v>
          </cell>
          <cell r="D498">
            <v>20000</v>
          </cell>
          <cell r="E498" t="str">
            <v>m3/h</v>
          </cell>
          <cell r="F498">
            <v>6.31</v>
          </cell>
        </row>
        <row r="499">
          <cell r="B499">
            <v>495</v>
          </cell>
          <cell r="C499" t="str">
            <v>静止形全熱交換器(単体)</v>
          </cell>
          <cell r="D499">
            <v>25000</v>
          </cell>
          <cell r="E499" t="str">
            <v>m3/h</v>
          </cell>
          <cell r="F499">
            <v>7.93</v>
          </cell>
        </row>
        <row r="500">
          <cell r="B500">
            <v>496</v>
          </cell>
          <cell r="C500" t="str">
            <v>静止形全熱交換器(単体)(天井吊)</v>
          </cell>
          <cell r="D500">
            <v>1000</v>
          </cell>
          <cell r="E500" t="str">
            <v>m3/h</v>
          </cell>
          <cell r="F500">
            <v>2.46</v>
          </cell>
        </row>
        <row r="501">
          <cell r="B501">
            <v>497</v>
          </cell>
          <cell r="C501" t="str">
            <v>静止形全熱交換器(単体)(天井吊)</v>
          </cell>
          <cell r="D501">
            <v>2000</v>
          </cell>
          <cell r="E501" t="str">
            <v>m3/h</v>
          </cell>
          <cell r="F501">
            <v>3</v>
          </cell>
        </row>
        <row r="502">
          <cell r="B502">
            <v>498</v>
          </cell>
          <cell r="C502" t="str">
            <v>静止形全熱交換器(単体)(天井吊)</v>
          </cell>
          <cell r="D502">
            <v>3000</v>
          </cell>
          <cell r="E502" t="str">
            <v>m3/h</v>
          </cell>
          <cell r="F502">
            <v>3.58</v>
          </cell>
        </row>
        <row r="503">
          <cell r="B503">
            <v>499</v>
          </cell>
          <cell r="C503" t="str">
            <v>静止形全熱交換器(単体)(天井吊)</v>
          </cell>
          <cell r="D503">
            <v>4000</v>
          </cell>
          <cell r="E503" t="str">
            <v>m3/h</v>
          </cell>
          <cell r="F503">
            <v>4.08</v>
          </cell>
        </row>
        <row r="504">
          <cell r="B504">
            <v>500</v>
          </cell>
          <cell r="C504" t="str">
            <v>静止形全熱交換器(単体)(天井吊)</v>
          </cell>
          <cell r="D504">
            <v>5000</v>
          </cell>
          <cell r="E504" t="str">
            <v>m3/h</v>
          </cell>
          <cell r="F504">
            <v>4.78</v>
          </cell>
        </row>
        <row r="505">
          <cell r="B505">
            <v>501</v>
          </cell>
          <cell r="C505" t="str">
            <v>静止形全熱交換器(単体)(天井吊)</v>
          </cell>
          <cell r="D505">
            <v>7500</v>
          </cell>
          <cell r="E505" t="str">
            <v>m3/h</v>
          </cell>
          <cell r="F505">
            <v>6.12</v>
          </cell>
        </row>
        <row r="506">
          <cell r="B506">
            <v>502</v>
          </cell>
          <cell r="C506" t="str">
            <v>静止形全熱交換器(単体)(天井吊)</v>
          </cell>
          <cell r="D506">
            <v>10000</v>
          </cell>
          <cell r="E506" t="str">
            <v>m3/h</v>
          </cell>
          <cell r="F506">
            <v>7.2</v>
          </cell>
        </row>
        <row r="507">
          <cell r="B507">
            <v>503</v>
          </cell>
          <cell r="C507" t="str">
            <v>静止形全熱交換器(単体)(天井吊)</v>
          </cell>
          <cell r="D507">
            <v>15000</v>
          </cell>
          <cell r="E507" t="str">
            <v>m3/h</v>
          </cell>
          <cell r="F507">
            <v>10.46</v>
          </cell>
        </row>
        <row r="508">
          <cell r="B508">
            <v>504</v>
          </cell>
          <cell r="C508" t="str">
            <v>静止形全熱交換器(単体)(天井吊)</v>
          </cell>
          <cell r="D508">
            <v>20000</v>
          </cell>
          <cell r="E508" t="str">
            <v>m3/h</v>
          </cell>
          <cell r="F508">
            <v>12.62</v>
          </cell>
        </row>
        <row r="509">
          <cell r="B509">
            <v>505</v>
          </cell>
          <cell r="C509" t="str">
            <v>静止形全熱交換器(単体)(天井吊)</v>
          </cell>
          <cell r="D509">
            <v>25000</v>
          </cell>
          <cell r="E509" t="str">
            <v>m3/h</v>
          </cell>
          <cell r="F509">
            <v>15.86</v>
          </cell>
        </row>
        <row r="510">
          <cell r="B510">
            <v>506</v>
          </cell>
          <cell r="C510" t="str">
            <v>静止形全熱交換器(ﾕﾆｯﾄ形)</v>
          </cell>
          <cell r="D510">
            <v>100</v>
          </cell>
          <cell r="E510" t="str">
            <v>m3/h</v>
          </cell>
          <cell r="F510">
            <v>1.01</v>
          </cell>
        </row>
        <row r="511">
          <cell r="B511">
            <v>507</v>
          </cell>
          <cell r="C511" t="str">
            <v>静止形全熱交換器(ﾕﾆｯﾄ形)</v>
          </cell>
          <cell r="D511">
            <v>300</v>
          </cell>
          <cell r="E511" t="str">
            <v>m3/h</v>
          </cell>
          <cell r="F511">
            <v>1.25</v>
          </cell>
        </row>
        <row r="512">
          <cell r="B512">
            <v>508</v>
          </cell>
          <cell r="C512" t="str">
            <v>静止形全熱交換器(ﾕﾆｯﾄ形)</v>
          </cell>
          <cell r="D512">
            <v>500</v>
          </cell>
          <cell r="E512" t="str">
            <v>m3/h</v>
          </cell>
          <cell r="F512">
            <v>1.44</v>
          </cell>
        </row>
        <row r="513">
          <cell r="B513">
            <v>509</v>
          </cell>
          <cell r="C513" t="str">
            <v>静止形全熱交換器(ﾕﾆｯﾄ形)</v>
          </cell>
          <cell r="D513">
            <v>1000</v>
          </cell>
          <cell r="E513" t="str">
            <v>m3/h</v>
          </cell>
          <cell r="F513">
            <v>1.98</v>
          </cell>
        </row>
        <row r="514">
          <cell r="B514">
            <v>510</v>
          </cell>
          <cell r="C514" t="str">
            <v>静止形全熱交換器(ﾕﾆｯﾄ形)</v>
          </cell>
          <cell r="D514">
            <v>2000</v>
          </cell>
          <cell r="E514" t="str">
            <v>m3/h</v>
          </cell>
          <cell r="F514">
            <v>3.06</v>
          </cell>
        </row>
        <row r="515">
          <cell r="B515">
            <v>511</v>
          </cell>
          <cell r="C515" t="str">
            <v>静止形全熱交換器(ﾕﾆｯﾄ形)</v>
          </cell>
          <cell r="D515">
            <v>4000</v>
          </cell>
          <cell r="E515" t="str">
            <v>m3/h</v>
          </cell>
          <cell r="F515">
            <v>4.95</v>
          </cell>
        </row>
        <row r="516">
          <cell r="B516">
            <v>512</v>
          </cell>
          <cell r="C516" t="str">
            <v>静止形全熱交換器(ﾕﾆｯﾄ形)</v>
          </cell>
          <cell r="D516">
            <v>6000</v>
          </cell>
          <cell r="E516" t="str">
            <v>m3/h</v>
          </cell>
          <cell r="F516">
            <v>6.85</v>
          </cell>
        </row>
        <row r="517">
          <cell r="B517">
            <v>513</v>
          </cell>
          <cell r="C517" t="str">
            <v>静止形全熱交換器(ﾕﾆｯﾄ形)</v>
          </cell>
          <cell r="D517">
            <v>10000</v>
          </cell>
          <cell r="E517" t="str">
            <v>m3/h</v>
          </cell>
          <cell r="F517">
            <v>11.17</v>
          </cell>
        </row>
        <row r="518">
          <cell r="B518">
            <v>514</v>
          </cell>
          <cell r="C518" t="str">
            <v>静止形全熱交換器(ﾕﾆｯﾄ形)</v>
          </cell>
          <cell r="D518">
            <v>15000</v>
          </cell>
          <cell r="E518" t="str">
            <v>m3/h</v>
          </cell>
          <cell r="F518">
            <v>15.5</v>
          </cell>
        </row>
        <row r="519">
          <cell r="B519">
            <v>515</v>
          </cell>
          <cell r="C519" t="str">
            <v>静止形全熱交換器(ﾕﾆｯﾄ形)(天井吊)</v>
          </cell>
          <cell r="D519">
            <v>100</v>
          </cell>
          <cell r="E519" t="str">
            <v>m3/h</v>
          </cell>
          <cell r="F519">
            <v>2.02</v>
          </cell>
        </row>
        <row r="520">
          <cell r="B520">
            <v>516</v>
          </cell>
          <cell r="C520" t="str">
            <v>静止形全熱交換器(ﾕﾆｯﾄ形)(天井吊)</v>
          </cell>
          <cell r="D520">
            <v>300</v>
          </cell>
          <cell r="E520" t="str">
            <v>m3/h</v>
          </cell>
          <cell r="F520">
            <v>2.5</v>
          </cell>
        </row>
        <row r="521">
          <cell r="B521">
            <v>517</v>
          </cell>
          <cell r="C521" t="str">
            <v>静止形全熱交換器(ﾕﾆｯﾄ形)(天井吊)</v>
          </cell>
          <cell r="D521">
            <v>500</v>
          </cell>
          <cell r="E521" t="str">
            <v>m3/h</v>
          </cell>
          <cell r="F521">
            <v>2.88</v>
          </cell>
        </row>
        <row r="522">
          <cell r="B522">
            <v>518</v>
          </cell>
          <cell r="C522" t="str">
            <v>静止形全熱交換器(ﾕﾆｯﾄ形)(天井吊)</v>
          </cell>
          <cell r="D522">
            <v>1000</v>
          </cell>
          <cell r="E522" t="str">
            <v>m3/h</v>
          </cell>
          <cell r="F522">
            <v>3.96</v>
          </cell>
        </row>
        <row r="523">
          <cell r="B523">
            <v>519</v>
          </cell>
          <cell r="C523" t="str">
            <v>静止形全熱交換器(ﾕﾆｯﾄ形)(天井吊)</v>
          </cell>
          <cell r="D523">
            <v>2000</v>
          </cell>
          <cell r="E523" t="str">
            <v>m3/h</v>
          </cell>
          <cell r="F523">
            <v>6.12</v>
          </cell>
        </row>
        <row r="524">
          <cell r="B524">
            <v>520</v>
          </cell>
          <cell r="C524" t="str">
            <v>静止形全熱交換器(ﾕﾆｯﾄ形)(天井吊)</v>
          </cell>
          <cell r="D524">
            <v>4000</v>
          </cell>
          <cell r="E524" t="str">
            <v>m3/h</v>
          </cell>
          <cell r="F524">
            <v>9.9</v>
          </cell>
        </row>
        <row r="525">
          <cell r="B525">
            <v>521</v>
          </cell>
          <cell r="C525" t="str">
            <v>静止形全熱交換器(ﾕﾆｯﾄ形)(天井吊)</v>
          </cell>
          <cell r="D525">
            <v>6000</v>
          </cell>
          <cell r="E525" t="str">
            <v>m3/h</v>
          </cell>
          <cell r="F525">
            <v>13.7</v>
          </cell>
        </row>
        <row r="526">
          <cell r="B526">
            <v>522</v>
          </cell>
          <cell r="C526" t="str">
            <v>静止形全熱交換器(ﾕﾆｯﾄ形)(天井吊)</v>
          </cell>
          <cell r="D526">
            <v>10000</v>
          </cell>
          <cell r="E526" t="str">
            <v>m3/h</v>
          </cell>
          <cell r="F526">
            <v>22.34</v>
          </cell>
        </row>
        <row r="527">
          <cell r="B527">
            <v>523</v>
          </cell>
          <cell r="C527" t="str">
            <v>静止形全熱交換器(ﾕﾆｯﾄ形)(天井吊)</v>
          </cell>
          <cell r="D527">
            <v>15000</v>
          </cell>
          <cell r="E527" t="str">
            <v>m3/h</v>
          </cell>
          <cell r="F527">
            <v>31</v>
          </cell>
        </row>
        <row r="528">
          <cell r="B528">
            <v>524</v>
          </cell>
          <cell r="C528" t="str">
            <v>電気集塵器(ろ材誘電形･ｴｱﾌｨﾙﾀｰを含む)</v>
          </cell>
          <cell r="D528">
            <v>167</v>
          </cell>
          <cell r="E528" t="str">
            <v>m3/min</v>
          </cell>
          <cell r="F528">
            <v>1.73</v>
          </cell>
        </row>
        <row r="529">
          <cell r="B529">
            <v>525</v>
          </cell>
          <cell r="C529" t="str">
            <v>電気集塵器(ろ材誘電形･ｴｱﾌｨﾙﾀｰを含む)</v>
          </cell>
          <cell r="D529">
            <v>250</v>
          </cell>
          <cell r="E529" t="str">
            <v>m3/min</v>
          </cell>
          <cell r="F529">
            <v>2.21</v>
          </cell>
        </row>
        <row r="530">
          <cell r="B530">
            <v>526</v>
          </cell>
          <cell r="C530" t="str">
            <v>電気集塵器(ろ材誘電形･ｴｱﾌｨﾙﾀｰを含む)</v>
          </cell>
          <cell r="D530">
            <v>333</v>
          </cell>
          <cell r="E530" t="str">
            <v>m3/min</v>
          </cell>
          <cell r="F530">
            <v>2.46</v>
          </cell>
        </row>
        <row r="531">
          <cell r="B531">
            <v>527</v>
          </cell>
          <cell r="C531" t="str">
            <v>電気集塵器(ろ材誘電形･ｴｱﾌｨﾙﾀｰを含む)</v>
          </cell>
          <cell r="D531">
            <v>500</v>
          </cell>
          <cell r="E531" t="str">
            <v>m3/min</v>
          </cell>
          <cell r="F531">
            <v>3.06</v>
          </cell>
        </row>
        <row r="532">
          <cell r="B532">
            <v>528</v>
          </cell>
          <cell r="C532" t="str">
            <v>電気集塵器(ろ材誘電形･ｴｱﾌｨﾙﾀｰを含む)</v>
          </cell>
          <cell r="D532">
            <v>667</v>
          </cell>
          <cell r="E532" t="str">
            <v>m3/min</v>
          </cell>
          <cell r="F532">
            <v>3.56</v>
          </cell>
        </row>
        <row r="533">
          <cell r="B533">
            <v>529</v>
          </cell>
          <cell r="C533" t="str">
            <v>電気集塵器(ろ材誘電形･ｴｱﾌｨﾙﾀｰを含む)</v>
          </cell>
          <cell r="D533">
            <v>1000</v>
          </cell>
          <cell r="E533" t="str">
            <v>m3/min</v>
          </cell>
          <cell r="F533">
            <v>5.08</v>
          </cell>
        </row>
        <row r="534">
          <cell r="B534">
            <v>530</v>
          </cell>
          <cell r="C534" t="str">
            <v>電気集塵器(ろ材誘電形･ｴｱﾌｨﾙﾀｰを含む)</v>
          </cell>
          <cell r="D534">
            <v>1667</v>
          </cell>
          <cell r="E534" t="str">
            <v>m3/min</v>
          </cell>
          <cell r="F534">
            <v>7.61</v>
          </cell>
        </row>
        <row r="535">
          <cell r="B535">
            <v>531</v>
          </cell>
          <cell r="C535" t="str">
            <v>ﾊﾟﾈﾙ形ｴｱﾌｨﾙﾀｰ</v>
          </cell>
          <cell r="D535" t="str">
            <v>500×500×25t</v>
          </cell>
          <cell r="F535">
            <v>0.05</v>
          </cell>
        </row>
        <row r="536">
          <cell r="B536">
            <v>532</v>
          </cell>
          <cell r="C536" t="str">
            <v>ﾊﾟﾈﾙ形ｴｱﾌｨﾙﾀｰ</v>
          </cell>
          <cell r="D536" t="str">
            <v>500×500×50t</v>
          </cell>
          <cell r="F536">
            <v>0.06</v>
          </cell>
        </row>
        <row r="537">
          <cell r="B537">
            <v>533</v>
          </cell>
          <cell r="C537" t="str">
            <v>折込形ｴｱﾌｨﾙﾀｰ</v>
          </cell>
          <cell r="D537" t="str">
            <v>610×610</v>
          </cell>
          <cell r="F537">
            <v>0.1</v>
          </cell>
        </row>
        <row r="538">
          <cell r="B538">
            <v>534</v>
          </cell>
          <cell r="C538" t="str">
            <v>自動巻取形ｴｱﾌｨﾙﾀｰ</v>
          </cell>
          <cell r="D538">
            <v>150</v>
          </cell>
          <cell r="E538" t="str">
            <v>m3/min</v>
          </cell>
          <cell r="F538">
            <v>1.35</v>
          </cell>
        </row>
        <row r="539">
          <cell r="B539">
            <v>535</v>
          </cell>
          <cell r="C539" t="str">
            <v>自動巻取形ｴｱﾌｨﾙﾀｰ</v>
          </cell>
          <cell r="D539">
            <v>175</v>
          </cell>
          <cell r="E539" t="str">
            <v>m3/min</v>
          </cell>
          <cell r="F539">
            <v>1.38</v>
          </cell>
        </row>
        <row r="540">
          <cell r="B540">
            <v>536</v>
          </cell>
          <cell r="C540" t="str">
            <v>自動巻取形ｴｱﾌｨﾙﾀｰ</v>
          </cell>
          <cell r="D540">
            <v>200</v>
          </cell>
          <cell r="E540" t="str">
            <v>m3/min</v>
          </cell>
          <cell r="F540">
            <v>1.41</v>
          </cell>
        </row>
        <row r="541">
          <cell r="B541">
            <v>537</v>
          </cell>
          <cell r="C541" t="str">
            <v>自動巻取形ｴｱﾌｨﾙﾀｰ</v>
          </cell>
          <cell r="D541">
            <v>225</v>
          </cell>
          <cell r="E541" t="str">
            <v>m3/min</v>
          </cell>
          <cell r="F541">
            <v>1.43</v>
          </cell>
        </row>
        <row r="542">
          <cell r="B542">
            <v>538</v>
          </cell>
          <cell r="C542" t="str">
            <v>自動巻取形ｴｱﾌｨﾙﾀｰ</v>
          </cell>
          <cell r="D542">
            <v>250</v>
          </cell>
          <cell r="E542" t="str">
            <v>m3/min</v>
          </cell>
          <cell r="F542">
            <v>1.45</v>
          </cell>
        </row>
        <row r="543">
          <cell r="B543">
            <v>539</v>
          </cell>
          <cell r="C543" t="str">
            <v>自動巻取形ｴｱﾌｨﾙﾀｰ</v>
          </cell>
          <cell r="D543">
            <v>275</v>
          </cell>
          <cell r="E543" t="str">
            <v>m3/min</v>
          </cell>
          <cell r="F543">
            <v>1.48</v>
          </cell>
        </row>
        <row r="544">
          <cell r="B544">
            <v>540</v>
          </cell>
          <cell r="C544" t="str">
            <v>自動巻取形ｴｱﾌｨﾙﾀｰ</v>
          </cell>
          <cell r="D544">
            <v>300</v>
          </cell>
          <cell r="E544" t="str">
            <v>m3/min</v>
          </cell>
          <cell r="F544">
            <v>1.51</v>
          </cell>
        </row>
        <row r="545">
          <cell r="B545">
            <v>541</v>
          </cell>
          <cell r="C545" t="str">
            <v>自動巻取形ｴｱﾌｨﾙﾀｰ</v>
          </cell>
          <cell r="D545">
            <v>325</v>
          </cell>
          <cell r="E545" t="str">
            <v>m3/min</v>
          </cell>
          <cell r="F545">
            <v>1.54</v>
          </cell>
        </row>
        <row r="546">
          <cell r="B546">
            <v>542</v>
          </cell>
          <cell r="C546" t="str">
            <v>自動巻取形ｴｱﾌｨﾙﾀｰ</v>
          </cell>
          <cell r="D546">
            <v>350</v>
          </cell>
          <cell r="E546" t="str">
            <v>m3/min</v>
          </cell>
          <cell r="F546">
            <v>1.57</v>
          </cell>
        </row>
        <row r="547">
          <cell r="B547">
            <v>543</v>
          </cell>
          <cell r="C547" t="str">
            <v>自動巻取形ｴｱﾌｨﾙﾀｰ</v>
          </cell>
          <cell r="D547">
            <v>375</v>
          </cell>
          <cell r="E547" t="str">
            <v>m3/min</v>
          </cell>
          <cell r="F547">
            <v>1.59</v>
          </cell>
        </row>
        <row r="548">
          <cell r="B548">
            <v>544</v>
          </cell>
          <cell r="C548" t="str">
            <v>自動巻取形ｴｱﾌｨﾙﾀｰ</v>
          </cell>
          <cell r="D548">
            <v>400</v>
          </cell>
          <cell r="E548" t="str">
            <v>m3/min</v>
          </cell>
          <cell r="F548">
            <v>1.61</v>
          </cell>
        </row>
        <row r="549">
          <cell r="B549">
            <v>545</v>
          </cell>
          <cell r="C549" t="str">
            <v>自動巻取形ｴｱﾌｨﾙﾀｰ</v>
          </cell>
          <cell r="D549">
            <v>450</v>
          </cell>
          <cell r="E549" t="str">
            <v>m3/min</v>
          </cell>
          <cell r="F549">
            <v>1.65</v>
          </cell>
        </row>
        <row r="550">
          <cell r="B550">
            <v>546</v>
          </cell>
          <cell r="C550" t="str">
            <v>自動巻取形ｴｱﾌｨﾙﾀｰ</v>
          </cell>
          <cell r="D550">
            <v>500</v>
          </cell>
          <cell r="E550" t="str">
            <v>m3/min</v>
          </cell>
          <cell r="F550">
            <v>2.15</v>
          </cell>
        </row>
        <row r="551">
          <cell r="B551">
            <v>547</v>
          </cell>
          <cell r="C551" t="str">
            <v>自動巻取形ｴｱﾌｨﾙﾀｰ</v>
          </cell>
          <cell r="D551">
            <v>550</v>
          </cell>
          <cell r="E551" t="str">
            <v>m3/min</v>
          </cell>
          <cell r="F551">
            <v>2.21</v>
          </cell>
        </row>
        <row r="552">
          <cell r="B552">
            <v>548</v>
          </cell>
          <cell r="C552" t="str">
            <v>自動巻取形ｴｱﾌｨﾙﾀｰ</v>
          </cell>
          <cell r="D552">
            <v>600</v>
          </cell>
          <cell r="E552" t="str">
            <v>m3/min</v>
          </cell>
          <cell r="F552">
            <v>2.2599999999999998</v>
          </cell>
        </row>
        <row r="553">
          <cell r="B553">
            <v>549</v>
          </cell>
          <cell r="C553" t="str">
            <v>自動巻取形ｴｱﾌｨﾙﾀｰ</v>
          </cell>
          <cell r="D553">
            <v>650</v>
          </cell>
          <cell r="E553" t="str">
            <v>m3/min</v>
          </cell>
          <cell r="F553">
            <v>2.29</v>
          </cell>
        </row>
        <row r="554">
          <cell r="B554">
            <v>550</v>
          </cell>
          <cell r="C554" t="str">
            <v>自動巻取形ｴｱﾌｨﾙﾀｰ</v>
          </cell>
          <cell r="D554">
            <v>700</v>
          </cell>
          <cell r="E554" t="str">
            <v>m3/min</v>
          </cell>
          <cell r="F554">
            <v>2.31</v>
          </cell>
        </row>
        <row r="555">
          <cell r="B555">
            <v>551</v>
          </cell>
          <cell r="C555" t="str">
            <v>自動巻取形ｴｱﾌｨﾙﾀｰ</v>
          </cell>
          <cell r="D555">
            <v>750</v>
          </cell>
          <cell r="E555" t="str">
            <v>m3/min</v>
          </cell>
          <cell r="F555">
            <v>2.36</v>
          </cell>
        </row>
        <row r="556">
          <cell r="B556">
            <v>552</v>
          </cell>
          <cell r="C556" t="str">
            <v>自動巻取形ｴｱﾌｨﾙﾀｰ</v>
          </cell>
          <cell r="D556">
            <v>800</v>
          </cell>
          <cell r="E556" t="str">
            <v>m3/min</v>
          </cell>
          <cell r="F556">
            <v>2.42</v>
          </cell>
        </row>
        <row r="557">
          <cell r="B557">
            <v>553</v>
          </cell>
          <cell r="C557" t="str">
            <v>送風機(片吸込)</v>
          </cell>
          <cell r="D557" t="str">
            <v>#</v>
          </cell>
          <cell r="E557">
            <v>1.25</v>
          </cell>
          <cell r="F557">
            <v>0.85</v>
          </cell>
        </row>
        <row r="558">
          <cell r="B558">
            <v>554</v>
          </cell>
          <cell r="C558" t="str">
            <v>送風機(片吸込)</v>
          </cell>
          <cell r="D558" t="str">
            <v>#</v>
          </cell>
          <cell r="E558">
            <v>1.5</v>
          </cell>
          <cell r="F558">
            <v>1</v>
          </cell>
        </row>
        <row r="559">
          <cell r="B559">
            <v>555</v>
          </cell>
          <cell r="C559" t="str">
            <v>送風機(片吸込)</v>
          </cell>
          <cell r="D559" t="str">
            <v>#</v>
          </cell>
          <cell r="E559">
            <v>2</v>
          </cell>
          <cell r="F559">
            <v>1.23</v>
          </cell>
        </row>
        <row r="560">
          <cell r="B560">
            <v>556</v>
          </cell>
          <cell r="C560" t="str">
            <v>送風機(片吸込)</v>
          </cell>
          <cell r="D560" t="str">
            <v>#</v>
          </cell>
          <cell r="E560">
            <v>2.5</v>
          </cell>
          <cell r="F560">
            <v>1.4</v>
          </cell>
        </row>
        <row r="561">
          <cell r="B561">
            <v>557</v>
          </cell>
          <cell r="C561" t="str">
            <v>送風機(片吸込)</v>
          </cell>
          <cell r="D561" t="str">
            <v>#</v>
          </cell>
          <cell r="E561">
            <v>3</v>
          </cell>
          <cell r="F561">
            <v>1.62</v>
          </cell>
        </row>
        <row r="562">
          <cell r="B562">
            <v>558</v>
          </cell>
          <cell r="C562" t="str">
            <v>送風機(片吸込)</v>
          </cell>
          <cell r="D562" t="str">
            <v>#</v>
          </cell>
          <cell r="E562">
            <v>3.5</v>
          </cell>
          <cell r="F562">
            <v>2.02</v>
          </cell>
        </row>
        <row r="563">
          <cell r="B563">
            <v>559</v>
          </cell>
          <cell r="C563" t="str">
            <v>送風機(片吸込)</v>
          </cell>
          <cell r="D563" t="str">
            <v>#</v>
          </cell>
          <cell r="E563">
            <v>4</v>
          </cell>
          <cell r="F563">
            <v>2.31</v>
          </cell>
        </row>
        <row r="564">
          <cell r="B564">
            <v>560</v>
          </cell>
          <cell r="C564" t="str">
            <v>送風機(片吸込)</v>
          </cell>
          <cell r="D564" t="str">
            <v>#</v>
          </cell>
          <cell r="E564">
            <v>4.5</v>
          </cell>
          <cell r="F564">
            <v>2.5299999999999998</v>
          </cell>
        </row>
        <row r="565">
          <cell r="B565">
            <v>561</v>
          </cell>
          <cell r="C565" t="str">
            <v>送風機(片吸込)</v>
          </cell>
          <cell r="D565" t="str">
            <v>#</v>
          </cell>
          <cell r="E565">
            <v>5</v>
          </cell>
          <cell r="F565">
            <v>3.07</v>
          </cell>
        </row>
        <row r="566">
          <cell r="B566">
            <v>562</v>
          </cell>
          <cell r="C566" t="str">
            <v>送風機(片吸込)</v>
          </cell>
          <cell r="D566" t="str">
            <v>#</v>
          </cell>
          <cell r="E566">
            <v>5.5</v>
          </cell>
          <cell r="F566">
            <v>3.37</v>
          </cell>
        </row>
        <row r="567">
          <cell r="B567">
            <v>563</v>
          </cell>
          <cell r="C567" t="str">
            <v>送風機(片吸込)</v>
          </cell>
          <cell r="D567" t="str">
            <v>#</v>
          </cell>
          <cell r="E567">
            <v>6</v>
          </cell>
          <cell r="F567">
            <v>3.88</v>
          </cell>
        </row>
        <row r="568">
          <cell r="B568">
            <v>564</v>
          </cell>
          <cell r="C568" t="str">
            <v>送風機(片吸込)</v>
          </cell>
          <cell r="D568" t="str">
            <v>#</v>
          </cell>
          <cell r="E568">
            <v>7</v>
          </cell>
          <cell r="F568">
            <v>6.26</v>
          </cell>
        </row>
        <row r="569">
          <cell r="B569">
            <v>565</v>
          </cell>
          <cell r="C569" t="str">
            <v>送風機(片吸込)</v>
          </cell>
          <cell r="D569" t="str">
            <v>#</v>
          </cell>
          <cell r="E569">
            <v>8</v>
          </cell>
          <cell r="F569">
            <v>7.31</v>
          </cell>
        </row>
        <row r="570">
          <cell r="B570">
            <v>566</v>
          </cell>
          <cell r="C570" t="str">
            <v>送風機(片吸込)</v>
          </cell>
          <cell r="D570" t="str">
            <v>#</v>
          </cell>
          <cell r="E570">
            <v>9</v>
          </cell>
          <cell r="F570">
            <v>9.2799999999999994</v>
          </cell>
        </row>
        <row r="571">
          <cell r="B571">
            <v>567</v>
          </cell>
          <cell r="C571" t="str">
            <v>送風機(片吸込)</v>
          </cell>
          <cell r="D571" t="str">
            <v>#</v>
          </cell>
          <cell r="E571">
            <v>10</v>
          </cell>
          <cell r="F571">
            <v>11.31</v>
          </cell>
        </row>
        <row r="572">
          <cell r="B572">
            <v>568</v>
          </cell>
          <cell r="C572" t="str">
            <v>送風機(片吸込)(天井吊)</v>
          </cell>
          <cell r="D572" t="str">
            <v>#</v>
          </cell>
          <cell r="E572">
            <v>1.25</v>
          </cell>
          <cell r="F572">
            <v>1.7</v>
          </cell>
        </row>
        <row r="573">
          <cell r="B573">
            <v>569</v>
          </cell>
          <cell r="C573" t="str">
            <v>送風機(片吸込)(天井吊)</v>
          </cell>
          <cell r="D573" t="str">
            <v>#</v>
          </cell>
          <cell r="E573">
            <v>1.5</v>
          </cell>
          <cell r="F573">
            <v>2</v>
          </cell>
        </row>
        <row r="574">
          <cell r="B574">
            <v>570</v>
          </cell>
          <cell r="C574" t="str">
            <v>送風機(片吸込)(天井吊)</v>
          </cell>
          <cell r="D574" t="str">
            <v>#</v>
          </cell>
          <cell r="E574">
            <v>2</v>
          </cell>
          <cell r="F574">
            <v>2.46</v>
          </cell>
        </row>
        <row r="575">
          <cell r="B575">
            <v>571</v>
          </cell>
          <cell r="C575" t="str">
            <v>送風機(片吸込)(天井吊)</v>
          </cell>
          <cell r="D575" t="str">
            <v>#</v>
          </cell>
          <cell r="E575">
            <v>2.5</v>
          </cell>
          <cell r="F575">
            <v>2.8</v>
          </cell>
        </row>
        <row r="576">
          <cell r="B576">
            <v>572</v>
          </cell>
          <cell r="C576" t="str">
            <v>送風機(片吸込)(天井吊)</v>
          </cell>
          <cell r="D576" t="str">
            <v>#</v>
          </cell>
          <cell r="E576">
            <v>3</v>
          </cell>
          <cell r="F576">
            <v>3.24</v>
          </cell>
        </row>
        <row r="577">
          <cell r="B577">
            <v>573</v>
          </cell>
          <cell r="C577" t="str">
            <v>送風機(片吸込)(天井吊)</v>
          </cell>
          <cell r="D577" t="str">
            <v>#</v>
          </cell>
          <cell r="E577">
            <v>3.5</v>
          </cell>
          <cell r="F577">
            <v>4.04</v>
          </cell>
        </row>
        <row r="578">
          <cell r="B578">
            <v>574</v>
          </cell>
          <cell r="C578" t="str">
            <v>送風機(片吸込)(天井吊)</v>
          </cell>
          <cell r="D578" t="str">
            <v>#</v>
          </cell>
          <cell r="E578">
            <v>4</v>
          </cell>
          <cell r="F578">
            <v>4.62</v>
          </cell>
        </row>
        <row r="579">
          <cell r="B579">
            <v>575</v>
          </cell>
          <cell r="C579" t="str">
            <v>送風機(片吸込)(天井吊)</v>
          </cell>
          <cell r="D579" t="str">
            <v>#</v>
          </cell>
          <cell r="E579">
            <v>4.5</v>
          </cell>
          <cell r="F579">
            <v>5.0599999999999996</v>
          </cell>
        </row>
        <row r="580">
          <cell r="B580">
            <v>576</v>
          </cell>
          <cell r="C580" t="str">
            <v>送風機(片吸込)(天井吊)</v>
          </cell>
          <cell r="D580" t="str">
            <v>#</v>
          </cell>
          <cell r="E580">
            <v>5</v>
          </cell>
          <cell r="F580">
            <v>6.14</v>
          </cell>
        </row>
        <row r="581">
          <cell r="B581">
            <v>577</v>
          </cell>
          <cell r="C581" t="str">
            <v>送風機(片吸込)(天井吊)</v>
          </cell>
          <cell r="D581" t="str">
            <v>#</v>
          </cell>
          <cell r="E581">
            <v>5.5</v>
          </cell>
          <cell r="F581">
            <v>6.74</v>
          </cell>
        </row>
        <row r="582">
          <cell r="B582">
            <v>578</v>
          </cell>
          <cell r="C582" t="str">
            <v>送風機(片吸込)(天井吊)</v>
          </cell>
          <cell r="D582" t="str">
            <v>#</v>
          </cell>
          <cell r="E582">
            <v>6</v>
          </cell>
          <cell r="F582">
            <v>7.76</v>
          </cell>
        </row>
        <row r="583">
          <cell r="B583">
            <v>579</v>
          </cell>
          <cell r="C583" t="str">
            <v>送風機(片吸込)(天井吊)</v>
          </cell>
          <cell r="D583" t="str">
            <v>#</v>
          </cell>
          <cell r="E583">
            <v>7</v>
          </cell>
          <cell r="F583">
            <v>12.52</v>
          </cell>
        </row>
        <row r="584">
          <cell r="B584">
            <v>580</v>
          </cell>
          <cell r="C584" t="str">
            <v>送風機(片吸込)(天井吊)</v>
          </cell>
          <cell r="D584" t="str">
            <v>#</v>
          </cell>
          <cell r="E584">
            <v>8</v>
          </cell>
          <cell r="F584">
            <v>14.62</v>
          </cell>
        </row>
        <row r="585">
          <cell r="B585">
            <v>581</v>
          </cell>
          <cell r="C585" t="str">
            <v>送風機(片吸込)(天井吊)</v>
          </cell>
          <cell r="D585" t="str">
            <v>#</v>
          </cell>
          <cell r="E585">
            <v>9</v>
          </cell>
          <cell r="F585">
            <v>18.559999999999999</v>
          </cell>
        </row>
        <row r="586">
          <cell r="B586">
            <v>582</v>
          </cell>
          <cell r="C586" t="str">
            <v>送風機(片吸込)(天井吊)</v>
          </cell>
          <cell r="D586" t="str">
            <v>#</v>
          </cell>
          <cell r="E586">
            <v>10</v>
          </cell>
          <cell r="F586">
            <v>22.62</v>
          </cell>
        </row>
        <row r="587">
          <cell r="B587">
            <v>583</v>
          </cell>
          <cell r="C587" t="str">
            <v>送風機(片吸込)(防振基礎)</v>
          </cell>
          <cell r="D587" t="str">
            <v>#</v>
          </cell>
          <cell r="E587">
            <v>1.25</v>
          </cell>
          <cell r="F587">
            <v>1.02</v>
          </cell>
        </row>
        <row r="588">
          <cell r="B588">
            <v>584</v>
          </cell>
          <cell r="C588" t="str">
            <v>送風機(片吸込)(防振基礎)</v>
          </cell>
          <cell r="D588" t="str">
            <v>#</v>
          </cell>
          <cell r="E588">
            <v>1.5</v>
          </cell>
          <cell r="F588">
            <v>1.2</v>
          </cell>
        </row>
        <row r="589">
          <cell r="B589">
            <v>585</v>
          </cell>
          <cell r="C589" t="str">
            <v>送風機(片吸込)(防振基礎)</v>
          </cell>
          <cell r="D589" t="str">
            <v>#</v>
          </cell>
          <cell r="E589">
            <v>2</v>
          </cell>
          <cell r="F589">
            <v>1.476</v>
          </cell>
        </row>
        <row r="590">
          <cell r="B590">
            <v>586</v>
          </cell>
          <cell r="C590" t="str">
            <v>送風機(片吸込)(防振基礎)</v>
          </cell>
          <cell r="D590" t="str">
            <v>#</v>
          </cell>
          <cell r="E590">
            <v>2.5</v>
          </cell>
          <cell r="F590">
            <v>1.68</v>
          </cell>
        </row>
        <row r="591">
          <cell r="B591">
            <v>587</v>
          </cell>
          <cell r="C591" t="str">
            <v>送風機(片吸込)(防振基礎)</v>
          </cell>
          <cell r="D591" t="str">
            <v>#</v>
          </cell>
          <cell r="E591">
            <v>3</v>
          </cell>
          <cell r="F591">
            <v>1.944</v>
          </cell>
        </row>
        <row r="592">
          <cell r="B592">
            <v>588</v>
          </cell>
          <cell r="C592" t="str">
            <v>送風機(片吸込)(防振基礎)</v>
          </cell>
          <cell r="D592" t="str">
            <v>#</v>
          </cell>
          <cell r="E592">
            <v>3.5</v>
          </cell>
          <cell r="F592">
            <v>2.4239999999999999</v>
          </cell>
        </row>
        <row r="593">
          <cell r="B593">
            <v>589</v>
          </cell>
          <cell r="C593" t="str">
            <v>送風機(片吸込)(防振基礎)</v>
          </cell>
          <cell r="D593" t="str">
            <v>#</v>
          </cell>
          <cell r="E593">
            <v>4</v>
          </cell>
          <cell r="F593">
            <v>2.7719999999999998</v>
          </cell>
        </row>
        <row r="594">
          <cell r="B594">
            <v>590</v>
          </cell>
          <cell r="C594" t="str">
            <v>送風機(片吸込)(防振基礎)</v>
          </cell>
          <cell r="D594" t="str">
            <v>#</v>
          </cell>
          <cell r="E594">
            <v>4.5</v>
          </cell>
          <cell r="F594">
            <v>3.0359999999999996</v>
          </cell>
        </row>
        <row r="595">
          <cell r="B595">
            <v>591</v>
          </cell>
          <cell r="C595" t="str">
            <v>送風機(片吸込)(防振基礎)</v>
          </cell>
          <cell r="D595" t="str">
            <v>#</v>
          </cell>
          <cell r="E595">
            <v>5</v>
          </cell>
          <cell r="F595">
            <v>3.6839999999999997</v>
          </cell>
        </row>
        <row r="596">
          <cell r="B596">
            <v>592</v>
          </cell>
          <cell r="C596" t="str">
            <v>送風機(片吸込)(防振基礎)</v>
          </cell>
          <cell r="D596" t="str">
            <v>#</v>
          </cell>
          <cell r="E596">
            <v>5.5</v>
          </cell>
          <cell r="F596">
            <v>4.0439999999999996</v>
          </cell>
        </row>
        <row r="597">
          <cell r="B597">
            <v>593</v>
          </cell>
          <cell r="C597" t="str">
            <v>送風機(片吸込)(防振基礎)</v>
          </cell>
          <cell r="D597" t="str">
            <v>#</v>
          </cell>
          <cell r="E597">
            <v>6</v>
          </cell>
          <cell r="F597">
            <v>4.6559999999999997</v>
          </cell>
        </row>
        <row r="598">
          <cell r="B598">
            <v>594</v>
          </cell>
          <cell r="C598" t="str">
            <v>送風機(片吸込)(防振基礎)</v>
          </cell>
          <cell r="D598" t="str">
            <v>#</v>
          </cell>
          <cell r="E598">
            <v>7</v>
          </cell>
          <cell r="F598">
            <v>7.5119999999999996</v>
          </cell>
        </row>
        <row r="599">
          <cell r="B599">
            <v>595</v>
          </cell>
          <cell r="C599" t="str">
            <v>送風機(片吸込)(防振基礎)</v>
          </cell>
          <cell r="D599" t="str">
            <v>#</v>
          </cell>
          <cell r="E599">
            <v>8</v>
          </cell>
          <cell r="F599">
            <v>8.7719999999999985</v>
          </cell>
        </row>
        <row r="600">
          <cell r="B600">
            <v>596</v>
          </cell>
          <cell r="C600" t="str">
            <v>送風機(片吸込)(防振基礎)</v>
          </cell>
          <cell r="D600" t="str">
            <v>#</v>
          </cell>
          <cell r="E600">
            <v>9</v>
          </cell>
          <cell r="F600">
            <v>11.135999999999999</v>
          </cell>
        </row>
        <row r="601">
          <cell r="B601">
            <v>597</v>
          </cell>
          <cell r="C601" t="str">
            <v>送風機(片吸込)(防振基礎)</v>
          </cell>
          <cell r="D601" t="str">
            <v>#</v>
          </cell>
          <cell r="E601">
            <v>10</v>
          </cell>
          <cell r="F601">
            <v>13.572000000000001</v>
          </cell>
        </row>
        <row r="602">
          <cell r="B602">
            <v>598</v>
          </cell>
          <cell r="C602" t="str">
            <v>送風機(両吸込)</v>
          </cell>
          <cell r="D602" t="str">
            <v>#</v>
          </cell>
          <cell r="E602">
            <v>2</v>
          </cell>
          <cell r="F602">
            <v>1.59</v>
          </cell>
        </row>
        <row r="603">
          <cell r="B603">
            <v>599</v>
          </cell>
          <cell r="C603" t="str">
            <v>送風機(両吸込)</v>
          </cell>
          <cell r="D603" t="str">
            <v>#</v>
          </cell>
          <cell r="E603">
            <v>2.5</v>
          </cell>
          <cell r="F603">
            <v>1.83</v>
          </cell>
        </row>
        <row r="604">
          <cell r="B604">
            <v>600</v>
          </cell>
          <cell r="C604" t="str">
            <v>送風機(両吸込)</v>
          </cell>
          <cell r="D604" t="str">
            <v>#</v>
          </cell>
          <cell r="E604">
            <v>3</v>
          </cell>
          <cell r="F604">
            <v>2.1800000000000002</v>
          </cell>
        </row>
        <row r="605">
          <cell r="B605">
            <v>601</v>
          </cell>
          <cell r="C605" t="str">
            <v>送風機(両吸込)</v>
          </cell>
          <cell r="D605" t="str">
            <v>#</v>
          </cell>
          <cell r="E605">
            <v>3.5</v>
          </cell>
          <cell r="F605">
            <v>2.5499999999999998</v>
          </cell>
        </row>
        <row r="606">
          <cell r="B606">
            <v>602</v>
          </cell>
          <cell r="C606" t="str">
            <v>送風機(両吸込)</v>
          </cell>
          <cell r="D606" t="str">
            <v>#</v>
          </cell>
          <cell r="E606">
            <v>4</v>
          </cell>
          <cell r="F606">
            <v>3.2</v>
          </cell>
        </row>
        <row r="607">
          <cell r="B607">
            <v>603</v>
          </cell>
          <cell r="C607" t="str">
            <v>送風機(両吸込)</v>
          </cell>
          <cell r="D607" t="str">
            <v>#</v>
          </cell>
          <cell r="E607">
            <v>4.5</v>
          </cell>
          <cell r="F607">
            <v>3.58</v>
          </cell>
        </row>
        <row r="608">
          <cell r="B608">
            <v>604</v>
          </cell>
          <cell r="C608" t="str">
            <v>送風機(両吸込)</v>
          </cell>
          <cell r="D608" t="str">
            <v>#</v>
          </cell>
          <cell r="E608">
            <v>5</v>
          </cell>
          <cell r="F608">
            <v>4.29</v>
          </cell>
        </row>
        <row r="609">
          <cell r="B609">
            <v>605</v>
          </cell>
          <cell r="C609" t="str">
            <v>送風機(両吸込)</v>
          </cell>
          <cell r="D609" t="str">
            <v>#</v>
          </cell>
          <cell r="E609">
            <v>5.5</v>
          </cell>
          <cell r="F609">
            <v>4.83</v>
          </cell>
        </row>
        <row r="610">
          <cell r="B610">
            <v>606</v>
          </cell>
          <cell r="C610" t="str">
            <v>送風機(両吸込)</v>
          </cell>
          <cell r="D610" t="str">
            <v>#</v>
          </cell>
          <cell r="E610">
            <v>6</v>
          </cell>
          <cell r="F610">
            <v>5.55</v>
          </cell>
        </row>
        <row r="611">
          <cell r="B611">
            <v>607</v>
          </cell>
          <cell r="C611" t="str">
            <v>送風機(両吸込)</v>
          </cell>
          <cell r="D611" t="str">
            <v>#</v>
          </cell>
          <cell r="E611">
            <v>7</v>
          </cell>
          <cell r="F611">
            <v>10.039999999999999</v>
          </cell>
        </row>
        <row r="612">
          <cell r="B612">
            <v>608</v>
          </cell>
          <cell r="C612" t="str">
            <v>送風機(両吸込)</v>
          </cell>
          <cell r="D612" t="str">
            <v>#</v>
          </cell>
          <cell r="E612">
            <v>8</v>
          </cell>
          <cell r="F612">
            <v>11.44</v>
          </cell>
        </row>
        <row r="613">
          <cell r="B613">
            <v>609</v>
          </cell>
          <cell r="C613" t="str">
            <v>送風機(両吸込)</v>
          </cell>
          <cell r="D613" t="str">
            <v>#</v>
          </cell>
          <cell r="E613">
            <v>9</v>
          </cell>
          <cell r="F613">
            <v>15.33</v>
          </cell>
        </row>
        <row r="614">
          <cell r="B614">
            <v>610</v>
          </cell>
          <cell r="C614" t="str">
            <v>送風機(両吸込)</v>
          </cell>
          <cell r="D614" t="str">
            <v>#</v>
          </cell>
          <cell r="E614">
            <v>10</v>
          </cell>
          <cell r="F614">
            <v>18.47</v>
          </cell>
        </row>
        <row r="615">
          <cell r="B615">
            <v>611</v>
          </cell>
          <cell r="C615" t="str">
            <v>送風機(両吸込)(天井吊)</v>
          </cell>
          <cell r="D615" t="str">
            <v>#</v>
          </cell>
          <cell r="E615">
            <v>2</v>
          </cell>
          <cell r="F615">
            <v>3.18</v>
          </cell>
        </row>
        <row r="616">
          <cell r="B616">
            <v>612</v>
          </cell>
          <cell r="C616" t="str">
            <v>送風機(両吸込)(天井吊)</v>
          </cell>
          <cell r="D616" t="str">
            <v>#</v>
          </cell>
          <cell r="E616">
            <v>2.5</v>
          </cell>
          <cell r="F616">
            <v>3.66</v>
          </cell>
        </row>
        <row r="617">
          <cell r="B617">
            <v>613</v>
          </cell>
          <cell r="C617" t="str">
            <v>送風機(両吸込)(天井吊)</v>
          </cell>
          <cell r="D617" t="str">
            <v>#</v>
          </cell>
          <cell r="E617">
            <v>3</v>
          </cell>
          <cell r="F617">
            <v>4.3600000000000003</v>
          </cell>
        </row>
        <row r="618">
          <cell r="B618">
            <v>614</v>
          </cell>
          <cell r="C618" t="str">
            <v>送風機(両吸込)(天井吊)</v>
          </cell>
          <cell r="D618" t="str">
            <v>#</v>
          </cell>
          <cell r="E618">
            <v>3.5</v>
          </cell>
          <cell r="F618">
            <v>5.0999999999999996</v>
          </cell>
        </row>
        <row r="619">
          <cell r="B619">
            <v>615</v>
          </cell>
          <cell r="C619" t="str">
            <v>送風機(両吸込)(天井吊)</v>
          </cell>
          <cell r="D619" t="str">
            <v>#</v>
          </cell>
          <cell r="E619">
            <v>4</v>
          </cell>
          <cell r="F619">
            <v>6.4</v>
          </cell>
        </row>
        <row r="620">
          <cell r="B620">
            <v>616</v>
          </cell>
          <cell r="C620" t="str">
            <v>送風機(両吸込)(天井吊)</v>
          </cell>
          <cell r="D620" t="str">
            <v>#</v>
          </cell>
          <cell r="E620">
            <v>4.5</v>
          </cell>
          <cell r="F620">
            <v>7.16</v>
          </cell>
        </row>
        <row r="621">
          <cell r="B621">
            <v>617</v>
          </cell>
          <cell r="C621" t="str">
            <v>送風機(両吸込)(天井吊)</v>
          </cell>
          <cell r="D621" t="str">
            <v>#</v>
          </cell>
          <cell r="E621">
            <v>5</v>
          </cell>
          <cell r="F621">
            <v>8.58</v>
          </cell>
        </row>
        <row r="622">
          <cell r="B622">
            <v>618</v>
          </cell>
          <cell r="C622" t="str">
            <v>送風機(両吸込)(天井吊)</v>
          </cell>
          <cell r="D622" t="str">
            <v>#</v>
          </cell>
          <cell r="E622">
            <v>5.5</v>
          </cell>
          <cell r="F622">
            <v>9.66</v>
          </cell>
        </row>
        <row r="623">
          <cell r="B623">
            <v>619</v>
          </cell>
          <cell r="C623" t="str">
            <v>送風機(両吸込)(天井吊)</v>
          </cell>
          <cell r="D623" t="str">
            <v>#</v>
          </cell>
          <cell r="E623">
            <v>6</v>
          </cell>
          <cell r="F623">
            <v>11.1</v>
          </cell>
        </row>
        <row r="624">
          <cell r="B624">
            <v>620</v>
          </cell>
          <cell r="C624" t="str">
            <v>送風機(両吸込)(天井吊)</v>
          </cell>
          <cell r="D624" t="str">
            <v>#</v>
          </cell>
          <cell r="E624">
            <v>7</v>
          </cell>
          <cell r="F624">
            <v>20.079999999999998</v>
          </cell>
        </row>
        <row r="625">
          <cell r="B625">
            <v>621</v>
          </cell>
          <cell r="C625" t="str">
            <v>送風機(両吸込)(天井吊)</v>
          </cell>
          <cell r="D625" t="str">
            <v>#</v>
          </cell>
          <cell r="E625">
            <v>8</v>
          </cell>
          <cell r="F625">
            <v>22.88</v>
          </cell>
        </row>
        <row r="626">
          <cell r="B626">
            <v>622</v>
          </cell>
          <cell r="C626" t="str">
            <v>送風機(両吸込)(天井吊)</v>
          </cell>
          <cell r="D626" t="str">
            <v>#</v>
          </cell>
          <cell r="E626">
            <v>9</v>
          </cell>
          <cell r="F626">
            <v>30.66</v>
          </cell>
        </row>
        <row r="627">
          <cell r="B627">
            <v>623</v>
          </cell>
          <cell r="C627" t="str">
            <v>送風機(両吸込)(天井吊)</v>
          </cell>
          <cell r="D627" t="str">
            <v>#</v>
          </cell>
          <cell r="E627">
            <v>10</v>
          </cell>
          <cell r="F627">
            <v>36.94</v>
          </cell>
        </row>
        <row r="628">
          <cell r="B628">
            <v>624</v>
          </cell>
          <cell r="C628" t="str">
            <v>送風機(両吸込)(防振基礎)</v>
          </cell>
          <cell r="D628" t="str">
            <v>#</v>
          </cell>
          <cell r="E628">
            <v>2</v>
          </cell>
          <cell r="F628">
            <v>1.9079999999999999</v>
          </cell>
        </row>
        <row r="629">
          <cell r="B629">
            <v>625</v>
          </cell>
          <cell r="C629" t="str">
            <v>送風機(両吸込)(防振基礎)</v>
          </cell>
          <cell r="D629" t="str">
            <v>#</v>
          </cell>
          <cell r="E629">
            <v>2.5</v>
          </cell>
          <cell r="F629">
            <v>2.1960000000000002</v>
          </cell>
        </row>
        <row r="630">
          <cell r="B630">
            <v>626</v>
          </cell>
          <cell r="C630" t="str">
            <v>送風機(両吸込)(防振基礎)</v>
          </cell>
          <cell r="D630" t="str">
            <v>#</v>
          </cell>
          <cell r="E630">
            <v>3</v>
          </cell>
          <cell r="F630">
            <v>2.6160000000000001</v>
          </cell>
        </row>
        <row r="631">
          <cell r="B631">
            <v>627</v>
          </cell>
          <cell r="C631" t="str">
            <v>送風機(両吸込)(防振基礎)</v>
          </cell>
          <cell r="D631" t="str">
            <v>#</v>
          </cell>
          <cell r="E631">
            <v>3.5</v>
          </cell>
          <cell r="F631">
            <v>3.0599999999999996</v>
          </cell>
        </row>
        <row r="632">
          <cell r="B632">
            <v>628</v>
          </cell>
          <cell r="C632" t="str">
            <v>送風機(両吸込)(防振基礎)</v>
          </cell>
          <cell r="D632" t="str">
            <v>#</v>
          </cell>
          <cell r="E632">
            <v>4</v>
          </cell>
          <cell r="F632">
            <v>3.84</v>
          </cell>
        </row>
        <row r="633">
          <cell r="B633">
            <v>629</v>
          </cell>
          <cell r="C633" t="str">
            <v>送風機(両吸込)(防振基礎)</v>
          </cell>
          <cell r="D633" t="str">
            <v>#</v>
          </cell>
          <cell r="E633">
            <v>4.5</v>
          </cell>
          <cell r="F633">
            <v>4.2960000000000003</v>
          </cell>
        </row>
        <row r="634">
          <cell r="B634">
            <v>630</v>
          </cell>
          <cell r="C634" t="str">
            <v>送風機(両吸込)(防振基礎)</v>
          </cell>
          <cell r="D634" t="str">
            <v>#</v>
          </cell>
          <cell r="E634">
            <v>5</v>
          </cell>
          <cell r="F634">
            <v>5.1479999999999997</v>
          </cell>
        </row>
        <row r="635">
          <cell r="B635">
            <v>631</v>
          </cell>
          <cell r="C635" t="str">
            <v>送風機(両吸込)(防振基礎)</v>
          </cell>
          <cell r="D635" t="str">
            <v>#</v>
          </cell>
          <cell r="E635">
            <v>5.5</v>
          </cell>
          <cell r="F635">
            <v>5.7960000000000003</v>
          </cell>
        </row>
        <row r="636">
          <cell r="B636">
            <v>632</v>
          </cell>
          <cell r="C636" t="str">
            <v>送風機(両吸込)(防振基礎)</v>
          </cell>
          <cell r="D636" t="str">
            <v>#</v>
          </cell>
          <cell r="E636">
            <v>6</v>
          </cell>
          <cell r="F636">
            <v>6.6599999999999993</v>
          </cell>
        </row>
        <row r="637">
          <cell r="B637">
            <v>633</v>
          </cell>
          <cell r="C637" t="str">
            <v>送風機(両吸込)(防振基礎)</v>
          </cell>
          <cell r="D637" t="str">
            <v>#</v>
          </cell>
          <cell r="E637">
            <v>7</v>
          </cell>
          <cell r="F637">
            <v>12.047999999999998</v>
          </cell>
        </row>
        <row r="638">
          <cell r="B638">
            <v>634</v>
          </cell>
          <cell r="C638" t="str">
            <v>送風機(両吸込)(防振基礎)</v>
          </cell>
          <cell r="D638" t="str">
            <v>#</v>
          </cell>
          <cell r="E638">
            <v>8</v>
          </cell>
          <cell r="F638">
            <v>13.728</v>
          </cell>
        </row>
        <row r="639">
          <cell r="B639">
            <v>635</v>
          </cell>
          <cell r="C639" t="str">
            <v>送風機(両吸込)(防振基礎)</v>
          </cell>
          <cell r="D639" t="str">
            <v>#</v>
          </cell>
          <cell r="E639">
            <v>9</v>
          </cell>
          <cell r="F639">
            <v>18.396000000000001</v>
          </cell>
        </row>
        <row r="640">
          <cell r="B640">
            <v>636</v>
          </cell>
          <cell r="C640" t="str">
            <v>送風機(両吸込)(防振基礎)</v>
          </cell>
          <cell r="D640" t="str">
            <v>#</v>
          </cell>
          <cell r="E640">
            <v>10</v>
          </cell>
          <cell r="F640">
            <v>22.163999999999998</v>
          </cell>
        </row>
        <row r="641">
          <cell r="B641">
            <v>637</v>
          </cell>
          <cell r="C641" t="str">
            <v>小型送風機</v>
          </cell>
          <cell r="D641" t="str">
            <v>ﾌｧﾝｺｲﾙﾕﾆｯﾄ</v>
          </cell>
          <cell r="F641">
            <v>0.85</v>
          </cell>
        </row>
        <row r="642">
          <cell r="B642">
            <v>638</v>
          </cell>
          <cell r="C642" t="str">
            <v>小型送風機</v>
          </cell>
          <cell r="D642" t="str">
            <v>ﾌｧﾝﾕﾆｯﾄ(天井吊)</v>
          </cell>
          <cell r="F642">
            <v>1.7</v>
          </cell>
        </row>
        <row r="643">
          <cell r="B643">
            <v>639</v>
          </cell>
          <cell r="C643" t="str">
            <v>小型送風機</v>
          </cell>
          <cell r="D643" t="str">
            <v>ﾐﾆｼﾛｯｺﾌｧﾝ</v>
          </cell>
          <cell r="F643">
            <v>0.85</v>
          </cell>
        </row>
        <row r="644">
          <cell r="B644">
            <v>640</v>
          </cell>
          <cell r="C644" t="str">
            <v>小型送風機</v>
          </cell>
          <cell r="D644" t="str">
            <v>天井埋込型換気扇</v>
          </cell>
          <cell r="F644">
            <v>0.5</v>
          </cell>
        </row>
        <row r="645">
          <cell r="B645">
            <v>641</v>
          </cell>
          <cell r="C645" t="str">
            <v>小型送風機</v>
          </cell>
          <cell r="D645" t="str">
            <v>ﾊﾟｲﾌﾟ用ﾌｧﾝ</v>
          </cell>
          <cell r="F645">
            <v>0.25</v>
          </cell>
        </row>
        <row r="646">
          <cell r="B646">
            <v>642</v>
          </cell>
          <cell r="C646" t="str">
            <v>換気扇</v>
          </cell>
          <cell r="D646">
            <v>200</v>
          </cell>
          <cell r="E646" t="str">
            <v>φ</v>
          </cell>
          <cell r="F646">
            <v>0.39</v>
          </cell>
        </row>
        <row r="647">
          <cell r="B647">
            <v>643</v>
          </cell>
          <cell r="C647" t="str">
            <v>換気扇</v>
          </cell>
          <cell r="D647">
            <v>250</v>
          </cell>
          <cell r="E647" t="str">
            <v>φ</v>
          </cell>
          <cell r="F647">
            <v>0.45</v>
          </cell>
        </row>
        <row r="648">
          <cell r="B648">
            <v>644</v>
          </cell>
          <cell r="C648" t="str">
            <v>換気扇</v>
          </cell>
          <cell r="D648">
            <v>300</v>
          </cell>
          <cell r="E648" t="str">
            <v>φ</v>
          </cell>
          <cell r="F648">
            <v>0.54</v>
          </cell>
        </row>
        <row r="649">
          <cell r="B649">
            <v>645</v>
          </cell>
          <cell r="C649" t="str">
            <v>換気扇</v>
          </cell>
          <cell r="D649">
            <v>400</v>
          </cell>
          <cell r="E649" t="str">
            <v>φ</v>
          </cell>
          <cell r="F649">
            <v>0.57999999999999996</v>
          </cell>
        </row>
        <row r="650">
          <cell r="B650">
            <v>646</v>
          </cell>
          <cell r="C650" t="str">
            <v>換気扇</v>
          </cell>
          <cell r="D650">
            <v>500</v>
          </cell>
          <cell r="E650" t="str">
            <v>φ</v>
          </cell>
          <cell r="F650">
            <v>0.62</v>
          </cell>
        </row>
        <row r="651">
          <cell r="B651">
            <v>647</v>
          </cell>
          <cell r="C651" t="str">
            <v>鋳鉄製柱形放熱器(床置形)</v>
          </cell>
          <cell r="D651">
            <v>20</v>
          </cell>
          <cell r="E651" t="str">
            <v>節以下</v>
          </cell>
          <cell r="F651">
            <v>0.97</v>
          </cell>
        </row>
        <row r="652">
          <cell r="B652">
            <v>648</v>
          </cell>
          <cell r="C652" t="str">
            <v>鋳鉄製柱形放熱器(床置形)</v>
          </cell>
          <cell r="D652">
            <v>21</v>
          </cell>
          <cell r="E652" t="str">
            <v>節以上</v>
          </cell>
          <cell r="F652">
            <v>1.25</v>
          </cell>
        </row>
        <row r="653">
          <cell r="B653">
            <v>649</v>
          </cell>
          <cell r="C653" t="str">
            <v>鋳鉄製柱形放熱器(壁掛形)</v>
          </cell>
          <cell r="D653">
            <v>20</v>
          </cell>
          <cell r="E653" t="str">
            <v>節以下</v>
          </cell>
          <cell r="F653">
            <v>1.55</v>
          </cell>
        </row>
        <row r="654">
          <cell r="B654">
            <v>650</v>
          </cell>
          <cell r="C654" t="str">
            <v>鋳鉄製柱形放熱器(壁掛形)</v>
          </cell>
          <cell r="D654">
            <v>21</v>
          </cell>
          <cell r="E654" t="str">
            <v>節以上</v>
          </cell>
          <cell r="F654">
            <v>2.14</v>
          </cell>
        </row>
        <row r="655">
          <cell r="B655">
            <v>651</v>
          </cell>
          <cell r="C655" t="str">
            <v>鋳鉄製壁掛形放熱器(壁掛形)</v>
          </cell>
          <cell r="D655">
            <v>3</v>
          </cell>
          <cell r="E655" t="str">
            <v>節以下</v>
          </cell>
          <cell r="F655">
            <v>1.25</v>
          </cell>
        </row>
        <row r="656">
          <cell r="B656">
            <v>652</v>
          </cell>
          <cell r="C656" t="str">
            <v>鋳鉄製壁掛形放熱器(壁掛形)</v>
          </cell>
          <cell r="D656">
            <v>4</v>
          </cell>
          <cell r="E656" t="str">
            <v>節</v>
          </cell>
          <cell r="F656">
            <v>1.44</v>
          </cell>
        </row>
        <row r="657">
          <cell r="B657">
            <v>653</v>
          </cell>
          <cell r="C657" t="str">
            <v>鋳鉄製壁掛形放熱器(壁掛形)</v>
          </cell>
          <cell r="D657">
            <v>5</v>
          </cell>
          <cell r="E657" t="str">
            <v>節</v>
          </cell>
          <cell r="F657">
            <v>1.63</v>
          </cell>
        </row>
        <row r="658">
          <cell r="B658">
            <v>654</v>
          </cell>
          <cell r="C658" t="str">
            <v>鋳鉄製壁掛形放熱器(壁掛形)</v>
          </cell>
          <cell r="D658">
            <v>6</v>
          </cell>
          <cell r="E658" t="str">
            <v>節</v>
          </cell>
          <cell r="F658">
            <v>1.82</v>
          </cell>
        </row>
        <row r="659">
          <cell r="B659">
            <v>655</v>
          </cell>
          <cell r="C659" t="str">
            <v>鋳鉄製壁掛形放熱器(壁掛形)</v>
          </cell>
          <cell r="D659">
            <v>7</v>
          </cell>
          <cell r="E659" t="str">
            <v>節</v>
          </cell>
          <cell r="F659">
            <v>2.0099999999999998</v>
          </cell>
        </row>
        <row r="660">
          <cell r="B660">
            <v>656</v>
          </cell>
          <cell r="C660" t="str">
            <v>鋳鉄製壁掛形放熱器(壁掛形)</v>
          </cell>
          <cell r="D660">
            <v>8</v>
          </cell>
          <cell r="E660" t="str">
            <v>節</v>
          </cell>
          <cell r="F660">
            <v>2.2000000000000002</v>
          </cell>
        </row>
        <row r="661">
          <cell r="B661">
            <v>657</v>
          </cell>
          <cell r="C661" t="str">
            <v>鋳鉄製壁掛形放熱器(壁掛形)</v>
          </cell>
          <cell r="D661">
            <v>9</v>
          </cell>
          <cell r="E661" t="str">
            <v>節</v>
          </cell>
          <cell r="F661">
            <v>2.39</v>
          </cell>
        </row>
        <row r="662">
          <cell r="B662">
            <v>658</v>
          </cell>
          <cell r="C662" t="str">
            <v>鋳鉄製壁掛形放熱器(壁掛形)</v>
          </cell>
          <cell r="D662">
            <v>10</v>
          </cell>
          <cell r="E662" t="str">
            <v>節</v>
          </cell>
          <cell r="F662">
            <v>2.58</v>
          </cell>
        </row>
        <row r="663">
          <cell r="B663">
            <v>659</v>
          </cell>
          <cell r="C663" t="str">
            <v>鋳鉄製壁掛形放熱器(壁掛形)</v>
          </cell>
          <cell r="D663">
            <v>11</v>
          </cell>
          <cell r="E663" t="str">
            <v>節</v>
          </cell>
          <cell r="F663">
            <v>2.77</v>
          </cell>
        </row>
        <row r="664">
          <cell r="B664">
            <v>660</v>
          </cell>
          <cell r="C664" t="str">
            <v>鋳鉄製壁掛形放熱器(壁掛形)</v>
          </cell>
          <cell r="D664">
            <v>12</v>
          </cell>
          <cell r="E664" t="str">
            <v>節</v>
          </cell>
          <cell r="F664">
            <v>2.96</v>
          </cell>
        </row>
        <row r="665">
          <cell r="B665">
            <v>661</v>
          </cell>
          <cell r="C665" t="str">
            <v>鋳鉄製壁掛形放熱器(壁掛形)</v>
          </cell>
          <cell r="D665">
            <v>13</v>
          </cell>
          <cell r="E665" t="str">
            <v>節</v>
          </cell>
          <cell r="F665">
            <v>3.15</v>
          </cell>
        </row>
        <row r="666">
          <cell r="B666">
            <v>662</v>
          </cell>
          <cell r="C666" t="str">
            <v>鋳鉄製壁掛形放熱器(壁掛形)</v>
          </cell>
          <cell r="D666">
            <v>14</v>
          </cell>
          <cell r="E666" t="str">
            <v>節</v>
          </cell>
          <cell r="F666">
            <v>3.34</v>
          </cell>
        </row>
        <row r="667">
          <cell r="B667">
            <v>663</v>
          </cell>
          <cell r="C667" t="str">
            <v>鋳鉄製壁掛形放熱器(壁掛形)</v>
          </cell>
          <cell r="D667">
            <v>15</v>
          </cell>
          <cell r="E667" t="str">
            <v>節</v>
          </cell>
          <cell r="F667">
            <v>3.5300000000000002</v>
          </cell>
        </row>
        <row r="668">
          <cell r="B668">
            <v>664</v>
          </cell>
          <cell r="C668" t="str">
            <v>鋳鉄製壁掛形放熱器(壁掛形)</v>
          </cell>
          <cell r="D668">
            <v>16</v>
          </cell>
          <cell r="E668" t="str">
            <v>節</v>
          </cell>
          <cell r="F668">
            <v>3.72</v>
          </cell>
        </row>
        <row r="669">
          <cell r="B669">
            <v>665</v>
          </cell>
          <cell r="C669" t="str">
            <v>鋳鉄製壁掛形放熱器(壁掛形)</v>
          </cell>
          <cell r="D669">
            <v>17</v>
          </cell>
          <cell r="E669" t="str">
            <v>節</v>
          </cell>
          <cell r="F669">
            <v>3.91</v>
          </cell>
        </row>
        <row r="670">
          <cell r="B670">
            <v>666</v>
          </cell>
          <cell r="C670" t="str">
            <v>鋳鉄製壁掛形放熱器(壁掛形)</v>
          </cell>
          <cell r="D670">
            <v>18</v>
          </cell>
          <cell r="E670" t="str">
            <v>節</v>
          </cell>
          <cell r="F670">
            <v>4.0999999999999996</v>
          </cell>
        </row>
        <row r="671">
          <cell r="B671">
            <v>667</v>
          </cell>
          <cell r="C671" t="str">
            <v>鋳鉄製壁掛形放熱器(壁掛形)</v>
          </cell>
          <cell r="D671">
            <v>19</v>
          </cell>
          <cell r="E671" t="str">
            <v>節</v>
          </cell>
          <cell r="F671">
            <v>4.29</v>
          </cell>
        </row>
        <row r="672">
          <cell r="B672">
            <v>668</v>
          </cell>
          <cell r="C672" t="str">
            <v>鋳鉄製壁掛形放熱器(壁掛形)</v>
          </cell>
          <cell r="D672">
            <v>20</v>
          </cell>
          <cell r="E672" t="str">
            <v>節</v>
          </cell>
          <cell r="F672">
            <v>4.4800000000000004</v>
          </cell>
        </row>
        <row r="673">
          <cell r="B673">
            <v>669</v>
          </cell>
          <cell r="C673" t="str">
            <v>鋳鉄製柱形放熱器(天井吊形)</v>
          </cell>
          <cell r="D673">
            <v>3</v>
          </cell>
          <cell r="E673" t="str">
            <v>節以下</v>
          </cell>
          <cell r="F673">
            <v>1.94</v>
          </cell>
        </row>
        <row r="674">
          <cell r="B674">
            <v>670</v>
          </cell>
          <cell r="C674" t="str">
            <v>鋳鉄製柱形放熱器(天井吊形)</v>
          </cell>
          <cell r="D674">
            <v>4</v>
          </cell>
          <cell r="E674" t="str">
            <v>節</v>
          </cell>
          <cell r="F674">
            <v>2.2000000000000002</v>
          </cell>
        </row>
        <row r="675">
          <cell r="B675">
            <v>671</v>
          </cell>
          <cell r="C675" t="str">
            <v>鋳鉄製柱形放熱器(天井吊形)</v>
          </cell>
          <cell r="D675">
            <v>5</v>
          </cell>
          <cell r="E675" t="str">
            <v>節</v>
          </cell>
          <cell r="F675">
            <v>2.46</v>
          </cell>
        </row>
        <row r="676">
          <cell r="B676">
            <v>672</v>
          </cell>
          <cell r="C676" t="str">
            <v>鋳鉄製柱形放熱器(天井吊形)</v>
          </cell>
          <cell r="D676">
            <v>6</v>
          </cell>
          <cell r="E676" t="str">
            <v>節</v>
          </cell>
          <cell r="F676">
            <v>2.7199999999999998</v>
          </cell>
        </row>
        <row r="677">
          <cell r="B677">
            <v>673</v>
          </cell>
          <cell r="C677" t="str">
            <v>鋳鉄製柱形放熱器(天井吊形)</v>
          </cell>
          <cell r="D677">
            <v>7</v>
          </cell>
          <cell r="E677" t="str">
            <v>節</v>
          </cell>
          <cell r="F677">
            <v>2.98</v>
          </cell>
        </row>
        <row r="678">
          <cell r="B678">
            <v>674</v>
          </cell>
          <cell r="C678" t="str">
            <v>鋳鉄製柱形放熱器(天井吊形)</v>
          </cell>
          <cell r="D678">
            <v>8</v>
          </cell>
          <cell r="E678" t="str">
            <v>節</v>
          </cell>
          <cell r="F678">
            <v>3.24</v>
          </cell>
        </row>
        <row r="679">
          <cell r="B679">
            <v>675</v>
          </cell>
          <cell r="C679" t="str">
            <v>鋳鉄製柱形放熱器(天井吊形)</v>
          </cell>
          <cell r="D679">
            <v>9</v>
          </cell>
          <cell r="E679" t="str">
            <v>節</v>
          </cell>
          <cell r="F679">
            <v>3.5</v>
          </cell>
        </row>
        <row r="680">
          <cell r="B680">
            <v>676</v>
          </cell>
          <cell r="C680" t="str">
            <v>鋳鉄製柱形放熱器(天井吊形)</v>
          </cell>
          <cell r="D680">
            <v>10</v>
          </cell>
          <cell r="E680" t="str">
            <v>節</v>
          </cell>
          <cell r="F680">
            <v>3.76</v>
          </cell>
        </row>
        <row r="681">
          <cell r="B681">
            <v>677</v>
          </cell>
          <cell r="C681" t="str">
            <v>鋳鉄製柱形放熱器(天井吊形)</v>
          </cell>
          <cell r="D681">
            <v>11</v>
          </cell>
          <cell r="E681" t="str">
            <v>節</v>
          </cell>
          <cell r="F681">
            <v>4.0199999999999996</v>
          </cell>
        </row>
        <row r="682">
          <cell r="B682">
            <v>678</v>
          </cell>
          <cell r="C682" t="str">
            <v>鋳鉄製柱形放熱器(天井吊形)</v>
          </cell>
          <cell r="D682">
            <v>12</v>
          </cell>
          <cell r="E682" t="str">
            <v>節</v>
          </cell>
          <cell r="F682">
            <v>4.2799999999999994</v>
          </cell>
        </row>
        <row r="683">
          <cell r="B683">
            <v>679</v>
          </cell>
          <cell r="C683" t="str">
            <v>鋳鉄製柱形放熱器(天井吊形)</v>
          </cell>
          <cell r="D683">
            <v>13</v>
          </cell>
          <cell r="E683" t="str">
            <v>節</v>
          </cell>
          <cell r="F683">
            <v>4.54</v>
          </cell>
        </row>
        <row r="684">
          <cell r="B684">
            <v>680</v>
          </cell>
          <cell r="C684" t="str">
            <v>鋳鉄製柱形放熱器(天井吊形)</v>
          </cell>
          <cell r="D684">
            <v>14</v>
          </cell>
          <cell r="E684" t="str">
            <v>節</v>
          </cell>
          <cell r="F684">
            <v>4.8000000000000007</v>
          </cell>
        </row>
        <row r="685">
          <cell r="B685">
            <v>681</v>
          </cell>
          <cell r="C685" t="str">
            <v>鋳鉄製柱形放熱器(天井吊形)</v>
          </cell>
          <cell r="D685">
            <v>15</v>
          </cell>
          <cell r="E685" t="str">
            <v>節</v>
          </cell>
          <cell r="F685">
            <v>5.0600000000000005</v>
          </cell>
        </row>
        <row r="686">
          <cell r="B686">
            <v>682</v>
          </cell>
          <cell r="C686" t="str">
            <v>鋳鉄製柱形放熱器(天井吊形)</v>
          </cell>
          <cell r="D686">
            <v>16</v>
          </cell>
          <cell r="E686" t="str">
            <v>節</v>
          </cell>
          <cell r="F686">
            <v>5.32</v>
          </cell>
        </row>
        <row r="687">
          <cell r="B687">
            <v>683</v>
          </cell>
          <cell r="C687" t="str">
            <v>鋳鉄製柱形放熱器(天井吊形)</v>
          </cell>
          <cell r="D687">
            <v>17</v>
          </cell>
          <cell r="E687" t="str">
            <v>節</v>
          </cell>
          <cell r="F687">
            <v>5.58</v>
          </cell>
        </row>
        <row r="688">
          <cell r="B688">
            <v>684</v>
          </cell>
          <cell r="C688" t="str">
            <v>鋳鉄製柱形放熱器(天井吊形)</v>
          </cell>
          <cell r="D688">
            <v>18</v>
          </cell>
          <cell r="E688" t="str">
            <v>節</v>
          </cell>
          <cell r="F688">
            <v>5.84</v>
          </cell>
        </row>
        <row r="689">
          <cell r="B689">
            <v>685</v>
          </cell>
          <cell r="C689" t="str">
            <v>鋳鉄製柱形放熱器(天井吊形)</v>
          </cell>
          <cell r="D689">
            <v>19</v>
          </cell>
          <cell r="E689" t="str">
            <v>節</v>
          </cell>
          <cell r="F689">
            <v>6.1</v>
          </cell>
        </row>
        <row r="690">
          <cell r="B690">
            <v>686</v>
          </cell>
          <cell r="C690" t="str">
            <v>鋳鉄製柱形放熱器(天井吊形)</v>
          </cell>
          <cell r="D690">
            <v>20</v>
          </cell>
          <cell r="E690" t="str">
            <v>節</v>
          </cell>
          <cell r="F690">
            <v>6.3599999999999994</v>
          </cell>
        </row>
        <row r="691">
          <cell r="B691">
            <v>687</v>
          </cell>
          <cell r="C691" t="str">
            <v>ｺﾝﾍﾞｸﾀｰ</v>
          </cell>
          <cell r="D691" t="str">
            <v>ｴﾚﾒﾝﾄ1.5m未満</v>
          </cell>
          <cell r="F691">
            <v>1.07</v>
          </cell>
        </row>
        <row r="692">
          <cell r="B692">
            <v>688</v>
          </cell>
          <cell r="C692" t="str">
            <v>ｺﾝﾍﾞｸﾀｰ</v>
          </cell>
          <cell r="D692" t="str">
            <v>ｴﾚﾒﾝﾄ1.5m以上</v>
          </cell>
          <cell r="F692">
            <v>1.27</v>
          </cell>
        </row>
        <row r="693">
          <cell r="B693">
            <v>689</v>
          </cell>
          <cell r="C693" t="str">
            <v>ﾌｧﾝｺﾝﾍﾞｸﾀｰ</v>
          </cell>
          <cell r="D693" t="str">
            <v>ｴﾚﾒﾝﾄ1.5m未満</v>
          </cell>
          <cell r="F693">
            <v>1.284</v>
          </cell>
        </row>
        <row r="694">
          <cell r="B694">
            <v>690</v>
          </cell>
          <cell r="C694" t="str">
            <v>ﾌｧﾝｺﾝﾍﾞｸﾀｰ</v>
          </cell>
          <cell r="D694" t="str">
            <v>ｴﾚﾒﾝﾄ1.5m以上</v>
          </cell>
          <cell r="F694">
            <v>1.524</v>
          </cell>
        </row>
        <row r="695">
          <cell r="B695">
            <v>691</v>
          </cell>
          <cell r="C695" t="str">
            <v>ﾍﾞｰｽﾎﾞｰﾄﾞﾋｰﾀｰ</v>
          </cell>
          <cell r="D695" t="str">
            <v>ｴﾚﾒﾝﾄ2m未満</v>
          </cell>
          <cell r="E695">
            <v>1</v>
          </cell>
          <cell r="F695">
            <v>1.35</v>
          </cell>
        </row>
        <row r="696">
          <cell r="B696">
            <v>692</v>
          </cell>
          <cell r="C696" t="str">
            <v>ﾍﾞｰｽﾎﾞｰﾄﾞﾋｰﾀｰ</v>
          </cell>
          <cell r="D696" t="str">
            <v>ｴﾚﾒﾝﾄ2m未満</v>
          </cell>
          <cell r="E696">
            <v>2</v>
          </cell>
          <cell r="F696">
            <v>2.7</v>
          </cell>
        </row>
        <row r="697">
          <cell r="B697">
            <v>693</v>
          </cell>
          <cell r="C697" t="str">
            <v>ﾍﾞｰｽﾎﾞｰﾄﾞﾋｰﾀｰ</v>
          </cell>
          <cell r="D697" t="str">
            <v>ｴﾚﾒﾝﾄ2m未満</v>
          </cell>
          <cell r="E697">
            <v>3</v>
          </cell>
          <cell r="F697">
            <v>4.0500000000000007</v>
          </cell>
        </row>
        <row r="698">
          <cell r="B698">
            <v>694</v>
          </cell>
          <cell r="C698" t="str">
            <v>ﾍﾞｰｽﾎﾞｰﾄﾞﾋｰﾀｰ</v>
          </cell>
          <cell r="D698" t="str">
            <v>ｴﾚﾒﾝﾄ2m未満</v>
          </cell>
          <cell r="E698">
            <v>4</v>
          </cell>
          <cell r="F698">
            <v>5.4</v>
          </cell>
        </row>
        <row r="699">
          <cell r="B699">
            <v>695</v>
          </cell>
          <cell r="C699" t="str">
            <v>ﾍﾞｰｽﾎﾞｰﾄﾞﾋｰﾀｰ</v>
          </cell>
          <cell r="D699" t="str">
            <v>ｴﾚﾒﾝﾄ2m未満</v>
          </cell>
          <cell r="E699">
            <v>5</v>
          </cell>
          <cell r="F699">
            <v>6.75</v>
          </cell>
        </row>
        <row r="700">
          <cell r="B700">
            <v>696</v>
          </cell>
          <cell r="C700" t="str">
            <v>ﾍﾞｰｽﾎﾞｰﾄﾞﾋｰﾀｰ</v>
          </cell>
          <cell r="D700" t="str">
            <v>ｴﾚﾒﾝﾄ2m未満</v>
          </cell>
          <cell r="E700">
            <v>6</v>
          </cell>
          <cell r="F700">
            <v>8.1000000000000014</v>
          </cell>
        </row>
        <row r="701">
          <cell r="B701">
            <v>697</v>
          </cell>
          <cell r="C701" t="str">
            <v>ﾍﾞｰｽﾎﾞｰﾄﾞﾋｰﾀｰ</v>
          </cell>
          <cell r="D701" t="str">
            <v>ｴﾚﾒﾝﾄ2m未満</v>
          </cell>
          <cell r="E701">
            <v>7</v>
          </cell>
          <cell r="F701">
            <v>9.4500000000000011</v>
          </cell>
        </row>
        <row r="702">
          <cell r="B702">
            <v>698</v>
          </cell>
          <cell r="C702" t="str">
            <v>ﾍﾞｰｽﾎﾞｰﾄﾞﾋｰﾀｰ</v>
          </cell>
          <cell r="D702" t="str">
            <v>ｴﾚﾒﾝﾄ2m未満</v>
          </cell>
          <cell r="E702">
            <v>8</v>
          </cell>
          <cell r="F702">
            <v>10.8</v>
          </cell>
        </row>
        <row r="703">
          <cell r="B703">
            <v>699</v>
          </cell>
          <cell r="C703" t="str">
            <v>ﾍﾞｰｽﾎﾞｰﾄﾞﾋｰﾀｰ</v>
          </cell>
          <cell r="D703" t="str">
            <v>ｴﾚﾒﾝﾄ2m未満</v>
          </cell>
          <cell r="E703">
            <v>9</v>
          </cell>
          <cell r="F703">
            <v>12.15</v>
          </cell>
        </row>
        <row r="704">
          <cell r="B704">
            <v>700</v>
          </cell>
          <cell r="C704" t="str">
            <v>ﾍﾞｰｽﾎﾞｰﾄﾞﾋｰﾀｰ</v>
          </cell>
          <cell r="D704" t="str">
            <v>ｴﾚﾒﾝﾄ2m未満</v>
          </cell>
          <cell r="E704">
            <v>10</v>
          </cell>
          <cell r="F704">
            <v>13.5</v>
          </cell>
        </row>
        <row r="705">
          <cell r="B705">
            <v>701</v>
          </cell>
          <cell r="C705" t="str">
            <v>ﾍﾞｰｽﾎﾞｰﾄﾞﾋｰﾀｰ</v>
          </cell>
          <cell r="D705" t="str">
            <v>ｴﾚﾒﾝﾄ2m以上</v>
          </cell>
          <cell r="E705">
            <v>1</v>
          </cell>
          <cell r="F705">
            <v>1.75</v>
          </cell>
        </row>
        <row r="706">
          <cell r="B706">
            <v>702</v>
          </cell>
          <cell r="C706" t="str">
            <v>ﾍﾞｰｽﾎﾞｰﾄﾞﾋｰﾀｰ</v>
          </cell>
          <cell r="D706" t="str">
            <v>ｴﾚﾒﾝﾄ2m以上</v>
          </cell>
          <cell r="E706">
            <v>2</v>
          </cell>
          <cell r="F706">
            <v>3.5</v>
          </cell>
        </row>
        <row r="707">
          <cell r="B707">
            <v>703</v>
          </cell>
          <cell r="C707" t="str">
            <v>ﾍﾞｰｽﾎﾞｰﾄﾞﾋｰﾀｰ</v>
          </cell>
          <cell r="D707" t="str">
            <v>ｴﾚﾒﾝﾄ2m以上</v>
          </cell>
          <cell r="E707">
            <v>3</v>
          </cell>
          <cell r="F707">
            <v>5.25</v>
          </cell>
        </row>
        <row r="708">
          <cell r="B708">
            <v>704</v>
          </cell>
          <cell r="C708" t="str">
            <v>ﾍﾞｰｽﾎﾞｰﾄﾞﾋｰﾀｰ</v>
          </cell>
          <cell r="D708" t="str">
            <v>ｴﾚﾒﾝﾄ2m以上</v>
          </cell>
          <cell r="E708">
            <v>4</v>
          </cell>
          <cell r="F708">
            <v>7</v>
          </cell>
        </row>
        <row r="709">
          <cell r="B709">
            <v>705</v>
          </cell>
          <cell r="C709" t="str">
            <v>ﾍﾞｰｽﾎﾞｰﾄﾞﾋｰﾀｰ</v>
          </cell>
          <cell r="D709" t="str">
            <v>ｴﾚﾒﾝﾄ2m以上</v>
          </cell>
          <cell r="E709">
            <v>5</v>
          </cell>
          <cell r="F709">
            <v>8.75</v>
          </cell>
        </row>
        <row r="710">
          <cell r="B710">
            <v>706</v>
          </cell>
          <cell r="C710" t="str">
            <v>ﾍﾞｰｽﾎﾞｰﾄﾞﾋｰﾀｰ</v>
          </cell>
          <cell r="D710" t="str">
            <v>ｴﾚﾒﾝﾄ2m以上</v>
          </cell>
          <cell r="E710">
            <v>6</v>
          </cell>
          <cell r="F710">
            <v>10.5</v>
          </cell>
        </row>
        <row r="711">
          <cell r="B711">
            <v>707</v>
          </cell>
          <cell r="C711" t="str">
            <v>ﾍﾞｰｽﾎﾞｰﾄﾞﾋｰﾀｰ</v>
          </cell>
          <cell r="D711" t="str">
            <v>ｴﾚﾒﾝﾄ2m以上</v>
          </cell>
          <cell r="E711">
            <v>7</v>
          </cell>
          <cell r="F711">
            <v>12.25</v>
          </cell>
        </row>
        <row r="712">
          <cell r="B712">
            <v>708</v>
          </cell>
          <cell r="C712" t="str">
            <v>ﾍﾞｰｽﾎﾞｰﾄﾞﾋｰﾀｰ</v>
          </cell>
          <cell r="D712" t="str">
            <v>ｴﾚﾒﾝﾄ2m以上</v>
          </cell>
          <cell r="E712">
            <v>8</v>
          </cell>
          <cell r="F712">
            <v>14</v>
          </cell>
        </row>
        <row r="713">
          <cell r="B713">
            <v>709</v>
          </cell>
          <cell r="C713" t="str">
            <v>ﾍﾞｰｽﾎﾞｰﾄﾞﾋｰﾀｰ</v>
          </cell>
          <cell r="D713" t="str">
            <v>ｴﾚﾒﾝﾄ2m以上</v>
          </cell>
          <cell r="E713">
            <v>9</v>
          </cell>
          <cell r="F713">
            <v>15.75</v>
          </cell>
        </row>
        <row r="714">
          <cell r="B714">
            <v>710</v>
          </cell>
          <cell r="C714" t="str">
            <v>ﾍﾞｰｽﾎﾞｰﾄﾞﾋｰﾀｰ</v>
          </cell>
          <cell r="D714" t="str">
            <v>ｴﾚﾒﾝﾄ2m以上</v>
          </cell>
          <cell r="E714">
            <v>10</v>
          </cell>
          <cell r="F714">
            <v>17.5</v>
          </cell>
        </row>
        <row r="715">
          <cell r="B715">
            <v>711</v>
          </cell>
          <cell r="C715" t="str">
            <v>蒸気用給湿器</v>
          </cell>
          <cell r="F715">
            <v>0.1</v>
          </cell>
        </row>
        <row r="716">
          <cell r="B716">
            <v>712</v>
          </cell>
          <cell r="C716" t="str">
            <v>放熱器弁</v>
          </cell>
          <cell r="F716">
            <v>0.1</v>
          </cell>
        </row>
        <row r="717">
          <cell r="B717">
            <v>713</v>
          </cell>
          <cell r="C717" t="str">
            <v>放熱器ﾄﾗｯﾌﾟ</v>
          </cell>
          <cell r="F717">
            <v>0.1</v>
          </cell>
        </row>
        <row r="718">
          <cell r="B718">
            <v>714</v>
          </cell>
          <cell r="C718" t="str">
            <v>ﾊﾟﾈﾙﾋｰﾀｰ(床置形･壁掛型)</v>
          </cell>
          <cell r="D718">
            <v>3.5</v>
          </cell>
          <cell r="E718" t="str">
            <v>kw以下</v>
          </cell>
          <cell r="F718">
            <v>0.54</v>
          </cell>
        </row>
        <row r="719">
          <cell r="B719">
            <v>715</v>
          </cell>
          <cell r="C719" t="str">
            <v>ﾌｧﾝﾋｰﾀｰ(天井吊形)</v>
          </cell>
          <cell r="D719">
            <v>6</v>
          </cell>
          <cell r="E719" t="str">
            <v>kw以下</v>
          </cell>
          <cell r="F719">
            <v>1.05</v>
          </cell>
        </row>
        <row r="720">
          <cell r="B720">
            <v>716</v>
          </cell>
          <cell r="C720" t="str">
            <v>ﾌｧﾝﾋｰﾀｰ(天井吊形)</v>
          </cell>
          <cell r="D720">
            <v>10</v>
          </cell>
          <cell r="E720" t="str">
            <v>kw以下</v>
          </cell>
          <cell r="F720">
            <v>1.29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コピー選定"/>
      <sheetName val="コピー選定 (2)"/>
      <sheetName val="様式1"/>
      <sheetName val="様式1-1"/>
      <sheetName val="様式2"/>
      <sheetName val="様式3"/>
      <sheetName val="代価"/>
      <sheetName val="集(放送)"/>
      <sheetName val="集(南校舎)"/>
      <sheetName val="集(北校舎)"/>
      <sheetName val="集(屋内運動場・給食調理室)"/>
      <sheetName val="集(校舎放送幹線設備)"/>
      <sheetName val="拾(放送室)"/>
      <sheetName val="拾(北･南校舎幹線)"/>
      <sheetName val="拾(給食調理室)"/>
      <sheetName val="拾(屋内体育館)"/>
      <sheetName val="拾(北校舎)"/>
      <sheetName val="拾(南校舎)"/>
      <sheetName val="集(撤去)"/>
      <sheetName val="廃材処分"/>
      <sheetName val="共通費"/>
      <sheetName val="集計表 (電灯)"/>
      <sheetName val="拾出表 (電灯)"/>
      <sheetName val="代価表"/>
      <sheetName val="比較改"/>
      <sheetName val="盤代価表"/>
      <sheetName val="撤去"/>
      <sheetName val="撤去代価"/>
      <sheetName val="ＳＷ代価1"/>
      <sheetName val="計算"/>
      <sheetName val="西複写"/>
      <sheetName val="東複写"/>
      <sheetName val="集(ｺﾝｾﾝﾄ)"/>
      <sheetName val="拾(ｺﾝｾﾝﾄ)"/>
      <sheetName val="集(ﾄｲﾚ呼出)"/>
      <sheetName val="拾(ﾄｲﾚ呼出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H1" t="str">
            <v>単　　　価</v>
          </cell>
          <cell r="I1" t="str">
            <v>金　　　額</v>
          </cell>
          <cell r="J1" t="str">
            <v>備　　考</v>
          </cell>
        </row>
        <row r="5">
          <cell r="I5">
            <v>2884020</v>
          </cell>
          <cell r="J5" t="str">
            <v>(少)</v>
          </cell>
          <cell r="K5" t="str">
            <v>(少)</v>
          </cell>
          <cell r="L5">
            <v>1856900</v>
          </cell>
          <cell r="M5">
            <v>1856900</v>
          </cell>
        </row>
        <row r="6">
          <cell r="I6">
            <v>694490</v>
          </cell>
        </row>
        <row r="7">
          <cell r="I7">
            <v>552310</v>
          </cell>
        </row>
        <row r="8">
          <cell r="I8">
            <v>406120</v>
          </cell>
        </row>
        <row r="9">
          <cell r="I9">
            <v>143730</v>
          </cell>
        </row>
        <row r="21">
          <cell r="I21">
            <v>4680670</v>
          </cell>
          <cell r="J21">
            <v>0</v>
          </cell>
          <cell r="K21" t="str">
            <v>(少)</v>
          </cell>
          <cell r="L21">
            <v>1856900</v>
          </cell>
          <cell r="M21">
            <v>1856900</v>
          </cell>
        </row>
        <row r="23">
          <cell r="I23">
            <v>0</v>
          </cell>
        </row>
        <row r="24">
          <cell r="H24">
            <v>270</v>
          </cell>
          <cell r="I24">
            <v>51030</v>
          </cell>
          <cell r="J24" t="str">
            <v>県単E-35</v>
          </cell>
        </row>
        <row r="25">
          <cell r="H25">
            <v>290</v>
          </cell>
          <cell r="I25">
            <v>3190</v>
          </cell>
          <cell r="J25" t="str">
            <v>県単E-35</v>
          </cell>
        </row>
        <row r="26">
          <cell r="H26">
            <v>320</v>
          </cell>
          <cell r="I26">
            <v>6400</v>
          </cell>
          <cell r="J26" t="str">
            <v>県単E-35</v>
          </cell>
        </row>
        <row r="27">
          <cell r="H27">
            <v>520</v>
          </cell>
          <cell r="I27">
            <v>1040</v>
          </cell>
          <cell r="J27" t="str">
            <v>県単E-35</v>
          </cell>
        </row>
        <row r="28">
          <cell r="H28">
            <v>600</v>
          </cell>
          <cell r="I28">
            <v>1200</v>
          </cell>
          <cell r="J28" t="str">
            <v>県単E-35</v>
          </cell>
        </row>
        <row r="29">
          <cell r="H29">
            <v>730</v>
          </cell>
          <cell r="I29">
            <v>21170</v>
          </cell>
          <cell r="J29" t="str">
            <v>県単E-35</v>
          </cell>
        </row>
        <row r="30">
          <cell r="H30">
            <v>820</v>
          </cell>
          <cell r="I30">
            <v>23780</v>
          </cell>
          <cell r="J30" t="str">
            <v>県単E-35</v>
          </cell>
        </row>
        <row r="31">
          <cell r="H31">
            <v>1620</v>
          </cell>
          <cell r="I31">
            <v>32400</v>
          </cell>
          <cell r="J31" t="str">
            <v>県単E-35</v>
          </cell>
        </row>
        <row r="32">
          <cell r="H32">
            <v>1760</v>
          </cell>
          <cell r="I32">
            <v>8800</v>
          </cell>
          <cell r="J32" t="str">
            <v>県単E-35</v>
          </cell>
        </row>
        <row r="33">
          <cell r="H33">
            <v>2440</v>
          </cell>
          <cell r="I33">
            <v>4880</v>
          </cell>
          <cell r="J33" t="str">
            <v>県単E-35</v>
          </cell>
        </row>
        <row r="34">
          <cell r="H34">
            <v>2630</v>
          </cell>
          <cell r="I34">
            <v>7890</v>
          </cell>
          <cell r="J34" t="str">
            <v>県単E-35</v>
          </cell>
        </row>
        <row r="35">
          <cell r="H35">
            <v>340</v>
          </cell>
          <cell r="I35">
            <v>9180</v>
          </cell>
          <cell r="J35" t="str">
            <v>県単E-36</v>
          </cell>
        </row>
        <row r="36">
          <cell r="H36">
            <v>380</v>
          </cell>
          <cell r="I36">
            <v>760</v>
          </cell>
          <cell r="J36" t="str">
            <v>県単E-36</v>
          </cell>
        </row>
        <row r="37">
          <cell r="H37">
            <v>440</v>
          </cell>
          <cell r="I37">
            <v>11880</v>
          </cell>
          <cell r="J37" t="str">
            <v>県単E-36</v>
          </cell>
        </row>
        <row r="38">
          <cell r="H38">
            <v>500</v>
          </cell>
          <cell r="I38">
            <v>1000</v>
          </cell>
          <cell r="J38" t="str">
            <v>県単E-36</v>
          </cell>
        </row>
        <row r="39">
          <cell r="H39">
            <v>1120</v>
          </cell>
          <cell r="I39">
            <v>2240</v>
          </cell>
          <cell r="J39" t="str">
            <v>県単E-36</v>
          </cell>
        </row>
        <row r="40">
          <cell r="H40">
            <v>1240</v>
          </cell>
          <cell r="I40">
            <v>3720</v>
          </cell>
          <cell r="J40" t="str">
            <v>県単E-36</v>
          </cell>
        </row>
        <row r="41">
          <cell r="H41">
            <v>260</v>
          </cell>
          <cell r="I41">
            <v>22620</v>
          </cell>
          <cell r="J41" t="str">
            <v>県単E-39</v>
          </cell>
        </row>
        <row r="42">
          <cell r="H42">
            <v>310</v>
          </cell>
          <cell r="I42">
            <v>5270</v>
          </cell>
          <cell r="J42" t="str">
            <v>県単E-39</v>
          </cell>
        </row>
        <row r="43">
          <cell r="H43">
            <v>320</v>
          </cell>
          <cell r="I43">
            <v>960</v>
          </cell>
          <cell r="J43" t="str">
            <v>県単E-25</v>
          </cell>
        </row>
        <row r="44">
          <cell r="I44">
            <v>0</v>
          </cell>
        </row>
        <row r="45">
          <cell r="H45">
            <v>810</v>
          </cell>
          <cell r="I45">
            <v>6480</v>
          </cell>
          <cell r="J45" t="str">
            <v>ｺｽﾄP-35</v>
          </cell>
        </row>
        <row r="46">
          <cell r="H46">
            <v>1140</v>
          </cell>
          <cell r="I46">
            <v>11400</v>
          </cell>
          <cell r="J46" t="str">
            <v>ｺｽﾄP-33</v>
          </cell>
        </row>
        <row r="47">
          <cell r="H47">
            <v>130</v>
          </cell>
          <cell r="I47">
            <v>1300</v>
          </cell>
          <cell r="J47" t="str">
            <v>県単E-1</v>
          </cell>
        </row>
        <row r="48">
          <cell r="I48">
            <v>0</v>
          </cell>
        </row>
        <row r="49">
          <cell r="H49">
            <v>1520</v>
          </cell>
          <cell r="I49">
            <v>18240</v>
          </cell>
          <cell r="J49" t="str">
            <v>県単E-3</v>
          </cell>
        </row>
        <row r="50">
          <cell r="H50">
            <v>2030</v>
          </cell>
          <cell r="I50">
            <v>6090</v>
          </cell>
          <cell r="J50" t="str">
            <v>県単E-3</v>
          </cell>
        </row>
        <row r="51">
          <cell r="H51">
            <v>90</v>
          </cell>
          <cell r="I51">
            <v>540</v>
          </cell>
          <cell r="J51" t="str">
            <v>県単E-3</v>
          </cell>
        </row>
        <row r="52">
          <cell r="I52">
            <v>0</v>
          </cell>
        </row>
        <row r="53">
          <cell r="H53">
            <v>2200</v>
          </cell>
          <cell r="I53">
            <v>4400</v>
          </cell>
          <cell r="J53" t="str">
            <v>県単E-3</v>
          </cell>
        </row>
        <row r="54">
          <cell r="H54">
            <v>1390</v>
          </cell>
          <cell r="I54">
            <v>1390</v>
          </cell>
          <cell r="J54" t="str">
            <v>県単E-3</v>
          </cell>
        </row>
        <row r="55">
          <cell r="I55">
            <v>0</v>
          </cell>
        </row>
        <row r="56">
          <cell r="H56">
            <v>2920</v>
          </cell>
          <cell r="I56">
            <v>29200</v>
          </cell>
          <cell r="J56" t="str">
            <v>県単E-3</v>
          </cell>
        </row>
        <row r="57">
          <cell r="H57">
            <v>1580</v>
          </cell>
          <cell r="I57">
            <v>7900</v>
          </cell>
          <cell r="J57" t="str">
            <v>県単E-3</v>
          </cell>
        </row>
        <row r="58">
          <cell r="I58">
            <v>0</v>
          </cell>
        </row>
        <row r="59">
          <cell r="H59">
            <v>83700</v>
          </cell>
          <cell r="I59">
            <v>83700</v>
          </cell>
          <cell r="J59" t="str">
            <v>県単E-60</v>
          </cell>
        </row>
        <row r="60">
          <cell r="H60">
            <v>56100</v>
          </cell>
          <cell r="I60">
            <v>56100</v>
          </cell>
          <cell r="J60" t="str">
            <v>県単E-60</v>
          </cell>
        </row>
        <row r="62">
          <cell r="H62">
            <v>604000</v>
          </cell>
          <cell r="I62">
            <v>604000</v>
          </cell>
          <cell r="J62" t="str">
            <v>県単E-68</v>
          </cell>
          <cell r="K62" t="str">
            <v>(少)</v>
          </cell>
          <cell r="L62">
            <v>377000</v>
          </cell>
          <cell r="M62">
            <v>377000</v>
          </cell>
        </row>
        <row r="63">
          <cell r="H63">
            <v>657000</v>
          </cell>
          <cell r="I63">
            <v>657000</v>
          </cell>
          <cell r="J63" t="str">
            <v>代価表</v>
          </cell>
          <cell r="K63" t="str">
            <v>(少)</v>
          </cell>
          <cell r="L63">
            <v>584700</v>
          </cell>
          <cell r="M63">
            <v>584700</v>
          </cell>
        </row>
        <row r="64">
          <cell r="I64">
            <v>54000</v>
          </cell>
          <cell r="J64" t="str">
            <v>代価表</v>
          </cell>
          <cell r="K64" t="str">
            <v>(少)</v>
          </cell>
          <cell r="L64">
            <v>54000</v>
          </cell>
          <cell r="M64">
            <v>54000</v>
          </cell>
        </row>
        <row r="65">
          <cell r="H65">
            <v>868000</v>
          </cell>
          <cell r="I65">
            <v>868000</v>
          </cell>
          <cell r="J65" t="str">
            <v>代価表</v>
          </cell>
          <cell r="K65" t="str">
            <v>(少)</v>
          </cell>
          <cell r="L65">
            <v>792000</v>
          </cell>
          <cell r="M65">
            <v>792000</v>
          </cell>
        </row>
        <row r="66">
          <cell r="H66">
            <v>72700</v>
          </cell>
          <cell r="I66">
            <v>72700</v>
          </cell>
          <cell r="J66" t="str">
            <v>代価表</v>
          </cell>
          <cell r="K66" t="str">
            <v>(少)</v>
          </cell>
          <cell r="L66">
            <v>49200</v>
          </cell>
          <cell r="M66">
            <v>49200</v>
          </cell>
        </row>
        <row r="67">
          <cell r="H67">
            <v>28300</v>
          </cell>
          <cell r="I67">
            <v>28300</v>
          </cell>
          <cell r="J67" t="str">
            <v>代価表</v>
          </cell>
        </row>
        <row r="68">
          <cell r="I68">
            <v>0</v>
          </cell>
        </row>
        <row r="69">
          <cell r="I69">
            <v>0</v>
          </cell>
        </row>
        <row r="70">
          <cell r="H70">
            <v>6010</v>
          </cell>
          <cell r="I70">
            <v>18030</v>
          </cell>
          <cell r="J70" t="str">
            <v>代価表</v>
          </cell>
        </row>
        <row r="71">
          <cell r="H71">
            <v>10000</v>
          </cell>
          <cell r="I71">
            <v>30000</v>
          </cell>
          <cell r="J71" t="str">
            <v>代価表</v>
          </cell>
        </row>
        <row r="72">
          <cell r="I72">
            <v>0</v>
          </cell>
        </row>
        <row r="73">
          <cell r="H73">
            <v>3440</v>
          </cell>
          <cell r="I73">
            <v>24080</v>
          </cell>
          <cell r="J73" t="str">
            <v>県単k-2</v>
          </cell>
        </row>
        <row r="74">
          <cell r="H74">
            <v>3620</v>
          </cell>
          <cell r="I74">
            <v>3620</v>
          </cell>
          <cell r="J74" t="str">
            <v>県単k-2</v>
          </cell>
        </row>
        <row r="75">
          <cell r="H75">
            <v>4130</v>
          </cell>
          <cell r="I75">
            <v>12390</v>
          </cell>
          <cell r="J75" t="str">
            <v>県単k-2</v>
          </cell>
        </row>
        <row r="76">
          <cell r="H76">
            <v>1140</v>
          </cell>
          <cell r="I76">
            <v>2280</v>
          </cell>
          <cell r="J76" t="str">
            <v>代価表</v>
          </cell>
        </row>
        <row r="77">
          <cell r="I77">
            <v>0</v>
          </cell>
        </row>
        <row r="78">
          <cell r="H78">
            <v>5770</v>
          </cell>
          <cell r="I78">
            <v>63470</v>
          </cell>
          <cell r="J78" t="str">
            <v>県単A-148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2884020</v>
          </cell>
          <cell r="J81" t="str">
            <v>(少)</v>
          </cell>
          <cell r="K81" t="str">
            <v>(少)</v>
          </cell>
          <cell r="L81">
            <v>1856900</v>
          </cell>
          <cell r="M81">
            <v>1856900</v>
          </cell>
        </row>
        <row r="82">
          <cell r="I82">
            <v>0</v>
          </cell>
        </row>
        <row r="83">
          <cell r="I83">
            <v>0</v>
          </cell>
        </row>
        <row r="84">
          <cell r="H84">
            <v>270</v>
          </cell>
          <cell r="I84">
            <v>90720</v>
          </cell>
          <cell r="J84" t="str">
            <v>県単E-35</v>
          </cell>
        </row>
        <row r="85">
          <cell r="H85">
            <v>320</v>
          </cell>
          <cell r="I85">
            <v>47040</v>
          </cell>
          <cell r="J85" t="str">
            <v>県単E-35</v>
          </cell>
        </row>
        <row r="86">
          <cell r="I86">
            <v>0</v>
          </cell>
        </row>
        <row r="87">
          <cell r="H87">
            <v>1520</v>
          </cell>
          <cell r="I87">
            <v>15200</v>
          </cell>
          <cell r="J87" t="str">
            <v>県単E-3</v>
          </cell>
        </row>
        <row r="88">
          <cell r="H88">
            <v>1180</v>
          </cell>
          <cell r="I88">
            <v>7080</v>
          </cell>
          <cell r="J88" t="str">
            <v>県単E-3</v>
          </cell>
        </row>
        <row r="89">
          <cell r="H89">
            <v>2030</v>
          </cell>
          <cell r="I89">
            <v>12180</v>
          </cell>
          <cell r="J89" t="str">
            <v>県単E-3</v>
          </cell>
        </row>
        <row r="90">
          <cell r="I90">
            <v>0</v>
          </cell>
        </row>
        <row r="91">
          <cell r="H91">
            <v>2200</v>
          </cell>
          <cell r="I91">
            <v>4400</v>
          </cell>
          <cell r="J91" t="str">
            <v>県単E-3</v>
          </cell>
        </row>
        <row r="92">
          <cell r="H92">
            <v>1390</v>
          </cell>
          <cell r="I92">
            <v>1390</v>
          </cell>
          <cell r="J92" t="str">
            <v>県単E-3</v>
          </cell>
        </row>
        <row r="93">
          <cell r="I93">
            <v>0</v>
          </cell>
        </row>
        <row r="94">
          <cell r="I94">
            <v>0</v>
          </cell>
        </row>
        <row r="95">
          <cell r="H95">
            <v>930</v>
          </cell>
          <cell r="I95">
            <v>22320</v>
          </cell>
          <cell r="J95" t="str">
            <v>県単E-2</v>
          </cell>
        </row>
        <row r="96">
          <cell r="H96">
            <v>1530</v>
          </cell>
          <cell r="I96">
            <v>16830</v>
          </cell>
          <cell r="J96" t="str">
            <v>県単E-78</v>
          </cell>
        </row>
        <row r="97">
          <cell r="H97">
            <v>1460</v>
          </cell>
          <cell r="I97">
            <v>4380</v>
          </cell>
          <cell r="J97" t="str">
            <v>県単E-78</v>
          </cell>
        </row>
        <row r="98">
          <cell r="I98">
            <v>0</v>
          </cell>
        </row>
        <row r="99">
          <cell r="H99">
            <v>8200</v>
          </cell>
          <cell r="I99">
            <v>41000</v>
          </cell>
          <cell r="J99" t="str">
            <v>県単E-62</v>
          </cell>
        </row>
        <row r="100">
          <cell r="H100">
            <v>9240</v>
          </cell>
          <cell r="I100">
            <v>110880</v>
          </cell>
          <cell r="J100" t="str">
            <v>県単E-62</v>
          </cell>
        </row>
        <row r="101">
          <cell r="H101">
            <v>5010</v>
          </cell>
          <cell r="I101">
            <v>10020</v>
          </cell>
          <cell r="J101" t="str">
            <v>県単E-62</v>
          </cell>
        </row>
        <row r="102">
          <cell r="H102">
            <v>9310</v>
          </cell>
          <cell r="I102">
            <v>18620</v>
          </cell>
          <cell r="J102" t="str">
            <v>代価表</v>
          </cell>
        </row>
        <row r="103">
          <cell r="H103">
            <v>13100</v>
          </cell>
          <cell r="I103">
            <v>26200</v>
          </cell>
          <cell r="J103" t="str">
            <v>代価表</v>
          </cell>
        </row>
        <row r="104">
          <cell r="H104">
            <v>2980</v>
          </cell>
          <cell r="I104">
            <v>68540</v>
          </cell>
          <cell r="J104" t="str">
            <v>県単E-62</v>
          </cell>
        </row>
        <row r="105">
          <cell r="I105">
            <v>0</v>
          </cell>
        </row>
        <row r="106">
          <cell r="H106">
            <v>11900</v>
          </cell>
          <cell r="I106">
            <v>23800</v>
          </cell>
          <cell r="J106" t="str">
            <v>代価表</v>
          </cell>
        </row>
        <row r="107">
          <cell r="H107">
            <v>490</v>
          </cell>
          <cell r="I107">
            <v>3430</v>
          </cell>
          <cell r="J107" t="str">
            <v>県単E-42</v>
          </cell>
        </row>
        <row r="108">
          <cell r="I108">
            <v>0</v>
          </cell>
        </row>
        <row r="109">
          <cell r="H109">
            <v>3440</v>
          </cell>
          <cell r="I109">
            <v>99760</v>
          </cell>
          <cell r="J109" t="str">
            <v>県単k-2</v>
          </cell>
        </row>
        <row r="110">
          <cell r="H110">
            <v>5510</v>
          </cell>
          <cell r="I110">
            <v>11020</v>
          </cell>
          <cell r="J110" t="str">
            <v>県単k-2</v>
          </cell>
        </row>
        <row r="111">
          <cell r="H111">
            <v>7490</v>
          </cell>
          <cell r="I111">
            <v>14980</v>
          </cell>
          <cell r="J111" t="str">
            <v>施工P-57</v>
          </cell>
        </row>
        <row r="112">
          <cell r="I112">
            <v>0</v>
          </cell>
        </row>
        <row r="113">
          <cell r="H113">
            <v>44700</v>
          </cell>
          <cell r="I113">
            <v>44700</v>
          </cell>
          <cell r="J113" t="str">
            <v>代価表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694490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H124">
            <v>270</v>
          </cell>
          <cell r="I124">
            <v>111780</v>
          </cell>
          <cell r="J124" t="str">
            <v>県単E-35</v>
          </cell>
        </row>
        <row r="125">
          <cell r="H125">
            <v>320</v>
          </cell>
          <cell r="I125">
            <v>46720</v>
          </cell>
          <cell r="J125" t="str">
            <v>県単E-35</v>
          </cell>
        </row>
        <row r="126">
          <cell r="I126">
            <v>0</v>
          </cell>
        </row>
        <row r="127">
          <cell r="H127">
            <v>1520</v>
          </cell>
          <cell r="I127">
            <v>3040</v>
          </cell>
          <cell r="J127" t="str">
            <v>県単E-3</v>
          </cell>
        </row>
        <row r="128">
          <cell r="H128">
            <v>1180</v>
          </cell>
          <cell r="I128">
            <v>1180</v>
          </cell>
          <cell r="J128" t="str">
            <v>県単E-3</v>
          </cell>
        </row>
        <row r="129">
          <cell r="H129">
            <v>2030</v>
          </cell>
          <cell r="I129">
            <v>2030</v>
          </cell>
          <cell r="J129" t="str">
            <v>県単E-3</v>
          </cell>
        </row>
        <row r="130">
          <cell r="I130">
            <v>0</v>
          </cell>
        </row>
        <row r="131">
          <cell r="H131">
            <v>9240</v>
          </cell>
          <cell r="I131">
            <v>147840</v>
          </cell>
          <cell r="J131" t="str">
            <v>県単E-62</v>
          </cell>
        </row>
        <row r="132">
          <cell r="H132">
            <v>5010</v>
          </cell>
          <cell r="I132">
            <v>10020</v>
          </cell>
          <cell r="J132" t="str">
            <v>県単E-62</v>
          </cell>
        </row>
        <row r="133">
          <cell r="H133">
            <v>2980</v>
          </cell>
          <cell r="I133">
            <v>71520</v>
          </cell>
          <cell r="J133" t="str">
            <v>県単E-62</v>
          </cell>
        </row>
        <row r="134">
          <cell r="I134">
            <v>0</v>
          </cell>
        </row>
        <row r="135">
          <cell r="H135">
            <v>490</v>
          </cell>
          <cell r="I135">
            <v>3430</v>
          </cell>
          <cell r="J135" t="str">
            <v>県単E-42</v>
          </cell>
        </row>
        <row r="136">
          <cell r="I136">
            <v>0</v>
          </cell>
        </row>
        <row r="137">
          <cell r="H137">
            <v>3440</v>
          </cell>
          <cell r="I137">
            <v>82560</v>
          </cell>
          <cell r="J137" t="str">
            <v>県単k-2</v>
          </cell>
        </row>
        <row r="138">
          <cell r="H138">
            <v>5510</v>
          </cell>
          <cell r="I138">
            <v>11020</v>
          </cell>
          <cell r="J138" t="str">
            <v>県単k-2</v>
          </cell>
        </row>
        <row r="139">
          <cell r="H139">
            <v>7490</v>
          </cell>
          <cell r="I139">
            <v>14980</v>
          </cell>
          <cell r="J139" t="str">
            <v>施工P-57</v>
          </cell>
        </row>
        <row r="140">
          <cell r="H140">
            <v>46190</v>
          </cell>
          <cell r="I140">
            <v>46190</v>
          </cell>
          <cell r="J140" t="str">
            <v>代価表</v>
          </cell>
        </row>
        <row r="141">
          <cell r="I141">
            <v>552310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H144">
            <v>270</v>
          </cell>
          <cell r="I144">
            <v>1080</v>
          </cell>
          <cell r="J144" t="str">
            <v>県単E-35</v>
          </cell>
        </row>
        <row r="145">
          <cell r="H145">
            <v>270</v>
          </cell>
          <cell r="I145">
            <v>19980</v>
          </cell>
          <cell r="J145" t="str">
            <v>県単E-35</v>
          </cell>
        </row>
        <row r="146">
          <cell r="H146">
            <v>320</v>
          </cell>
          <cell r="I146">
            <v>24320</v>
          </cell>
          <cell r="J146" t="str">
            <v>県単E-35</v>
          </cell>
        </row>
        <row r="147">
          <cell r="H147">
            <v>330</v>
          </cell>
          <cell r="I147">
            <v>1320</v>
          </cell>
          <cell r="J147" t="str">
            <v>県単E-35</v>
          </cell>
        </row>
        <row r="148">
          <cell r="H148">
            <v>380</v>
          </cell>
          <cell r="I148">
            <v>14440</v>
          </cell>
          <cell r="J148" t="str">
            <v>県単E-35</v>
          </cell>
        </row>
        <row r="149">
          <cell r="I149">
            <v>0</v>
          </cell>
        </row>
        <row r="150">
          <cell r="H150">
            <v>1520</v>
          </cell>
          <cell r="I150">
            <v>13680</v>
          </cell>
          <cell r="J150" t="str">
            <v>県単E-3</v>
          </cell>
        </row>
        <row r="151">
          <cell r="H151">
            <v>1180</v>
          </cell>
          <cell r="I151">
            <v>1180</v>
          </cell>
          <cell r="J151" t="str">
            <v>県単E-3</v>
          </cell>
        </row>
        <row r="152">
          <cell r="H152">
            <v>2030</v>
          </cell>
          <cell r="I152">
            <v>16240</v>
          </cell>
          <cell r="J152" t="str">
            <v>県単E-3</v>
          </cell>
        </row>
        <row r="153">
          <cell r="H153">
            <v>1150</v>
          </cell>
          <cell r="I153">
            <v>2300</v>
          </cell>
          <cell r="J153" t="str">
            <v>県単E-3</v>
          </cell>
        </row>
        <row r="154">
          <cell r="I154">
            <v>0</v>
          </cell>
        </row>
        <row r="155">
          <cell r="H155">
            <v>930</v>
          </cell>
          <cell r="I155">
            <v>83700</v>
          </cell>
          <cell r="J155" t="str">
            <v>県単E-2</v>
          </cell>
        </row>
        <row r="156">
          <cell r="H156">
            <v>1630</v>
          </cell>
          <cell r="I156">
            <v>4890</v>
          </cell>
          <cell r="J156" t="str">
            <v>ｺｽﾄP-488</v>
          </cell>
        </row>
        <row r="157">
          <cell r="H157">
            <v>1560</v>
          </cell>
          <cell r="I157">
            <v>3120</v>
          </cell>
          <cell r="J157" t="str">
            <v>ｺｽﾄP-487</v>
          </cell>
        </row>
        <row r="158">
          <cell r="H158">
            <v>1530</v>
          </cell>
          <cell r="I158">
            <v>1530</v>
          </cell>
          <cell r="J158" t="str">
            <v>県単E-78</v>
          </cell>
        </row>
        <row r="159">
          <cell r="H159">
            <v>1460</v>
          </cell>
          <cell r="I159">
            <v>1460</v>
          </cell>
          <cell r="J159" t="str">
            <v>県単E-78</v>
          </cell>
        </row>
        <row r="160">
          <cell r="I160">
            <v>0</v>
          </cell>
        </row>
        <row r="161">
          <cell r="H161">
            <v>8200</v>
          </cell>
          <cell r="I161">
            <v>8200</v>
          </cell>
          <cell r="J161" t="str">
            <v>県単E-62</v>
          </cell>
        </row>
        <row r="162">
          <cell r="H162">
            <v>9240</v>
          </cell>
          <cell r="I162">
            <v>36960</v>
          </cell>
          <cell r="J162" t="str">
            <v>県単E-62</v>
          </cell>
        </row>
        <row r="163">
          <cell r="H163">
            <v>4000</v>
          </cell>
          <cell r="I163">
            <v>16000</v>
          </cell>
          <cell r="J163" t="str">
            <v>県単E-62</v>
          </cell>
        </row>
        <row r="164">
          <cell r="H164">
            <v>9310</v>
          </cell>
          <cell r="I164">
            <v>18620</v>
          </cell>
          <cell r="J164" t="str">
            <v>代価表</v>
          </cell>
        </row>
        <row r="165">
          <cell r="H165">
            <v>2980</v>
          </cell>
          <cell r="I165">
            <v>23840</v>
          </cell>
          <cell r="J165" t="str">
            <v>県単E-62</v>
          </cell>
        </row>
        <row r="166">
          <cell r="H166">
            <v>8680</v>
          </cell>
          <cell r="I166">
            <v>8680</v>
          </cell>
          <cell r="J166" t="str">
            <v>代価表</v>
          </cell>
        </row>
        <row r="167">
          <cell r="I167">
            <v>0</v>
          </cell>
        </row>
        <row r="168">
          <cell r="H168">
            <v>11900</v>
          </cell>
          <cell r="I168">
            <v>23800</v>
          </cell>
          <cell r="J168" t="str">
            <v>代価表</v>
          </cell>
        </row>
        <row r="169">
          <cell r="H169">
            <v>6010</v>
          </cell>
          <cell r="I169">
            <v>6010</v>
          </cell>
          <cell r="J169" t="str">
            <v>代価表</v>
          </cell>
        </row>
        <row r="170">
          <cell r="H170">
            <v>490</v>
          </cell>
          <cell r="I170">
            <v>1470</v>
          </cell>
          <cell r="J170" t="str">
            <v>県単E-42</v>
          </cell>
        </row>
        <row r="171">
          <cell r="I171">
            <v>0</v>
          </cell>
        </row>
        <row r="172">
          <cell r="H172">
            <v>3440</v>
          </cell>
          <cell r="I172">
            <v>41280</v>
          </cell>
          <cell r="J172" t="str">
            <v>県単k-2</v>
          </cell>
        </row>
        <row r="173">
          <cell r="H173">
            <v>5770</v>
          </cell>
          <cell r="I173">
            <v>23080</v>
          </cell>
          <cell r="J173" t="str">
            <v>県単A-148</v>
          </cell>
        </row>
        <row r="174">
          <cell r="I174">
            <v>0</v>
          </cell>
        </row>
        <row r="175">
          <cell r="H175">
            <v>8940</v>
          </cell>
          <cell r="I175">
            <v>8940</v>
          </cell>
          <cell r="J175" t="str">
            <v>代価表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406120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H184">
            <v>138700</v>
          </cell>
          <cell r="I184">
            <v>138700</v>
          </cell>
          <cell r="J184" t="str">
            <v>代価表</v>
          </cell>
        </row>
        <row r="185">
          <cell r="I185">
            <v>0</v>
          </cell>
        </row>
        <row r="186">
          <cell r="H186">
            <v>5030</v>
          </cell>
          <cell r="I186">
            <v>5030</v>
          </cell>
          <cell r="J186" t="str">
            <v>県単A-117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143730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H204">
            <v>530</v>
          </cell>
          <cell r="I204">
            <v>2650</v>
          </cell>
          <cell r="J204" t="str">
            <v>市比-3</v>
          </cell>
        </row>
        <row r="205">
          <cell r="H205">
            <v>780</v>
          </cell>
          <cell r="I205">
            <v>6240</v>
          </cell>
          <cell r="J205" t="str">
            <v>市比-3</v>
          </cell>
        </row>
        <row r="206">
          <cell r="I206">
            <v>0</v>
          </cell>
        </row>
        <row r="207">
          <cell r="H207">
            <v>1520</v>
          </cell>
          <cell r="I207">
            <v>10640</v>
          </cell>
          <cell r="J207" t="str">
            <v>県単E-3</v>
          </cell>
        </row>
        <row r="208">
          <cell r="H208">
            <v>1180</v>
          </cell>
          <cell r="I208">
            <v>4720</v>
          </cell>
          <cell r="J208" t="str">
            <v>県単E-3</v>
          </cell>
        </row>
        <row r="209">
          <cell r="H209">
            <v>90</v>
          </cell>
          <cell r="I209">
            <v>180</v>
          </cell>
          <cell r="J209" t="str">
            <v>県単E-3</v>
          </cell>
        </row>
        <row r="210">
          <cell r="H210">
            <v>0</v>
          </cell>
          <cell r="I210" t="e">
            <v>#VALUE!</v>
          </cell>
          <cell r="J210" t="str">
            <v>代価表</v>
          </cell>
        </row>
        <row r="211">
          <cell r="H211">
            <v>2030</v>
          </cell>
          <cell r="I211">
            <v>8120</v>
          </cell>
          <cell r="J211" t="str">
            <v>県単E-3</v>
          </cell>
        </row>
        <row r="212">
          <cell r="I212">
            <v>0</v>
          </cell>
        </row>
        <row r="213">
          <cell r="H213">
            <v>1520</v>
          </cell>
          <cell r="I213">
            <v>9120</v>
          </cell>
          <cell r="J213" t="str">
            <v>市比-8</v>
          </cell>
        </row>
        <row r="214">
          <cell r="H214">
            <v>0</v>
          </cell>
          <cell r="I214" t="e">
            <v>#VALUE!</v>
          </cell>
          <cell r="J214" t="str">
            <v>代価表</v>
          </cell>
        </row>
        <row r="215">
          <cell r="I215">
            <v>0</v>
          </cell>
        </row>
        <row r="216">
          <cell r="H216">
            <v>320</v>
          </cell>
          <cell r="I216">
            <v>320</v>
          </cell>
          <cell r="J216" t="str">
            <v>県単E-25</v>
          </cell>
        </row>
        <row r="217">
          <cell r="I217">
            <v>0</v>
          </cell>
        </row>
        <row r="218">
          <cell r="H218">
            <v>210</v>
          </cell>
          <cell r="I218">
            <v>4410</v>
          </cell>
          <cell r="J218" t="str">
            <v>県単E-34</v>
          </cell>
        </row>
        <row r="219">
          <cell r="H219">
            <v>230</v>
          </cell>
          <cell r="I219">
            <v>920</v>
          </cell>
          <cell r="J219" t="str">
            <v>県単E-34</v>
          </cell>
        </row>
        <row r="220">
          <cell r="H220">
            <v>250</v>
          </cell>
          <cell r="I220">
            <v>2000</v>
          </cell>
          <cell r="J220" t="str">
            <v>県単E-34</v>
          </cell>
        </row>
        <row r="221">
          <cell r="H221">
            <v>240</v>
          </cell>
          <cell r="I221">
            <v>1680</v>
          </cell>
          <cell r="J221" t="str">
            <v>県単E-34</v>
          </cell>
        </row>
        <row r="222">
          <cell r="H222">
            <v>270</v>
          </cell>
          <cell r="I222">
            <v>270</v>
          </cell>
          <cell r="J222" t="str">
            <v>県単E-34</v>
          </cell>
        </row>
        <row r="223">
          <cell r="H223">
            <v>290</v>
          </cell>
          <cell r="I223">
            <v>1160</v>
          </cell>
          <cell r="J223" t="str">
            <v>県単E-34</v>
          </cell>
        </row>
        <row r="224">
          <cell r="H224">
            <v>270</v>
          </cell>
          <cell r="I224">
            <v>7290</v>
          </cell>
          <cell r="J224" t="str">
            <v>県単E-34</v>
          </cell>
        </row>
        <row r="225">
          <cell r="H225">
            <v>290</v>
          </cell>
          <cell r="I225">
            <v>290</v>
          </cell>
          <cell r="J225" t="str">
            <v>県単E-34</v>
          </cell>
        </row>
        <row r="226">
          <cell r="H226">
            <v>320</v>
          </cell>
          <cell r="I226">
            <v>640</v>
          </cell>
          <cell r="J226" t="str">
            <v>県単E-34</v>
          </cell>
        </row>
        <row r="227">
          <cell r="I227">
            <v>0</v>
          </cell>
        </row>
        <row r="228">
          <cell r="H228">
            <v>0</v>
          </cell>
          <cell r="I228" t="e">
            <v>#VALUE!</v>
          </cell>
          <cell r="J228" t="str">
            <v>代価表</v>
          </cell>
        </row>
        <row r="229">
          <cell r="H229">
            <v>0</v>
          </cell>
          <cell r="I229" t="e">
            <v>#VALUE!</v>
          </cell>
          <cell r="J229" t="str">
            <v>代価表</v>
          </cell>
        </row>
        <row r="230">
          <cell r="H230">
            <v>0</v>
          </cell>
          <cell r="I230" t="e">
            <v>#VALUE!</v>
          </cell>
          <cell r="J230" t="str">
            <v>代価表</v>
          </cell>
        </row>
        <row r="231">
          <cell r="H231">
            <v>0</v>
          </cell>
          <cell r="I231" t="e">
            <v>#VALUE!</v>
          </cell>
          <cell r="J231" t="str">
            <v>代価表</v>
          </cell>
        </row>
        <row r="232">
          <cell r="I232">
            <v>0</v>
          </cell>
        </row>
        <row r="233">
          <cell r="H233">
            <v>0</v>
          </cell>
          <cell r="I233" t="e">
            <v>#VALUE!</v>
          </cell>
          <cell r="J233" t="str">
            <v>代価表</v>
          </cell>
        </row>
        <row r="234">
          <cell r="I234">
            <v>0</v>
          </cell>
        </row>
        <row r="235">
          <cell r="H235">
            <v>3440</v>
          </cell>
          <cell r="I235">
            <v>6880</v>
          </cell>
          <cell r="J235" t="str">
            <v>県単K-2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 t="e">
            <v>#VALUE!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H244">
            <v>0</v>
          </cell>
          <cell r="I244" t="e">
            <v>#VALUE!</v>
          </cell>
          <cell r="J244" t="str">
            <v>代価表</v>
          </cell>
        </row>
        <row r="245">
          <cell r="I245">
            <v>0</v>
          </cell>
        </row>
        <row r="246">
          <cell r="H246">
            <v>3140</v>
          </cell>
          <cell r="I246">
            <v>3140</v>
          </cell>
          <cell r="J246" t="str">
            <v>県単A-117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 t="e">
            <v>#VALUE!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H264">
            <v>710</v>
          </cell>
          <cell r="I264">
            <v>37630</v>
          </cell>
          <cell r="J264" t="str">
            <v>市比-3</v>
          </cell>
        </row>
        <row r="265">
          <cell r="I265">
            <v>0</v>
          </cell>
        </row>
        <row r="266">
          <cell r="H266">
            <v>2200</v>
          </cell>
          <cell r="I266">
            <v>13200</v>
          </cell>
          <cell r="J266" t="str">
            <v>県単E-3</v>
          </cell>
        </row>
        <row r="267">
          <cell r="H267">
            <v>1390</v>
          </cell>
          <cell r="I267">
            <v>4170</v>
          </cell>
          <cell r="J267" t="str">
            <v>県単E-3</v>
          </cell>
        </row>
        <row r="268">
          <cell r="H268">
            <v>220</v>
          </cell>
          <cell r="I268">
            <v>660</v>
          </cell>
          <cell r="J268" t="str">
            <v>県単E-3</v>
          </cell>
        </row>
        <row r="269">
          <cell r="I269">
            <v>0</v>
          </cell>
        </row>
        <row r="270">
          <cell r="H270">
            <v>1520</v>
          </cell>
          <cell r="I270">
            <v>27360</v>
          </cell>
          <cell r="J270" t="str">
            <v>市比-8</v>
          </cell>
        </row>
        <row r="271">
          <cell r="I271">
            <v>0</v>
          </cell>
        </row>
        <row r="272">
          <cell r="H272">
            <v>360</v>
          </cell>
          <cell r="I272">
            <v>50040</v>
          </cell>
          <cell r="J272" t="str">
            <v>県単E-25</v>
          </cell>
        </row>
        <row r="273">
          <cell r="H273">
            <v>390</v>
          </cell>
          <cell r="I273">
            <v>12870</v>
          </cell>
          <cell r="J273" t="str">
            <v>県単E-25</v>
          </cell>
        </row>
        <row r="274">
          <cell r="H274">
            <v>420</v>
          </cell>
          <cell r="I274">
            <v>2520</v>
          </cell>
          <cell r="J274" t="str">
            <v>県単E-25</v>
          </cell>
        </row>
        <row r="275">
          <cell r="H275">
            <v>470</v>
          </cell>
          <cell r="I275">
            <v>69560</v>
          </cell>
          <cell r="J275" t="str">
            <v>県単E-25</v>
          </cell>
        </row>
        <row r="276">
          <cell r="H276">
            <v>500</v>
          </cell>
          <cell r="I276">
            <v>3500</v>
          </cell>
          <cell r="J276" t="str">
            <v>県単E-25</v>
          </cell>
        </row>
        <row r="277">
          <cell r="H277">
            <v>540</v>
          </cell>
          <cell r="I277">
            <v>3240</v>
          </cell>
          <cell r="J277" t="str">
            <v>県単E-25</v>
          </cell>
        </row>
        <row r="278">
          <cell r="I278">
            <v>0</v>
          </cell>
        </row>
        <row r="279">
          <cell r="H279">
            <v>70</v>
          </cell>
          <cell r="I279">
            <v>910</v>
          </cell>
          <cell r="J279" t="str">
            <v>県単E-22</v>
          </cell>
        </row>
        <row r="280">
          <cell r="I280">
            <v>0</v>
          </cell>
        </row>
        <row r="281">
          <cell r="H281">
            <v>1460</v>
          </cell>
          <cell r="I281">
            <v>17520</v>
          </cell>
          <cell r="J281" t="str">
            <v>県単E-45</v>
          </cell>
        </row>
        <row r="282">
          <cell r="H282">
            <v>340</v>
          </cell>
          <cell r="I282">
            <v>2040</v>
          </cell>
          <cell r="J282" t="str">
            <v>県単E-42</v>
          </cell>
        </row>
        <row r="283">
          <cell r="I283">
            <v>0</v>
          </cell>
        </row>
        <row r="284">
          <cell r="H284">
            <v>0</v>
          </cell>
          <cell r="I284">
            <v>0</v>
          </cell>
          <cell r="J284" t="str">
            <v>代価表</v>
          </cell>
        </row>
        <row r="285">
          <cell r="H285">
            <v>0</v>
          </cell>
          <cell r="I285">
            <v>0</v>
          </cell>
          <cell r="J285" t="str">
            <v>代価表</v>
          </cell>
        </row>
        <row r="286">
          <cell r="I286">
            <v>0</v>
          </cell>
        </row>
        <row r="287">
          <cell r="H287">
            <v>3440</v>
          </cell>
          <cell r="I287">
            <v>10320</v>
          </cell>
          <cell r="J287" t="str">
            <v>県単K-2</v>
          </cell>
        </row>
        <row r="288">
          <cell r="I288">
            <v>0</v>
          </cell>
        </row>
        <row r="289">
          <cell r="H289">
            <v>5390</v>
          </cell>
          <cell r="I289">
            <v>16170</v>
          </cell>
          <cell r="J289" t="str">
            <v>県単A-71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271710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H304">
            <v>530</v>
          </cell>
          <cell r="I304">
            <v>2650</v>
          </cell>
          <cell r="J304" t="str">
            <v>市比-3</v>
          </cell>
        </row>
        <row r="305">
          <cell r="H305">
            <v>780</v>
          </cell>
          <cell r="I305">
            <v>6240</v>
          </cell>
          <cell r="J305" t="str">
            <v>市比-3</v>
          </cell>
        </row>
        <row r="306">
          <cell r="I306">
            <v>0</v>
          </cell>
        </row>
        <row r="307">
          <cell r="H307">
            <v>1520</v>
          </cell>
          <cell r="I307">
            <v>10640</v>
          </cell>
          <cell r="J307" t="str">
            <v>県単E-3</v>
          </cell>
        </row>
        <row r="308">
          <cell r="H308">
            <v>1180</v>
          </cell>
          <cell r="I308">
            <v>4720</v>
          </cell>
          <cell r="J308" t="str">
            <v>県単E-3</v>
          </cell>
        </row>
        <row r="309">
          <cell r="H309">
            <v>90</v>
          </cell>
          <cell r="I309">
            <v>180</v>
          </cell>
          <cell r="J309" t="str">
            <v>県単E-3</v>
          </cell>
        </row>
        <row r="310">
          <cell r="H310">
            <v>0</v>
          </cell>
          <cell r="I310">
            <v>0</v>
          </cell>
          <cell r="J310" t="str">
            <v>代価表</v>
          </cell>
        </row>
        <row r="311">
          <cell r="H311">
            <v>2030</v>
          </cell>
          <cell r="I311">
            <v>8120</v>
          </cell>
          <cell r="J311" t="str">
            <v>県単E-3</v>
          </cell>
        </row>
        <row r="312">
          <cell r="I312">
            <v>0</v>
          </cell>
        </row>
        <row r="313">
          <cell r="H313">
            <v>1520</v>
          </cell>
          <cell r="I313">
            <v>9120</v>
          </cell>
          <cell r="J313" t="str">
            <v>市比-8</v>
          </cell>
        </row>
        <row r="314">
          <cell r="H314">
            <v>0</v>
          </cell>
          <cell r="I314">
            <v>0</v>
          </cell>
          <cell r="J314" t="str">
            <v>代価表</v>
          </cell>
        </row>
        <row r="315">
          <cell r="I315">
            <v>0</v>
          </cell>
        </row>
        <row r="316">
          <cell r="H316">
            <v>320</v>
          </cell>
          <cell r="I316">
            <v>320</v>
          </cell>
          <cell r="J316" t="str">
            <v>県単E-25</v>
          </cell>
        </row>
        <row r="317">
          <cell r="I317">
            <v>0</v>
          </cell>
        </row>
        <row r="318">
          <cell r="H318">
            <v>210</v>
          </cell>
          <cell r="I318">
            <v>4410</v>
          </cell>
          <cell r="J318" t="str">
            <v>県単E-34</v>
          </cell>
        </row>
        <row r="319">
          <cell r="H319">
            <v>230</v>
          </cell>
          <cell r="I319">
            <v>920</v>
          </cell>
          <cell r="J319" t="str">
            <v>県単E-34</v>
          </cell>
        </row>
        <row r="320">
          <cell r="H320">
            <v>250</v>
          </cell>
          <cell r="I320">
            <v>2000</v>
          </cell>
          <cell r="J320" t="str">
            <v>県単E-34</v>
          </cell>
        </row>
        <row r="321">
          <cell r="H321">
            <v>240</v>
          </cell>
          <cell r="I321">
            <v>1680</v>
          </cell>
          <cell r="J321" t="str">
            <v>県単E-34</v>
          </cell>
        </row>
        <row r="322">
          <cell r="H322">
            <v>270</v>
          </cell>
          <cell r="I322">
            <v>270</v>
          </cell>
          <cell r="J322" t="str">
            <v>県単E-34</v>
          </cell>
        </row>
        <row r="323">
          <cell r="H323">
            <v>290</v>
          </cell>
          <cell r="I323">
            <v>1160</v>
          </cell>
          <cell r="J323" t="str">
            <v>県単E-34</v>
          </cell>
        </row>
        <row r="324">
          <cell r="H324">
            <v>270</v>
          </cell>
          <cell r="I324">
            <v>7290</v>
          </cell>
          <cell r="J324" t="str">
            <v>県単E-34</v>
          </cell>
        </row>
        <row r="325">
          <cell r="H325">
            <v>290</v>
          </cell>
          <cell r="I325">
            <v>290</v>
          </cell>
          <cell r="J325" t="str">
            <v>県単E-34</v>
          </cell>
        </row>
        <row r="326">
          <cell r="H326">
            <v>320</v>
          </cell>
          <cell r="I326">
            <v>640</v>
          </cell>
          <cell r="J326" t="str">
            <v>県単E-34</v>
          </cell>
        </row>
        <row r="327">
          <cell r="I327">
            <v>0</v>
          </cell>
        </row>
        <row r="328">
          <cell r="H328">
            <v>0</v>
          </cell>
          <cell r="I328">
            <v>0</v>
          </cell>
          <cell r="J328" t="str">
            <v>代価表</v>
          </cell>
        </row>
        <row r="329">
          <cell r="H329">
            <v>0</v>
          </cell>
          <cell r="I329">
            <v>0</v>
          </cell>
          <cell r="J329" t="str">
            <v>代価表</v>
          </cell>
        </row>
        <row r="330">
          <cell r="H330">
            <v>0</v>
          </cell>
          <cell r="I330">
            <v>0</v>
          </cell>
          <cell r="J330" t="str">
            <v>代価表</v>
          </cell>
        </row>
        <row r="331">
          <cell r="H331">
            <v>0</v>
          </cell>
          <cell r="I331">
            <v>0</v>
          </cell>
          <cell r="J331" t="str">
            <v>代価表</v>
          </cell>
        </row>
        <row r="332">
          <cell r="I332">
            <v>0</v>
          </cell>
        </row>
        <row r="333">
          <cell r="H333">
            <v>0</v>
          </cell>
          <cell r="I333">
            <v>0</v>
          </cell>
          <cell r="J333" t="str">
            <v>代価表</v>
          </cell>
        </row>
        <row r="334">
          <cell r="I334">
            <v>0</v>
          </cell>
        </row>
        <row r="335">
          <cell r="H335">
            <v>3440</v>
          </cell>
          <cell r="I335">
            <v>6880</v>
          </cell>
          <cell r="J335" t="str">
            <v>県単K-2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67530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  <cell r="J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  <cell r="J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  <cell r="J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  <cell r="J421">
            <v>0</v>
          </cell>
        </row>
        <row r="441">
          <cell r="I441">
            <v>0</v>
          </cell>
        </row>
        <row r="461">
          <cell r="I461">
            <v>0</v>
          </cell>
        </row>
        <row r="481">
          <cell r="I481">
            <v>0</v>
          </cell>
        </row>
        <row r="501">
          <cell r="I501">
            <v>0</v>
          </cell>
        </row>
        <row r="521">
          <cell r="I521">
            <v>0</v>
          </cell>
        </row>
        <row r="541">
          <cell r="I541">
            <v>0</v>
          </cell>
        </row>
        <row r="561">
          <cell r="I561">
            <v>0</v>
          </cell>
        </row>
        <row r="581">
          <cell r="I581">
            <v>0</v>
          </cell>
        </row>
        <row r="601">
          <cell r="I601">
            <v>0</v>
          </cell>
        </row>
        <row r="621">
          <cell r="I621">
            <v>0</v>
          </cell>
        </row>
        <row r="641">
          <cell r="I641">
            <v>0</v>
          </cell>
        </row>
        <row r="661">
          <cell r="I661">
            <v>0</v>
          </cell>
        </row>
        <row r="681">
          <cell r="I681">
            <v>0</v>
          </cell>
        </row>
        <row r="701">
          <cell r="I701">
            <v>0</v>
          </cell>
        </row>
        <row r="721">
          <cell r="I721">
            <v>0</v>
          </cell>
        </row>
        <row r="741">
          <cell r="I74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>
        <row r="2">
          <cell r="A2" t="str">
            <v xml:space="preserve">     [配線器具複合単価]</v>
          </cell>
        </row>
        <row r="4">
          <cell r="A4" t="str">
            <v>労務単価</v>
          </cell>
          <cell r="B4">
            <v>13300</v>
          </cell>
        </row>
        <row r="5">
          <cell r="B5">
            <v>1</v>
          </cell>
        </row>
        <row r="6">
          <cell r="A6" t="str">
            <v>配線器具条件</v>
          </cell>
          <cell r="B6" t="str">
            <v>ﾓｼﾞｭﾗｼﾞｬｯｸ</v>
          </cell>
          <cell r="C6" t="str">
            <v>ﾀﾝﾌﾞﾗSW種別</v>
          </cell>
          <cell r="D6" t="str">
            <v xml:space="preserve"> ﾌﾟﾚ-ﾄ種別</v>
          </cell>
          <cell r="E6" t="str">
            <v>取付枠</v>
          </cell>
          <cell r="F6" t="str">
            <v>資材費</v>
          </cell>
          <cell r="G6" t="str">
            <v xml:space="preserve"> ﾌﾟﾚ-ﾄ種別</v>
          </cell>
          <cell r="H6" t="str">
            <v>材料費</v>
          </cell>
          <cell r="I6" t="str">
            <v>歩掛</v>
          </cell>
          <cell r="J6" t="str">
            <v>労務費</v>
          </cell>
          <cell r="K6" t="str">
            <v>その他</v>
          </cell>
          <cell r="L6" t="str">
            <v>取付枠</v>
          </cell>
          <cell r="M6" t="str">
            <v>資材費</v>
          </cell>
          <cell r="N6" t="str">
            <v>雑材料</v>
          </cell>
          <cell r="O6" t="str">
            <v>材料費</v>
          </cell>
          <cell r="P6" t="str">
            <v>歩掛</v>
          </cell>
          <cell r="Q6" t="str">
            <v>労務費</v>
          </cell>
          <cell r="R6" t="str">
            <v>その他</v>
          </cell>
          <cell r="S6" t="str">
            <v>合計金額</v>
          </cell>
          <cell r="T6" t="str">
            <v>計上金額</v>
          </cell>
        </row>
        <row r="7">
          <cell r="A7" t="str">
            <v xml:space="preserve"> ネーム入</v>
          </cell>
          <cell r="B7" t="str">
            <v>3W15A</v>
          </cell>
          <cell r="C7" t="str">
            <v>3W15A</v>
          </cell>
          <cell r="D7" t="str">
            <v>1P15A</v>
          </cell>
          <cell r="E7" t="str">
            <v>PLSW</v>
          </cell>
          <cell r="F7" t="str">
            <v xml:space="preserve"> DFSW</v>
          </cell>
          <cell r="G7" t="str">
            <v>ｺﾝｾﾝﾄP</v>
          </cell>
          <cell r="H7" t="str">
            <v xml:space="preserve"> 1~3ｹ</v>
          </cell>
          <cell r="I7" t="str">
            <v xml:space="preserve"> 4~6ｹ</v>
          </cell>
          <cell r="J7" t="str">
            <v xml:space="preserve"> 7~9ｹ</v>
          </cell>
          <cell r="K7" t="str">
            <v>防滴</v>
          </cell>
          <cell r="L7">
            <v>0.12</v>
          </cell>
          <cell r="M7">
            <v>0.02</v>
          </cell>
          <cell r="N7">
            <v>0.02</v>
          </cell>
          <cell r="R7">
            <v>0.12</v>
          </cell>
        </row>
        <row r="8">
          <cell r="A8" t="str">
            <v xml:space="preserve"> 金属Ｐ</v>
          </cell>
        </row>
        <row r="9">
          <cell r="A9" t="str">
            <v>技術室</v>
          </cell>
          <cell r="B9">
            <v>4</v>
          </cell>
          <cell r="C9">
            <v>2</v>
          </cell>
          <cell r="D9">
            <v>4</v>
          </cell>
          <cell r="E9">
            <v>2</v>
          </cell>
          <cell r="F9" t="str">
            <v>0.135+(0.081)*0.5</v>
          </cell>
          <cell r="G9">
            <v>1</v>
          </cell>
          <cell r="H9">
            <v>1</v>
          </cell>
          <cell r="I9">
            <v>1</v>
          </cell>
          <cell r="L9">
            <v>1</v>
          </cell>
          <cell r="P9" t="str">
            <v>0.135+(0.081)*0.5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0.17599999999999999</v>
          </cell>
          <cell r="Q10">
            <v>2341</v>
          </cell>
          <cell r="R10">
            <v>280</v>
          </cell>
          <cell r="S10">
            <v>2621</v>
          </cell>
          <cell r="T10">
            <v>2620</v>
          </cell>
        </row>
        <row r="11">
          <cell r="A11" t="str">
            <v>理科Ⅰ室</v>
          </cell>
          <cell r="B11">
            <v>3</v>
          </cell>
          <cell r="C11">
            <v>2</v>
          </cell>
          <cell r="D11">
            <v>3</v>
          </cell>
          <cell r="E11">
            <v>2</v>
          </cell>
          <cell r="F11" t="str">
            <v>0.135+0.054*0.5</v>
          </cell>
          <cell r="G11">
            <v>1</v>
          </cell>
          <cell r="H11">
            <v>1</v>
          </cell>
          <cell r="I11">
            <v>1</v>
          </cell>
          <cell r="L11">
            <v>1</v>
          </cell>
          <cell r="P11" t="str">
            <v>0.135+0.054*0.5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0.16200000000000001</v>
          </cell>
          <cell r="Q12">
            <v>2155</v>
          </cell>
          <cell r="R12">
            <v>258</v>
          </cell>
          <cell r="S12">
            <v>2413</v>
          </cell>
          <cell r="T12">
            <v>2410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設計書"/>
      <sheetName val="代価表"/>
      <sheetName val="複合単価"/>
      <sheetName val="市場単価"/>
      <sheetName val="PB単価表"/>
      <sheetName val="見積比較表"/>
      <sheetName val="体育館集計"/>
      <sheetName val="体育館小集計"/>
      <sheetName val="体育館拾表"/>
      <sheetName val="便所集計"/>
      <sheetName val="便所拾表"/>
      <sheetName val="土工集計表"/>
      <sheetName val="土工事数量表"/>
      <sheetName val="千年電気設計書"/>
      <sheetName val="建築経費"/>
      <sheetName val="1山村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説明"/>
      <sheetName val="衛生器具設備"/>
      <sheetName val="屋外給水設備"/>
      <sheetName val="屋外排水設備"/>
      <sheetName val="基本書式 (5)"/>
      <sheetName val="リスト（消すな）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㎡</v>
          </cell>
        </row>
        <row r="5">
          <cell r="A5" t="str">
            <v>m3</v>
          </cell>
        </row>
        <row r="6">
          <cell r="A6" t="str">
            <v>ｍ</v>
          </cell>
        </row>
        <row r="7">
          <cell r="A7" t="str">
            <v>ｃｍ</v>
          </cell>
        </row>
        <row r="8">
          <cell r="A8" t="str">
            <v>mm</v>
          </cell>
        </row>
        <row r="9">
          <cell r="A9" t="str">
            <v>箇所</v>
          </cell>
        </row>
        <row r="10">
          <cell r="A10" t="str">
            <v>個</v>
          </cell>
        </row>
        <row r="11">
          <cell r="A11" t="str">
            <v>式</v>
          </cell>
        </row>
        <row r="12">
          <cell r="A12" t="str">
            <v>組</v>
          </cell>
        </row>
        <row r="13">
          <cell r="A13" t="str">
            <v>ｋｇ</v>
          </cell>
        </row>
        <row r="14">
          <cell r="A14" t="str">
            <v>人</v>
          </cell>
        </row>
        <row r="15">
          <cell r="A15" t="str">
            <v>日</v>
          </cell>
        </row>
        <row r="16">
          <cell r="A16" t="str">
            <v>人・日</v>
          </cell>
        </row>
        <row r="17">
          <cell r="A17" t="str">
            <v>台</v>
          </cell>
        </row>
        <row r="18">
          <cell r="A18" t="str">
            <v>枚</v>
          </cell>
        </row>
      </sheetData>
      <sheetData sheetId="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2"/>
      <sheetName val="様式2 (1)"/>
      <sheetName val="様式3 (１)"/>
      <sheetName val="様式2 (2)"/>
      <sheetName val="様式3(2)"/>
      <sheetName val="計算 "/>
      <sheetName val="共通費の算定表(全体)"/>
      <sheetName val="共通費の算定表(内)"/>
      <sheetName val="共通費の算定表(外)"/>
      <sheetName val="代価表"/>
      <sheetName val="複合単価 "/>
      <sheetName val="分電盤"/>
      <sheetName val="撤去"/>
      <sheetName val="重量"/>
      <sheetName val="見積比較表"/>
      <sheetName val="刊行物"/>
      <sheetName val="計算"/>
      <sheetName val="設計書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R7">
            <v>0</v>
          </cell>
          <cell r="S7">
            <v>3</v>
          </cell>
          <cell r="T7">
            <v>4</v>
          </cell>
          <cell r="U7">
            <v>5</v>
          </cell>
          <cell r="V7">
            <v>6</v>
          </cell>
          <cell r="W7">
            <v>7</v>
          </cell>
          <cell r="X7">
            <v>8.5</v>
          </cell>
          <cell r="Y7">
            <v>10</v>
          </cell>
          <cell r="Z7">
            <v>13</v>
          </cell>
          <cell r="AA7">
            <v>16</v>
          </cell>
          <cell r="AB7">
            <v>19</v>
          </cell>
          <cell r="AC7">
            <v>22</v>
          </cell>
          <cell r="AD7">
            <v>26</v>
          </cell>
          <cell r="AE7">
            <v>30</v>
          </cell>
          <cell r="AF7">
            <v>35</v>
          </cell>
          <cell r="AG7">
            <v>41</v>
          </cell>
          <cell r="AH7">
            <v>48</v>
          </cell>
          <cell r="AI7" t="str">
            <v xml:space="preserve"> </v>
          </cell>
        </row>
        <row r="8">
          <cell r="R8">
            <v>0</v>
          </cell>
          <cell r="S8">
            <v>3</v>
          </cell>
          <cell r="T8">
            <v>4</v>
          </cell>
          <cell r="U8">
            <v>5</v>
          </cell>
          <cell r="V8">
            <v>6</v>
          </cell>
          <cell r="W8">
            <v>7</v>
          </cell>
          <cell r="X8">
            <v>8</v>
          </cell>
          <cell r="Y8">
            <v>10</v>
          </cell>
          <cell r="Z8">
            <v>11</v>
          </cell>
          <cell r="AA8">
            <v>12</v>
          </cell>
          <cell r="AB8">
            <v>15</v>
          </cell>
          <cell r="AC8">
            <v>18</v>
          </cell>
          <cell r="AD8">
            <v>21</v>
          </cell>
          <cell r="AE8">
            <v>24</v>
          </cell>
          <cell r="AF8">
            <v>28</v>
          </cell>
          <cell r="AG8">
            <v>33</v>
          </cell>
          <cell r="AH8" t="str">
            <v xml:space="preserve">      ---</v>
          </cell>
          <cell r="AI8" t="str">
            <v xml:space="preserve"> 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経費"/>
      <sheetName val="電気経費"/>
      <sheetName val="衛生経費"/>
      <sheetName val="#REF!"/>
      <sheetName val="処分量（電気）"/>
      <sheetName val="分電盤"/>
    </sheetNames>
    <sheetDataSet>
      <sheetData sheetId="0" refreshError="1">
        <row r="120">
          <cell r="R120">
            <v>0</v>
          </cell>
          <cell r="S120">
            <v>9.3600000000000003E-2</v>
          </cell>
        </row>
        <row r="121">
          <cell r="R121">
            <v>6000001</v>
          </cell>
          <cell r="S121">
            <v>9.2399999999999996E-2</v>
          </cell>
        </row>
        <row r="122">
          <cell r="R122">
            <v>8000001</v>
          </cell>
          <cell r="S122">
            <v>9.1499999999999998E-2</v>
          </cell>
        </row>
        <row r="123">
          <cell r="R123">
            <v>10000001</v>
          </cell>
          <cell r="S123">
            <v>9.0800000000000006E-2</v>
          </cell>
        </row>
        <row r="124">
          <cell r="R124">
            <v>12000001</v>
          </cell>
          <cell r="S124">
            <v>9.01E-2</v>
          </cell>
        </row>
        <row r="125">
          <cell r="R125">
            <v>14000001</v>
          </cell>
          <cell r="S125">
            <v>8.9599999999999999E-2</v>
          </cell>
        </row>
        <row r="126">
          <cell r="R126">
            <v>16000001</v>
          </cell>
          <cell r="S126">
            <v>8.9099999999999999E-2</v>
          </cell>
        </row>
        <row r="127">
          <cell r="R127">
            <v>18000001</v>
          </cell>
          <cell r="S127">
            <v>8.8700000000000001E-2</v>
          </cell>
        </row>
        <row r="128">
          <cell r="R128">
            <v>20000001</v>
          </cell>
          <cell r="S128">
            <v>8.8300000000000003E-2</v>
          </cell>
        </row>
        <row r="129">
          <cell r="R129">
            <v>22000001</v>
          </cell>
          <cell r="S129">
            <v>8.7900000000000006E-2</v>
          </cell>
        </row>
        <row r="130">
          <cell r="R130">
            <v>24000001</v>
          </cell>
          <cell r="S130">
            <v>8.7599999999999997E-2</v>
          </cell>
        </row>
        <row r="131">
          <cell r="R131">
            <v>26000001</v>
          </cell>
          <cell r="S131">
            <v>8.7300000000000003E-2</v>
          </cell>
        </row>
        <row r="132">
          <cell r="R132">
            <v>28000001</v>
          </cell>
          <cell r="S132">
            <v>8.6999999999999994E-2</v>
          </cell>
        </row>
        <row r="133">
          <cell r="R133">
            <v>30000001</v>
          </cell>
          <cell r="S133">
            <v>8.6800000000000002E-2</v>
          </cell>
        </row>
        <row r="134">
          <cell r="R134">
            <v>32000001</v>
          </cell>
          <cell r="S134">
            <v>8.6499999999999994E-2</v>
          </cell>
        </row>
        <row r="135">
          <cell r="R135">
            <v>34000001</v>
          </cell>
          <cell r="S135">
            <v>8.6300000000000002E-2</v>
          </cell>
        </row>
        <row r="136">
          <cell r="R136">
            <v>36000001</v>
          </cell>
          <cell r="S136">
            <v>8.5999999999999993E-2</v>
          </cell>
        </row>
        <row r="137">
          <cell r="R137">
            <v>38000001</v>
          </cell>
          <cell r="S137">
            <v>8.5900000000000004E-2</v>
          </cell>
        </row>
        <row r="138">
          <cell r="R138">
            <v>40000001</v>
          </cell>
          <cell r="S138">
            <v>8.5400000000000004E-2</v>
          </cell>
        </row>
        <row r="139">
          <cell r="R139">
            <v>45000001</v>
          </cell>
          <cell r="S139">
            <v>8.5000000000000006E-2</v>
          </cell>
        </row>
        <row r="140">
          <cell r="R140">
            <v>50000001</v>
          </cell>
          <cell r="S140">
            <v>8.4599999999999995E-2</v>
          </cell>
        </row>
        <row r="141">
          <cell r="R141">
            <v>55000001</v>
          </cell>
          <cell r="S141">
            <v>8.43E-2</v>
          </cell>
        </row>
        <row r="142">
          <cell r="R142">
            <v>60000001</v>
          </cell>
          <cell r="S142">
            <v>8.3699999999999997E-2</v>
          </cell>
        </row>
        <row r="143">
          <cell r="R143">
            <v>70000001</v>
          </cell>
          <cell r="S143">
            <v>8.3199999999999996E-2</v>
          </cell>
        </row>
        <row r="144">
          <cell r="R144">
            <v>80000001</v>
          </cell>
          <cell r="S144">
            <v>8.2799999999999999E-2</v>
          </cell>
        </row>
        <row r="145">
          <cell r="R145">
            <v>90000001</v>
          </cell>
          <cell r="S145">
            <v>8.2400000000000001E-2</v>
          </cell>
        </row>
        <row r="146">
          <cell r="R146">
            <v>100000001</v>
          </cell>
          <cell r="S146">
            <v>8.1600000000000006E-2</v>
          </cell>
        </row>
        <row r="147">
          <cell r="R147">
            <v>120000001</v>
          </cell>
          <cell r="S147">
            <v>8.1100000000000005E-2</v>
          </cell>
        </row>
        <row r="148">
          <cell r="R148">
            <v>140000001</v>
          </cell>
          <cell r="S148">
            <v>8.0600000000000005E-2</v>
          </cell>
        </row>
        <row r="149">
          <cell r="R149">
            <v>160000001</v>
          </cell>
          <cell r="S149">
            <v>8.0100000000000005E-2</v>
          </cell>
        </row>
        <row r="150">
          <cell r="R150">
            <v>180000001</v>
          </cell>
          <cell r="S150">
            <v>7.9699999999999993E-2</v>
          </cell>
        </row>
        <row r="151">
          <cell r="R151">
            <v>200000001</v>
          </cell>
          <cell r="S151">
            <v>7.8899999999999998E-2</v>
          </cell>
        </row>
        <row r="152">
          <cell r="R152">
            <v>250000001</v>
          </cell>
          <cell r="S152">
            <v>7.8299999999999995E-2</v>
          </cell>
        </row>
        <row r="153">
          <cell r="R153">
            <v>300000001</v>
          </cell>
          <cell r="S153">
            <v>7.7700000000000005E-2</v>
          </cell>
        </row>
        <row r="154">
          <cell r="R154">
            <v>350000001</v>
          </cell>
          <cell r="S154">
            <v>7.7200000000000005E-2</v>
          </cell>
        </row>
        <row r="155">
          <cell r="R155">
            <v>400000001</v>
          </cell>
          <cell r="S155">
            <v>7.6799999999999993E-2</v>
          </cell>
        </row>
        <row r="156">
          <cell r="R156">
            <v>450000001</v>
          </cell>
          <cell r="S156">
            <v>7.6399999999999996E-2</v>
          </cell>
        </row>
        <row r="157">
          <cell r="R157">
            <v>500000001</v>
          </cell>
          <cell r="S157">
            <v>7.5800000000000006E-2</v>
          </cell>
        </row>
        <row r="158">
          <cell r="R158">
            <v>600000001</v>
          </cell>
          <cell r="S158">
            <v>7.5300000000000006E-2</v>
          </cell>
        </row>
        <row r="159">
          <cell r="R159">
            <v>700000001</v>
          </cell>
          <cell r="S159">
            <v>7.4800000000000005E-2</v>
          </cell>
        </row>
        <row r="160">
          <cell r="R160">
            <v>800000001</v>
          </cell>
          <cell r="S160">
            <v>7.4399999999999994E-2</v>
          </cell>
        </row>
        <row r="161">
          <cell r="R161">
            <v>900000001</v>
          </cell>
          <cell r="S161">
            <v>7.3999999999999996E-2</v>
          </cell>
        </row>
        <row r="162">
          <cell r="R162">
            <v>1000000001</v>
          </cell>
          <cell r="S162">
            <v>7.3999999999999996E-2</v>
          </cell>
        </row>
        <row r="163">
          <cell r="R163">
            <v>1200000001</v>
          </cell>
          <cell r="S163">
            <v>7.3999999999999996E-2</v>
          </cell>
        </row>
        <row r="164">
          <cell r="R164">
            <v>1400000001</v>
          </cell>
          <cell r="S164">
            <v>7.3999999999999996E-2</v>
          </cell>
        </row>
        <row r="165">
          <cell r="R165">
            <v>1600000001</v>
          </cell>
          <cell r="S165">
            <v>7.3999999999999996E-2</v>
          </cell>
        </row>
        <row r="166">
          <cell r="R166">
            <v>1800000001</v>
          </cell>
          <cell r="S166">
            <v>7.3999999999999996E-2</v>
          </cell>
        </row>
        <row r="167">
          <cell r="R167">
            <v>2000000001</v>
          </cell>
          <cell r="S167">
            <v>7.3999999999999996E-2</v>
          </cell>
        </row>
        <row r="168">
          <cell r="R168">
            <v>2500000001</v>
          </cell>
          <cell r="S168">
            <v>7.3999999999999996E-2</v>
          </cell>
        </row>
        <row r="169">
          <cell r="R169">
            <v>3000000001</v>
          </cell>
          <cell r="S169">
            <v>7.3999999999999996E-2</v>
          </cell>
        </row>
        <row r="170">
          <cell r="R170">
            <v>3500000001</v>
          </cell>
          <cell r="S170">
            <v>7.3999999999999996E-2</v>
          </cell>
        </row>
        <row r="171">
          <cell r="R171">
            <v>4000000001</v>
          </cell>
          <cell r="S171">
            <v>7.3999999999999996E-2</v>
          </cell>
        </row>
        <row r="172">
          <cell r="R172">
            <v>4500000001</v>
          </cell>
          <cell r="S172">
            <v>7.3999999999999996E-2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低（改正分）"/>
      <sheetName val="表紙"/>
      <sheetName val="種目"/>
      <sheetName val="科目"/>
      <sheetName val="中科目"/>
      <sheetName val="細目"/>
      <sheetName val="単価"/>
      <sheetName val="市場単価比較"/>
      <sheetName val="建積比較"/>
      <sheetName val="見積比較 "/>
      <sheetName val="盤"/>
      <sheetName val="ＰＢ算出"/>
      <sheetName val="総合調整費"/>
      <sheetName val="塗装"/>
      <sheetName val="はつり補修"/>
      <sheetName val="撤去"/>
      <sheetName val="直接工事費算出A-1"/>
      <sheetName val="共通費算出A-2"/>
      <sheetName val="積算価格A-3"/>
      <sheetName val="産廃処分"/>
      <sheetName val="産業廃棄物重量"/>
      <sheetName val="土工単価"/>
      <sheetName val="土工数量算出"/>
      <sheetName val="搬入搬出"/>
      <sheetName val="公表用内訳"/>
      <sheetName val="（撤去）LM-1"/>
      <sheetName val="（撤去）電灯動力盤"/>
      <sheetName val="（撤去）電灯動力分電盤　"/>
      <sheetName val="（撤去）LM-２"/>
      <sheetName val="（撤去）LM-2-1"/>
      <sheetName val="（撤去）電灯分電盤"/>
      <sheetName val="（撤去）LM-3"/>
      <sheetName val="（撤去）LM-3-2"/>
      <sheetName val="（撤去）L-A"/>
      <sheetName val="（撤去）計算機分電盤"/>
      <sheetName val="（撤去）電灯分電盤(下部ﾀﾞｸﾄ)"/>
      <sheetName val="（撤去）動力分電盤"/>
      <sheetName val="（撤去）M-1"/>
      <sheetName val="（撤去）GHP-1"/>
      <sheetName val="（撤去）空調電源盤"/>
      <sheetName val="（撤去）空調　電源盤　"/>
      <sheetName val="（撤去）動力分電盤GHP-1"/>
      <sheetName val="（撤去）集積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51">
          <cell r="A51">
            <v>0</v>
          </cell>
          <cell r="B51" t="str">
            <v>人以上</v>
          </cell>
          <cell r="C51">
            <v>3</v>
          </cell>
          <cell r="D51" t="str">
            <v>人未満</v>
          </cell>
          <cell r="E51">
            <v>0</v>
          </cell>
        </row>
        <row r="52">
          <cell r="A52">
            <v>3</v>
          </cell>
          <cell r="B52" t="str">
            <v>人以上</v>
          </cell>
          <cell r="C52">
            <v>4</v>
          </cell>
          <cell r="D52" t="str">
            <v>人未満</v>
          </cell>
          <cell r="E52">
            <v>3</v>
          </cell>
        </row>
        <row r="53">
          <cell r="A53">
            <v>4</v>
          </cell>
          <cell r="B53" t="str">
            <v>人以上</v>
          </cell>
          <cell r="C53">
            <v>5</v>
          </cell>
          <cell r="D53" t="str">
            <v>人未満</v>
          </cell>
          <cell r="E53">
            <v>4</v>
          </cell>
        </row>
        <row r="54">
          <cell r="A54">
            <v>5</v>
          </cell>
          <cell r="B54" t="str">
            <v>人以上</v>
          </cell>
          <cell r="C54">
            <v>6</v>
          </cell>
          <cell r="D54" t="str">
            <v>人未満</v>
          </cell>
          <cell r="E54">
            <v>5</v>
          </cell>
        </row>
        <row r="55">
          <cell r="A55">
            <v>6</v>
          </cell>
          <cell r="B55" t="str">
            <v>人以上</v>
          </cell>
          <cell r="C55">
            <v>7</v>
          </cell>
          <cell r="D55" t="str">
            <v>人未満</v>
          </cell>
          <cell r="E55">
            <v>6</v>
          </cell>
        </row>
        <row r="56">
          <cell r="A56">
            <v>7</v>
          </cell>
          <cell r="B56" t="str">
            <v>人以上</v>
          </cell>
          <cell r="C56">
            <v>8.5</v>
          </cell>
          <cell r="D56" t="str">
            <v>人未満</v>
          </cell>
          <cell r="E56">
            <v>7</v>
          </cell>
        </row>
        <row r="57">
          <cell r="A57">
            <v>8.5</v>
          </cell>
          <cell r="B57" t="str">
            <v>人以上</v>
          </cell>
          <cell r="C57">
            <v>10</v>
          </cell>
          <cell r="D57" t="str">
            <v>人未満</v>
          </cell>
          <cell r="E57">
            <v>8</v>
          </cell>
        </row>
        <row r="58">
          <cell r="A58">
            <v>10</v>
          </cell>
          <cell r="B58" t="str">
            <v>人以上</v>
          </cell>
          <cell r="C58">
            <v>13</v>
          </cell>
          <cell r="D58" t="str">
            <v>人未満</v>
          </cell>
          <cell r="E58">
            <v>10</v>
          </cell>
        </row>
        <row r="59">
          <cell r="A59">
            <v>13</v>
          </cell>
          <cell r="B59" t="str">
            <v>人以上</v>
          </cell>
          <cell r="C59">
            <v>16</v>
          </cell>
          <cell r="D59" t="str">
            <v>人未満</v>
          </cell>
          <cell r="E59">
            <v>11</v>
          </cell>
        </row>
        <row r="60">
          <cell r="A60">
            <v>16</v>
          </cell>
          <cell r="B60" t="str">
            <v>人以上</v>
          </cell>
          <cell r="C60">
            <v>19</v>
          </cell>
          <cell r="D60" t="str">
            <v>人未満</v>
          </cell>
          <cell r="E60">
            <v>12</v>
          </cell>
        </row>
        <row r="61">
          <cell r="A61">
            <v>19</v>
          </cell>
          <cell r="B61" t="str">
            <v>人以上</v>
          </cell>
          <cell r="C61">
            <v>22</v>
          </cell>
          <cell r="D61" t="str">
            <v>人未満</v>
          </cell>
          <cell r="E61">
            <v>15</v>
          </cell>
        </row>
        <row r="62">
          <cell r="A62">
            <v>22</v>
          </cell>
          <cell r="B62" t="str">
            <v>人以上</v>
          </cell>
          <cell r="C62">
            <v>26</v>
          </cell>
          <cell r="D62" t="str">
            <v>人未満</v>
          </cell>
          <cell r="E62">
            <v>18</v>
          </cell>
        </row>
        <row r="63">
          <cell r="A63">
            <v>26</v>
          </cell>
          <cell r="B63" t="str">
            <v>人以上</v>
          </cell>
          <cell r="C63">
            <v>30</v>
          </cell>
          <cell r="D63" t="str">
            <v>人未満</v>
          </cell>
          <cell r="E63">
            <v>21</v>
          </cell>
        </row>
        <row r="64">
          <cell r="A64">
            <v>30</v>
          </cell>
          <cell r="B64" t="str">
            <v>人以上</v>
          </cell>
          <cell r="C64">
            <v>35</v>
          </cell>
          <cell r="D64" t="str">
            <v>人未満</v>
          </cell>
          <cell r="E64">
            <v>24</v>
          </cell>
        </row>
        <row r="65">
          <cell r="A65">
            <v>35</v>
          </cell>
          <cell r="B65" t="str">
            <v>人以上</v>
          </cell>
          <cell r="C65">
            <v>41</v>
          </cell>
          <cell r="D65" t="str">
            <v>人未満</v>
          </cell>
          <cell r="E65">
            <v>28</v>
          </cell>
        </row>
        <row r="66">
          <cell r="A66">
            <v>41</v>
          </cell>
          <cell r="B66" t="str">
            <v>人以上</v>
          </cell>
          <cell r="C66">
            <v>48</v>
          </cell>
          <cell r="D66" t="str">
            <v>人未満</v>
          </cell>
          <cell r="E66">
            <v>33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歩掛"/>
      <sheetName val="複合単価表"/>
      <sheetName val="Sheet3"/>
    </sheetNames>
    <sheetDataSet>
      <sheetData sheetId="0" refreshError="1">
        <row r="3">
          <cell r="B3">
            <v>1</v>
          </cell>
          <cell r="C3" t="str">
            <v>和風大便器</v>
          </cell>
          <cell r="D3" t="str">
            <v>フラッシュ弁方式</v>
          </cell>
          <cell r="E3">
            <v>1.34</v>
          </cell>
        </row>
        <row r="4">
          <cell r="B4">
            <v>2</v>
          </cell>
          <cell r="C4" t="str">
            <v>和風大便器</v>
          </cell>
          <cell r="D4" t="str">
            <v>ロータンク方式</v>
          </cell>
          <cell r="E4">
            <v>1.85</v>
          </cell>
        </row>
        <row r="5">
          <cell r="B5">
            <v>3</v>
          </cell>
          <cell r="C5" t="str">
            <v>和風大便器</v>
          </cell>
          <cell r="D5" t="str">
            <v>ハイタンク方式</v>
          </cell>
          <cell r="E5">
            <v>1.94</v>
          </cell>
        </row>
        <row r="6">
          <cell r="B6">
            <v>4</v>
          </cell>
          <cell r="C6" t="str">
            <v>身障者用大便器</v>
          </cell>
          <cell r="D6" t="str">
            <v>フラッシュ弁方式</v>
          </cell>
          <cell r="E6">
            <v>2.1</v>
          </cell>
        </row>
        <row r="7">
          <cell r="B7">
            <v>5</v>
          </cell>
          <cell r="C7" t="str">
            <v>身障者用大便器</v>
          </cell>
          <cell r="D7" t="str">
            <v>ロータンク方式</v>
          </cell>
          <cell r="E7">
            <v>1.56</v>
          </cell>
        </row>
        <row r="8">
          <cell r="B8">
            <v>6</v>
          </cell>
          <cell r="C8" t="str">
            <v>洋風大便器</v>
          </cell>
          <cell r="D8" t="str">
            <v>フラッシュ弁方式</v>
          </cell>
          <cell r="E8">
            <v>1.06</v>
          </cell>
        </row>
        <row r="9">
          <cell r="B9">
            <v>7</v>
          </cell>
          <cell r="C9" t="str">
            <v>洋風大便器</v>
          </cell>
          <cell r="D9" t="str">
            <v>ロータンク方式</v>
          </cell>
          <cell r="E9">
            <v>1.56</v>
          </cell>
        </row>
        <row r="10">
          <cell r="B10">
            <v>8</v>
          </cell>
          <cell r="C10" t="str">
            <v>洋風大便器</v>
          </cell>
          <cell r="D10" t="str">
            <v>ハイタンク方式</v>
          </cell>
          <cell r="E10">
            <v>1.65</v>
          </cell>
        </row>
        <row r="11">
          <cell r="B11">
            <v>9</v>
          </cell>
          <cell r="C11" t="str">
            <v>小便器</v>
          </cell>
          <cell r="D11" t="str">
            <v>壁掛小便器</v>
          </cell>
          <cell r="E11">
            <v>0.64</v>
          </cell>
        </row>
        <row r="12">
          <cell r="B12">
            <v>10</v>
          </cell>
          <cell r="C12" t="str">
            <v>小便器</v>
          </cell>
          <cell r="D12" t="str">
            <v>ストール小便器（大）</v>
          </cell>
          <cell r="E12">
            <v>1.42</v>
          </cell>
        </row>
        <row r="13">
          <cell r="B13">
            <v>11</v>
          </cell>
          <cell r="C13" t="str">
            <v>小便器</v>
          </cell>
          <cell r="D13" t="str">
            <v>ストール小便器（中）</v>
          </cell>
          <cell r="E13">
            <v>1.28</v>
          </cell>
        </row>
        <row r="14">
          <cell r="B14">
            <v>12</v>
          </cell>
          <cell r="C14" t="str">
            <v>小便器</v>
          </cell>
          <cell r="D14" t="str">
            <v>ストール小便器（小）</v>
          </cell>
          <cell r="E14">
            <v>1.1399999999999999</v>
          </cell>
        </row>
        <row r="15">
          <cell r="B15">
            <v>13</v>
          </cell>
          <cell r="C15" t="str">
            <v>小便器</v>
          </cell>
          <cell r="D15" t="str">
            <v>壁掛ストール小便器（中）</v>
          </cell>
          <cell r="E15">
            <v>0.98</v>
          </cell>
        </row>
        <row r="16">
          <cell r="B16">
            <v>14</v>
          </cell>
          <cell r="C16" t="str">
            <v>小便器</v>
          </cell>
          <cell r="D16" t="str">
            <v>壁掛ストール小便器（小）</v>
          </cell>
          <cell r="E16">
            <v>0.83</v>
          </cell>
        </row>
        <row r="17">
          <cell r="B17">
            <v>15</v>
          </cell>
          <cell r="C17" t="str">
            <v>小便器</v>
          </cell>
          <cell r="D17" t="str">
            <v>壁掛小便器2人立露出洗浄管</v>
          </cell>
          <cell r="E17">
            <v>1.88</v>
          </cell>
        </row>
        <row r="18">
          <cell r="B18">
            <v>16</v>
          </cell>
          <cell r="C18" t="str">
            <v>小便器</v>
          </cell>
          <cell r="D18" t="str">
            <v>壁掛小便器3人立露出洗浄管</v>
          </cell>
          <cell r="E18">
            <v>2.34</v>
          </cell>
        </row>
        <row r="19">
          <cell r="B19">
            <v>17</v>
          </cell>
          <cell r="C19" t="str">
            <v>小便器</v>
          </cell>
          <cell r="D19" t="str">
            <v>壁掛小便器4人立露出洗浄管</v>
          </cell>
          <cell r="E19">
            <v>2.8</v>
          </cell>
        </row>
        <row r="20">
          <cell r="B20">
            <v>18</v>
          </cell>
          <cell r="C20" t="str">
            <v>小便器</v>
          </cell>
          <cell r="D20" t="str">
            <v>壁掛小便器5人立露出洗浄管</v>
          </cell>
          <cell r="E20">
            <v>3.26</v>
          </cell>
        </row>
        <row r="21">
          <cell r="B21">
            <v>19</v>
          </cell>
          <cell r="C21" t="str">
            <v>小便器</v>
          </cell>
          <cell r="D21" t="str">
            <v>ストール小便器2人立露出洗浄管</v>
          </cell>
          <cell r="E21">
            <v>2.65</v>
          </cell>
        </row>
        <row r="22">
          <cell r="B22">
            <v>20</v>
          </cell>
          <cell r="C22" t="str">
            <v>小便器</v>
          </cell>
          <cell r="D22" t="str">
            <v>ストール小便器３人立露出洗浄管</v>
          </cell>
          <cell r="E22">
            <v>3.11</v>
          </cell>
        </row>
        <row r="23">
          <cell r="B23">
            <v>21</v>
          </cell>
          <cell r="C23" t="str">
            <v>小便器</v>
          </cell>
          <cell r="D23" t="str">
            <v>ストール小便器４人立露出洗浄管</v>
          </cell>
          <cell r="E23">
            <v>3.57</v>
          </cell>
        </row>
        <row r="24">
          <cell r="B24">
            <v>22</v>
          </cell>
          <cell r="C24" t="str">
            <v>小便器</v>
          </cell>
          <cell r="D24" t="str">
            <v>ストール小便器５人立露出洗浄管</v>
          </cell>
          <cell r="E24">
            <v>4.03</v>
          </cell>
        </row>
        <row r="25">
          <cell r="B25">
            <v>23</v>
          </cell>
          <cell r="C25" t="str">
            <v>小便器</v>
          </cell>
          <cell r="D25" t="str">
            <v>壁掛ストール小便器（大）2人立露出洗浄管</v>
          </cell>
          <cell r="E25">
            <v>2.21</v>
          </cell>
        </row>
        <row r="26">
          <cell r="B26">
            <v>24</v>
          </cell>
          <cell r="C26" t="str">
            <v>小便器</v>
          </cell>
          <cell r="D26" t="str">
            <v>壁掛ストール小便器（大）3人立露出洗浄管</v>
          </cell>
          <cell r="E26">
            <v>2.67</v>
          </cell>
        </row>
        <row r="27">
          <cell r="B27">
            <v>25</v>
          </cell>
          <cell r="C27" t="str">
            <v>小便器</v>
          </cell>
          <cell r="D27" t="str">
            <v>壁掛ストール小便器（大）4人立露出洗浄管</v>
          </cell>
          <cell r="E27">
            <v>3.13</v>
          </cell>
        </row>
        <row r="28">
          <cell r="B28">
            <v>26</v>
          </cell>
          <cell r="C28" t="str">
            <v>小便器</v>
          </cell>
          <cell r="D28" t="str">
            <v>壁掛ストール小便器（大）5人立露出洗浄管</v>
          </cell>
          <cell r="E28">
            <v>3.59</v>
          </cell>
        </row>
        <row r="29">
          <cell r="B29">
            <v>27</v>
          </cell>
          <cell r="C29" t="str">
            <v>小便器</v>
          </cell>
          <cell r="D29" t="str">
            <v>壁掛ストール小便器（中）2人立露出洗浄管</v>
          </cell>
          <cell r="E29">
            <v>1.98</v>
          </cell>
        </row>
        <row r="30">
          <cell r="B30">
            <v>28</v>
          </cell>
          <cell r="C30" t="str">
            <v>小便器</v>
          </cell>
          <cell r="D30" t="str">
            <v>壁掛ストール小便器（中）3人立露出洗浄管</v>
          </cell>
          <cell r="E30">
            <v>2.46</v>
          </cell>
        </row>
        <row r="31">
          <cell r="B31">
            <v>29</v>
          </cell>
          <cell r="C31" t="str">
            <v>小便器</v>
          </cell>
          <cell r="D31" t="str">
            <v>壁掛ストール小便器（中）4人立露出洗浄管</v>
          </cell>
          <cell r="E31">
            <v>2.94</v>
          </cell>
        </row>
        <row r="32">
          <cell r="B32">
            <v>30</v>
          </cell>
          <cell r="C32" t="str">
            <v>小便器</v>
          </cell>
          <cell r="D32" t="str">
            <v>壁掛ストール小便器（中）5人立露出洗浄管</v>
          </cell>
          <cell r="E32">
            <v>3.42</v>
          </cell>
        </row>
        <row r="33">
          <cell r="B33">
            <v>31</v>
          </cell>
          <cell r="C33" t="str">
            <v>小便器</v>
          </cell>
          <cell r="D33" t="str">
            <v>壁掛小便器2人立埋込洗浄管</v>
          </cell>
          <cell r="E33">
            <v>2.23</v>
          </cell>
        </row>
        <row r="34">
          <cell r="B34">
            <v>32</v>
          </cell>
          <cell r="C34" t="str">
            <v>小便器</v>
          </cell>
          <cell r="D34" t="str">
            <v>壁掛小便器3人立埋込洗浄管</v>
          </cell>
          <cell r="E34">
            <v>2.8</v>
          </cell>
        </row>
        <row r="35">
          <cell r="B35">
            <v>33</v>
          </cell>
          <cell r="C35" t="str">
            <v>小便器</v>
          </cell>
          <cell r="D35" t="str">
            <v>壁掛小便器4人立埋込洗浄管</v>
          </cell>
          <cell r="E35">
            <v>3.38</v>
          </cell>
        </row>
        <row r="36">
          <cell r="B36">
            <v>34</v>
          </cell>
          <cell r="C36" t="str">
            <v>小便器</v>
          </cell>
          <cell r="D36" t="str">
            <v>壁掛小便器5人立埋込洗浄管</v>
          </cell>
          <cell r="E36">
            <v>3.93</v>
          </cell>
        </row>
        <row r="37">
          <cell r="B37">
            <v>35</v>
          </cell>
          <cell r="C37" t="str">
            <v>小便器</v>
          </cell>
          <cell r="D37" t="str">
            <v>ストール小便器（大）2人立埋込洗浄管</v>
          </cell>
          <cell r="E37">
            <v>2.99</v>
          </cell>
        </row>
        <row r="38">
          <cell r="B38">
            <v>36</v>
          </cell>
          <cell r="C38" t="str">
            <v>小便器</v>
          </cell>
          <cell r="D38" t="str">
            <v>ストール小便器（大）３人立埋込洗浄管</v>
          </cell>
          <cell r="E38">
            <v>3.57</v>
          </cell>
        </row>
        <row r="39">
          <cell r="B39">
            <v>37</v>
          </cell>
          <cell r="C39" t="str">
            <v>小便器</v>
          </cell>
          <cell r="D39" t="str">
            <v>ストール小便器（大）４人立埋込洗浄管</v>
          </cell>
          <cell r="E39">
            <v>4.1500000000000004</v>
          </cell>
        </row>
        <row r="40">
          <cell r="B40">
            <v>38</v>
          </cell>
          <cell r="C40" t="str">
            <v>小便器</v>
          </cell>
          <cell r="D40" t="str">
            <v>ストール小便器（大）５人立埋込洗浄管</v>
          </cell>
          <cell r="E40">
            <v>4.72</v>
          </cell>
        </row>
        <row r="41">
          <cell r="B41">
            <v>39</v>
          </cell>
          <cell r="C41" t="str">
            <v>小便器</v>
          </cell>
          <cell r="D41" t="str">
            <v>ストール小便器（中）2人立埋込洗浄管</v>
          </cell>
          <cell r="E41">
            <v>2.85</v>
          </cell>
        </row>
        <row r="42">
          <cell r="B42">
            <v>40</v>
          </cell>
          <cell r="C42" t="str">
            <v>小便器</v>
          </cell>
          <cell r="D42" t="str">
            <v>ストール小便器（中）３人立埋込洗浄管</v>
          </cell>
          <cell r="E42">
            <v>3.39</v>
          </cell>
        </row>
        <row r="43">
          <cell r="B43">
            <v>41</v>
          </cell>
          <cell r="C43" t="str">
            <v>小便器</v>
          </cell>
          <cell r="D43" t="str">
            <v>ストール小便器（中）４人立埋込洗浄管</v>
          </cell>
          <cell r="E43">
            <v>3.9</v>
          </cell>
        </row>
        <row r="44">
          <cell r="B44">
            <v>42</v>
          </cell>
          <cell r="C44" t="str">
            <v>小便器</v>
          </cell>
          <cell r="D44" t="str">
            <v>ストール小便器（中）５人立埋込洗浄管</v>
          </cell>
          <cell r="E44">
            <v>4.4800000000000004</v>
          </cell>
        </row>
        <row r="45">
          <cell r="B45">
            <v>43</v>
          </cell>
          <cell r="C45" t="str">
            <v>小便器</v>
          </cell>
          <cell r="D45" t="str">
            <v>壁掛ストール小便器（大）2人立埋込洗浄管</v>
          </cell>
          <cell r="E45">
            <v>2.5499999999999998</v>
          </cell>
        </row>
        <row r="46">
          <cell r="B46">
            <v>44</v>
          </cell>
          <cell r="C46" t="str">
            <v>小便器</v>
          </cell>
          <cell r="D46" t="str">
            <v>壁掛ストール小便器（大）3人立埋込洗浄管</v>
          </cell>
          <cell r="E46">
            <v>3.13</v>
          </cell>
        </row>
        <row r="47">
          <cell r="B47">
            <v>45</v>
          </cell>
          <cell r="C47" t="str">
            <v>小便器</v>
          </cell>
          <cell r="D47" t="str">
            <v>壁掛ストール小便器（大）4人立埋込洗浄管</v>
          </cell>
          <cell r="E47">
            <v>3.7</v>
          </cell>
        </row>
        <row r="48">
          <cell r="B48">
            <v>46</v>
          </cell>
          <cell r="C48" t="str">
            <v>小便器</v>
          </cell>
          <cell r="D48" t="str">
            <v>壁掛ストール小便器（大）5人立埋込洗浄管</v>
          </cell>
          <cell r="E48">
            <v>4.28</v>
          </cell>
        </row>
        <row r="49">
          <cell r="B49">
            <v>47</v>
          </cell>
          <cell r="C49" t="str">
            <v>小便器</v>
          </cell>
          <cell r="D49" t="str">
            <v>壁掛ストール小便器（中）2人立埋込洗浄管</v>
          </cell>
          <cell r="E49">
            <v>2.2799999999999998</v>
          </cell>
        </row>
        <row r="50">
          <cell r="B50">
            <v>48</v>
          </cell>
          <cell r="C50" t="str">
            <v>小便器</v>
          </cell>
          <cell r="D50" t="str">
            <v>壁掛ストール小便器（中）3人立埋込洗浄管</v>
          </cell>
          <cell r="E50">
            <v>2.88</v>
          </cell>
        </row>
        <row r="51">
          <cell r="B51">
            <v>49</v>
          </cell>
          <cell r="C51" t="str">
            <v>小便器</v>
          </cell>
          <cell r="D51" t="str">
            <v>壁掛ストール小便器（中）4人立埋込洗浄管</v>
          </cell>
          <cell r="E51">
            <v>3.47</v>
          </cell>
        </row>
        <row r="52">
          <cell r="B52">
            <v>50</v>
          </cell>
          <cell r="C52" t="str">
            <v>小便器</v>
          </cell>
          <cell r="D52" t="str">
            <v>壁掛ストール小便器（中）5人立埋込洗浄管</v>
          </cell>
          <cell r="E52">
            <v>4.07</v>
          </cell>
        </row>
        <row r="53">
          <cell r="B53">
            <v>51</v>
          </cell>
          <cell r="C53" t="str">
            <v>洗面器</v>
          </cell>
          <cell r="D53" t="str">
            <v>水栓1個付</v>
          </cell>
          <cell r="E53">
            <v>0.69</v>
          </cell>
        </row>
        <row r="54">
          <cell r="B54">
            <v>52</v>
          </cell>
          <cell r="C54" t="str">
            <v>洗面器</v>
          </cell>
          <cell r="D54" t="str">
            <v>水栓2個付</v>
          </cell>
          <cell r="E54">
            <v>0.79</v>
          </cell>
        </row>
        <row r="55">
          <cell r="B55">
            <v>53</v>
          </cell>
          <cell r="C55" t="str">
            <v>手洗器</v>
          </cell>
          <cell r="E55">
            <v>0.3</v>
          </cell>
        </row>
        <row r="56">
          <cell r="B56">
            <v>54</v>
          </cell>
          <cell r="C56" t="str">
            <v>洗面化粧台</v>
          </cell>
          <cell r="D56" t="str">
            <v>水栓1個付</v>
          </cell>
          <cell r="E56">
            <v>0.57999999999999996</v>
          </cell>
        </row>
        <row r="57">
          <cell r="B57">
            <v>55</v>
          </cell>
          <cell r="C57" t="str">
            <v>流し</v>
          </cell>
          <cell r="D57" t="str">
            <v>バック無料理流し</v>
          </cell>
          <cell r="E57">
            <v>1.38</v>
          </cell>
        </row>
        <row r="58">
          <cell r="B58">
            <v>56</v>
          </cell>
          <cell r="C58" t="str">
            <v>流し</v>
          </cell>
          <cell r="D58" t="str">
            <v>バック付料理流し</v>
          </cell>
          <cell r="E58">
            <v>1.5</v>
          </cell>
        </row>
        <row r="59">
          <cell r="B59">
            <v>57</v>
          </cell>
          <cell r="C59" t="str">
            <v>洗濯機パン</v>
          </cell>
          <cell r="D59" t="str">
            <v>トラップ付</v>
          </cell>
          <cell r="E59">
            <v>0.48</v>
          </cell>
        </row>
        <row r="60">
          <cell r="B60">
            <v>58</v>
          </cell>
          <cell r="C60" t="str">
            <v>掃除流し</v>
          </cell>
          <cell r="D60" t="str">
            <v>バック付掃除流し</v>
          </cell>
          <cell r="E60">
            <v>1.1000000000000001</v>
          </cell>
        </row>
        <row r="61">
          <cell r="B61">
            <v>59</v>
          </cell>
          <cell r="C61" t="str">
            <v>飲料用冷水機</v>
          </cell>
          <cell r="D61" t="str">
            <v>立形冷水水飲器</v>
          </cell>
          <cell r="E61">
            <v>0.69</v>
          </cell>
        </row>
        <row r="62">
          <cell r="B62">
            <v>60</v>
          </cell>
          <cell r="C62" t="str">
            <v>化粧棚</v>
          </cell>
          <cell r="D62" t="str">
            <v>陶器製縁付</v>
          </cell>
          <cell r="E62">
            <v>0.15</v>
          </cell>
        </row>
        <row r="63">
          <cell r="B63">
            <v>61</v>
          </cell>
          <cell r="C63" t="str">
            <v>鏡</v>
          </cell>
          <cell r="D63" t="str">
            <v>防湿形縁無し</v>
          </cell>
          <cell r="E63">
            <v>0.23</v>
          </cell>
        </row>
        <row r="64">
          <cell r="B64">
            <v>62</v>
          </cell>
          <cell r="C64" t="str">
            <v>身障者用鏡</v>
          </cell>
          <cell r="D64" t="str">
            <v>防湿形縁無し</v>
          </cell>
          <cell r="E64">
            <v>0.4</v>
          </cell>
        </row>
        <row r="65">
          <cell r="B65">
            <v>63</v>
          </cell>
          <cell r="C65" t="str">
            <v>水石鹸入れ</v>
          </cell>
          <cell r="D65" t="str">
            <v>壁付押ボタン式</v>
          </cell>
          <cell r="E65">
            <v>0.1</v>
          </cell>
        </row>
        <row r="66">
          <cell r="B66">
            <v>64</v>
          </cell>
          <cell r="C66" t="str">
            <v>ｼｰﾄﾍﾟｰﾊﾟｰﾎﾙﾀﾞｰ</v>
          </cell>
          <cell r="E66">
            <v>0.13</v>
          </cell>
        </row>
        <row r="67">
          <cell r="B67">
            <v>65</v>
          </cell>
          <cell r="C67" t="str">
            <v>仕切板</v>
          </cell>
          <cell r="D67" t="str">
            <v>小便器用、陶製</v>
          </cell>
          <cell r="E67">
            <v>0.13</v>
          </cell>
        </row>
        <row r="68">
          <cell r="B68">
            <v>66</v>
          </cell>
          <cell r="C68" t="str">
            <v>ﾒﾃﾞｨｼﾝｸﾞｷｬﾋﾞﾈｯﾄ</v>
          </cell>
          <cell r="D68" t="str">
            <v>露出形</v>
          </cell>
          <cell r="E68">
            <v>0.13</v>
          </cell>
        </row>
        <row r="69">
          <cell r="B69">
            <v>67</v>
          </cell>
          <cell r="C69" t="str">
            <v>タオル掛</v>
          </cell>
          <cell r="D69" t="str">
            <v>金属製</v>
          </cell>
          <cell r="E69">
            <v>0.13</v>
          </cell>
        </row>
        <row r="70">
          <cell r="B70">
            <v>68</v>
          </cell>
          <cell r="C70" t="str">
            <v>紙巻器</v>
          </cell>
          <cell r="D70" t="str">
            <v>紙巻器のみ取り付けの場合</v>
          </cell>
          <cell r="E70">
            <v>0.13</v>
          </cell>
        </row>
        <row r="71">
          <cell r="B71">
            <v>69</v>
          </cell>
          <cell r="C71" t="str">
            <v>洗浄管</v>
          </cell>
          <cell r="D71" t="str">
            <v>大便器用（洗浄弁のみ取り付けの場合）</v>
          </cell>
          <cell r="E71">
            <v>0.35</v>
          </cell>
        </row>
        <row r="72">
          <cell r="B72">
            <v>70</v>
          </cell>
          <cell r="C72" t="str">
            <v>洗浄管</v>
          </cell>
          <cell r="D72" t="str">
            <v>小便器用（洗浄弁のみ取り付けの場合）</v>
          </cell>
          <cell r="E72">
            <v>0.16</v>
          </cell>
        </row>
        <row r="73">
          <cell r="B73">
            <v>71</v>
          </cell>
          <cell r="C73" t="str">
            <v>シャワーセット</v>
          </cell>
          <cell r="D73" t="str">
            <v>固定式ｼｬﾜｰ、湯水混合栓、吐水口</v>
          </cell>
          <cell r="E73">
            <v>1</v>
          </cell>
        </row>
        <row r="74">
          <cell r="B74">
            <v>72</v>
          </cell>
          <cell r="C74" t="str">
            <v>小便器用節水装置</v>
          </cell>
          <cell r="D74" t="str">
            <v>一括式</v>
          </cell>
          <cell r="E74">
            <v>0.5</v>
          </cell>
        </row>
        <row r="75">
          <cell r="B75">
            <v>73</v>
          </cell>
          <cell r="C75" t="str">
            <v>小便器用節水装置</v>
          </cell>
          <cell r="D75" t="str">
            <v>個別式</v>
          </cell>
          <cell r="E75">
            <v>0.16</v>
          </cell>
        </row>
        <row r="76">
          <cell r="B76">
            <v>74</v>
          </cell>
          <cell r="C76" t="str">
            <v>和風大便器耐火ｶﾊﾞｰ</v>
          </cell>
          <cell r="E76">
            <v>0.5</v>
          </cell>
        </row>
        <row r="77">
          <cell r="B77">
            <v>75</v>
          </cell>
          <cell r="C77" t="str">
            <v>温水洗浄式便座</v>
          </cell>
          <cell r="E77">
            <v>0.25</v>
          </cell>
        </row>
      </sheetData>
      <sheetData sheetId="1"/>
      <sheetData sheetId="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名称"/>
      <sheetName val="鋼管"/>
      <sheetName val="SUS"/>
      <sheetName val="CIP"/>
      <sheetName val="LP"/>
      <sheetName val="VP"/>
      <sheetName val="冷媒"/>
      <sheetName val="冷媒配管複合単価表"/>
      <sheetName val="配管複合単価表"/>
      <sheetName val="代価表 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E2" t="str">
            <v>細目</v>
          </cell>
          <cell r="F2" t="str">
            <v>名称</v>
          </cell>
          <cell r="G2">
            <v>6.4</v>
          </cell>
          <cell r="H2">
            <v>9.5</v>
          </cell>
          <cell r="I2">
            <v>12.7</v>
          </cell>
          <cell r="J2">
            <v>15.9</v>
          </cell>
          <cell r="K2">
            <v>19.100000000000001</v>
          </cell>
          <cell r="L2">
            <v>22.2</v>
          </cell>
          <cell r="M2">
            <v>25.4</v>
          </cell>
          <cell r="N2">
            <v>28.6</v>
          </cell>
          <cell r="O2">
            <v>31.8</v>
          </cell>
          <cell r="P2">
            <v>34.9</v>
          </cell>
          <cell r="Q2">
            <v>38.1</v>
          </cell>
          <cell r="R2">
            <v>41.3</v>
          </cell>
          <cell r="S2">
            <v>44.5</v>
          </cell>
          <cell r="T2">
            <v>50.8</v>
          </cell>
        </row>
        <row r="3"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  <cell r="P3">
            <v>15</v>
          </cell>
          <cell r="Q3">
            <v>16</v>
          </cell>
          <cell r="R3">
            <v>17</v>
          </cell>
          <cell r="S3">
            <v>18</v>
          </cell>
          <cell r="T3">
            <v>19</v>
          </cell>
        </row>
        <row r="5">
          <cell r="B5">
            <v>50</v>
          </cell>
          <cell r="C5" t="str">
            <v>CUP</v>
          </cell>
          <cell r="D5" t="str">
            <v>（冷媒）</v>
          </cell>
          <cell r="E5" t="str">
            <v>屋内一般配管</v>
          </cell>
          <cell r="F5" t="str">
            <v>管</v>
          </cell>
          <cell r="G5">
            <v>1.05</v>
          </cell>
          <cell r="H5">
            <v>1.05</v>
          </cell>
          <cell r="I5">
            <v>1.05</v>
          </cell>
          <cell r="J5">
            <v>1.05</v>
          </cell>
          <cell r="K5">
            <v>1.05</v>
          </cell>
          <cell r="L5">
            <v>1.05</v>
          </cell>
          <cell r="M5">
            <v>1.05</v>
          </cell>
          <cell r="N5">
            <v>1.05</v>
          </cell>
          <cell r="O5">
            <v>1.05</v>
          </cell>
          <cell r="P5">
            <v>1.05</v>
          </cell>
          <cell r="Q5">
            <v>1.05</v>
          </cell>
          <cell r="R5">
            <v>1.05</v>
          </cell>
          <cell r="S5">
            <v>1.05</v>
          </cell>
          <cell r="T5">
            <v>1.05</v>
          </cell>
        </row>
        <row r="6">
          <cell r="B6">
            <v>51</v>
          </cell>
          <cell r="C6" t="str">
            <v>CUP</v>
          </cell>
          <cell r="D6" t="str">
            <v>（冷媒・被覆）</v>
          </cell>
          <cell r="E6" t="str">
            <v>屋内一般配管</v>
          </cell>
          <cell r="F6" t="str">
            <v>管</v>
          </cell>
          <cell r="G6">
            <v>1.05</v>
          </cell>
          <cell r="H6">
            <v>1.05</v>
          </cell>
          <cell r="I6">
            <v>1.05</v>
          </cell>
          <cell r="J6">
            <v>1.05</v>
          </cell>
          <cell r="K6">
            <v>1.05</v>
          </cell>
          <cell r="L6">
            <v>1.05</v>
          </cell>
          <cell r="M6">
            <v>1.05</v>
          </cell>
          <cell r="N6">
            <v>1.05</v>
          </cell>
          <cell r="O6">
            <v>1.05</v>
          </cell>
          <cell r="P6">
            <v>1.05</v>
          </cell>
          <cell r="Q6">
            <v>1.05</v>
          </cell>
          <cell r="R6">
            <v>1.05</v>
          </cell>
          <cell r="S6">
            <v>1.05</v>
          </cell>
          <cell r="T6">
            <v>1.05</v>
          </cell>
        </row>
        <row r="9">
          <cell r="B9">
            <v>50</v>
          </cell>
          <cell r="C9" t="str">
            <v>CUP</v>
          </cell>
          <cell r="D9" t="str">
            <v>（冷媒）</v>
          </cell>
          <cell r="E9" t="str">
            <v>屋内一般配管</v>
          </cell>
          <cell r="F9" t="str">
            <v>継手,接合材</v>
          </cell>
          <cell r="G9">
            <v>0.4</v>
          </cell>
          <cell r="H9">
            <v>0.4</v>
          </cell>
          <cell r="I9">
            <v>0.4</v>
          </cell>
          <cell r="J9">
            <v>0.4</v>
          </cell>
          <cell r="K9">
            <v>0.4</v>
          </cell>
          <cell r="L9">
            <v>0.4</v>
          </cell>
          <cell r="M9">
            <v>0.4</v>
          </cell>
          <cell r="N9">
            <v>0.4</v>
          </cell>
          <cell r="O9">
            <v>0.4</v>
          </cell>
          <cell r="P9">
            <v>0.4</v>
          </cell>
          <cell r="Q9">
            <v>0.4</v>
          </cell>
          <cell r="R9">
            <v>0.4</v>
          </cell>
          <cell r="S9">
            <v>0.4</v>
          </cell>
          <cell r="T9">
            <v>0.4</v>
          </cell>
        </row>
        <row r="10">
          <cell r="B10">
            <v>51</v>
          </cell>
          <cell r="C10" t="str">
            <v>CUP</v>
          </cell>
          <cell r="D10" t="str">
            <v>（冷媒・被覆）</v>
          </cell>
          <cell r="E10" t="str">
            <v>屋内一般配管</v>
          </cell>
          <cell r="F10" t="str">
            <v>継手,接合材</v>
          </cell>
          <cell r="G10">
            <v>0.3</v>
          </cell>
          <cell r="H10">
            <v>0.3</v>
          </cell>
          <cell r="I10">
            <v>0.3</v>
          </cell>
          <cell r="J10">
            <v>0.3</v>
          </cell>
          <cell r="K10">
            <v>0.3</v>
          </cell>
          <cell r="L10">
            <v>0.3</v>
          </cell>
          <cell r="M10">
            <v>0.3</v>
          </cell>
          <cell r="N10">
            <v>0.3</v>
          </cell>
          <cell r="O10">
            <v>0.3</v>
          </cell>
          <cell r="P10">
            <v>0.3</v>
          </cell>
          <cell r="Q10">
            <v>0.3</v>
          </cell>
          <cell r="R10">
            <v>0.3</v>
          </cell>
          <cell r="S10">
            <v>0.3</v>
          </cell>
          <cell r="T10">
            <v>0.3</v>
          </cell>
        </row>
        <row r="13">
          <cell r="B13">
            <v>50</v>
          </cell>
          <cell r="C13" t="str">
            <v>CUP</v>
          </cell>
          <cell r="D13" t="str">
            <v>（冷媒）</v>
          </cell>
          <cell r="E13" t="str">
            <v>屋内一般配管</v>
          </cell>
          <cell r="F13" t="str">
            <v>雑材料</v>
          </cell>
          <cell r="G13">
            <v>0.15</v>
          </cell>
          <cell r="H13">
            <v>0.15</v>
          </cell>
          <cell r="I13">
            <v>0.15</v>
          </cell>
          <cell r="J13">
            <v>0.15</v>
          </cell>
          <cell r="K13">
            <v>0.15</v>
          </cell>
          <cell r="L13">
            <v>0.15</v>
          </cell>
          <cell r="M13">
            <v>0.15</v>
          </cell>
          <cell r="N13">
            <v>0.15</v>
          </cell>
          <cell r="O13">
            <v>0.15</v>
          </cell>
          <cell r="P13">
            <v>0.15</v>
          </cell>
          <cell r="Q13">
            <v>0.15</v>
          </cell>
          <cell r="R13">
            <v>0.15</v>
          </cell>
          <cell r="S13">
            <v>0.15</v>
          </cell>
          <cell r="T13">
            <v>0.15</v>
          </cell>
        </row>
        <row r="14">
          <cell r="B14">
            <v>51</v>
          </cell>
          <cell r="C14" t="str">
            <v>CUP</v>
          </cell>
          <cell r="D14" t="str">
            <v>（冷媒・被覆）</v>
          </cell>
          <cell r="E14" t="str">
            <v>屋内一般配管</v>
          </cell>
          <cell r="F14" t="str">
            <v>雑材料</v>
          </cell>
          <cell r="G14">
            <v>0.15</v>
          </cell>
          <cell r="H14">
            <v>0.15</v>
          </cell>
          <cell r="I14">
            <v>0.15</v>
          </cell>
          <cell r="J14">
            <v>0.15</v>
          </cell>
          <cell r="K14">
            <v>0.15</v>
          </cell>
          <cell r="L14">
            <v>0.15</v>
          </cell>
          <cell r="M14">
            <v>0.15</v>
          </cell>
          <cell r="N14">
            <v>0.15</v>
          </cell>
          <cell r="O14">
            <v>0.15</v>
          </cell>
          <cell r="P14">
            <v>0.15</v>
          </cell>
          <cell r="Q14">
            <v>0.15</v>
          </cell>
          <cell r="R14">
            <v>0.15</v>
          </cell>
          <cell r="S14">
            <v>0.15</v>
          </cell>
          <cell r="T14">
            <v>0.15</v>
          </cell>
        </row>
        <row r="17">
          <cell r="B17">
            <v>50</v>
          </cell>
          <cell r="C17" t="str">
            <v>CUP</v>
          </cell>
          <cell r="D17" t="str">
            <v>（冷媒）</v>
          </cell>
          <cell r="E17" t="str">
            <v>屋内一般配管</v>
          </cell>
          <cell r="F17" t="str">
            <v>支持金物</v>
          </cell>
          <cell r="G17">
            <v>0.4</v>
          </cell>
          <cell r="H17">
            <v>0.4</v>
          </cell>
          <cell r="I17">
            <v>0.4</v>
          </cell>
          <cell r="J17">
            <v>0.4</v>
          </cell>
          <cell r="K17">
            <v>0.4</v>
          </cell>
          <cell r="L17">
            <v>0.4</v>
          </cell>
          <cell r="M17">
            <v>0.4</v>
          </cell>
          <cell r="N17">
            <v>0.4</v>
          </cell>
          <cell r="O17">
            <v>0.4</v>
          </cell>
          <cell r="P17">
            <v>0.4</v>
          </cell>
          <cell r="Q17">
            <v>0.4</v>
          </cell>
          <cell r="R17">
            <v>0.4</v>
          </cell>
          <cell r="S17">
            <v>0.4</v>
          </cell>
          <cell r="T17">
            <v>0.4</v>
          </cell>
        </row>
        <row r="18">
          <cell r="B18">
            <v>51</v>
          </cell>
          <cell r="C18" t="str">
            <v>CUP</v>
          </cell>
          <cell r="D18" t="str">
            <v>（冷媒・被覆）</v>
          </cell>
          <cell r="E18" t="str">
            <v>屋内一般配管</v>
          </cell>
          <cell r="F18" t="str">
            <v>支持金物</v>
          </cell>
          <cell r="G18">
            <v>0.4</v>
          </cell>
          <cell r="H18">
            <v>0.4</v>
          </cell>
          <cell r="I18">
            <v>0.4</v>
          </cell>
          <cell r="J18">
            <v>0.4</v>
          </cell>
          <cell r="K18">
            <v>0.4</v>
          </cell>
          <cell r="L18">
            <v>0.4</v>
          </cell>
          <cell r="M18">
            <v>0.4</v>
          </cell>
          <cell r="N18">
            <v>0.4</v>
          </cell>
          <cell r="O18">
            <v>0.4</v>
          </cell>
          <cell r="P18">
            <v>0.4</v>
          </cell>
          <cell r="Q18">
            <v>0.4</v>
          </cell>
          <cell r="R18">
            <v>0.4</v>
          </cell>
          <cell r="S18">
            <v>0.4</v>
          </cell>
          <cell r="T18">
            <v>0.4</v>
          </cell>
        </row>
        <row r="21">
          <cell r="B21">
            <v>50</v>
          </cell>
          <cell r="C21" t="str">
            <v>CUP</v>
          </cell>
          <cell r="D21" t="str">
            <v>（冷媒）</v>
          </cell>
          <cell r="E21" t="str">
            <v>屋内一般配管</v>
          </cell>
          <cell r="F21" t="str">
            <v>配管工</v>
          </cell>
          <cell r="G21">
            <v>3.4000000000000002E-2</v>
          </cell>
          <cell r="H21">
            <v>0.05</v>
          </cell>
          <cell r="I21">
            <v>6.4000000000000001E-2</v>
          </cell>
          <cell r="J21">
            <v>0.08</v>
          </cell>
          <cell r="K21">
            <v>9.4E-2</v>
          </cell>
          <cell r="L21">
            <v>0.109</v>
          </cell>
          <cell r="M21">
            <v>0.125</v>
          </cell>
          <cell r="N21">
            <v>0.14000000000000001</v>
          </cell>
          <cell r="O21">
            <v>0.158</v>
          </cell>
          <cell r="P21">
            <v>0.17</v>
          </cell>
          <cell r="Q21">
            <v>0.184</v>
          </cell>
          <cell r="R21">
            <v>0.21</v>
          </cell>
          <cell r="S21">
            <v>0.21</v>
          </cell>
          <cell r="T21">
            <v>0.24199999999999999</v>
          </cell>
        </row>
        <row r="22">
          <cell r="B22">
            <v>51</v>
          </cell>
          <cell r="C22" t="str">
            <v>CUP</v>
          </cell>
          <cell r="D22" t="str">
            <v>（冷媒・被覆）</v>
          </cell>
          <cell r="E22" t="str">
            <v>屋内一般配管</v>
          </cell>
          <cell r="F22" t="str">
            <v>配管工</v>
          </cell>
          <cell r="G22">
            <v>3.4000000000000002E-2</v>
          </cell>
          <cell r="H22">
            <v>0.05</v>
          </cell>
          <cell r="I22">
            <v>6.4000000000000001E-2</v>
          </cell>
          <cell r="J22">
            <v>0.08</v>
          </cell>
          <cell r="K22">
            <v>9.4E-2</v>
          </cell>
          <cell r="L22">
            <v>0.125</v>
          </cell>
          <cell r="M22">
            <v>0.125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経費"/>
      <sheetName val="電気"/>
      <sheetName val="代価表 "/>
    </sheet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"/>
      <sheetName val="単価表"/>
      <sheetName val="見積比較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"/>
      <sheetName val="代価表"/>
      <sheetName val="複合単価"/>
      <sheetName val="市場単価"/>
      <sheetName val="PB単価表"/>
      <sheetName val="見積比較表"/>
      <sheetName val="体育館集計"/>
      <sheetName val="体育館小集計"/>
      <sheetName val="体育館拾表"/>
      <sheetName val="便所集計"/>
      <sheetName val="便所拾表"/>
      <sheetName val="土工集計表"/>
      <sheetName val="土工事数量表"/>
      <sheetName val="盤労務"/>
      <sheetName val="表紙"/>
      <sheetName val="千年電気設計書"/>
      <sheetName val="1山村"/>
      <sheetName val="建築経費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"/>
      <sheetName val="工事概要"/>
      <sheetName val="設計書頭"/>
      <sheetName val="電気書頭"/>
      <sheetName val="外部種目"/>
      <sheetName val="機器設備頭"/>
      <sheetName val="機器設備内訳"/>
      <sheetName val="配管設備頭"/>
      <sheetName val="配管設備内訳"/>
      <sheetName val="主要機器"/>
      <sheetName val="印刷DLG"/>
      <sheetName val="設計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  <sheetName val="桝配管データ"/>
    </sheetNames>
    <definedNames>
      <definedName name="マクロ終了"/>
    </definedNames>
    <sheetDataSet>
      <sheetData sheetId="0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4"/>
  <sheetViews>
    <sheetView tabSelected="1" view="pageBreakPreview" zoomScaleNormal="100" zoomScaleSheetLayoutView="100" workbookViewId="0">
      <selection activeCell="C17" sqref="C17"/>
    </sheetView>
  </sheetViews>
  <sheetFormatPr defaultColWidth="8.875" defaultRowHeight="13.5"/>
  <cols>
    <col min="1" max="1" width="24.625" style="1126" customWidth="1"/>
    <col min="2" max="7" width="10.625" style="1126" customWidth="1"/>
    <col min="8" max="8" width="27.375" style="1126" customWidth="1"/>
    <col min="9" max="16384" width="8.875" style="1126"/>
  </cols>
  <sheetData>
    <row r="1" spans="1:8" ht="30" customHeight="1">
      <c r="A1" s="1125"/>
      <c r="B1" s="1125"/>
      <c r="C1" s="1125"/>
      <c r="D1" s="1125"/>
      <c r="E1" s="1125"/>
      <c r="F1" s="1125"/>
      <c r="G1" s="1125"/>
    </row>
    <row r="2" spans="1:8" ht="30" customHeight="1">
      <c r="A2" s="1125"/>
      <c r="B2" s="1125"/>
      <c r="C2" s="1125"/>
      <c r="D2" s="1125"/>
      <c r="E2" s="1125"/>
      <c r="F2" s="1125"/>
      <c r="G2" s="1125"/>
      <c r="H2" s="1127"/>
    </row>
    <row r="3" spans="1:8" ht="30" customHeight="1">
      <c r="A3" s="1125"/>
      <c r="B3" s="1125"/>
      <c r="C3" s="1125"/>
      <c r="D3" s="1125"/>
      <c r="E3" s="1125"/>
      <c r="F3" s="1125"/>
      <c r="G3" s="1125"/>
    </row>
    <row r="4" spans="1:8" ht="30" customHeight="1">
      <c r="A4" s="1125"/>
      <c r="B4" s="1125"/>
      <c r="C4" s="1125"/>
      <c r="D4" s="1125"/>
      <c r="E4" s="1125"/>
      <c r="F4" s="1125"/>
      <c r="G4" s="1125"/>
    </row>
    <row r="5" spans="1:8" ht="30" customHeight="1">
      <c r="A5" s="1125"/>
      <c r="B5" s="1125"/>
      <c r="C5" s="1125"/>
      <c r="D5" s="1125"/>
      <c r="E5" s="1125"/>
      <c r="F5" s="1125"/>
      <c r="G5" s="1125"/>
    </row>
    <row r="6" spans="1:8" ht="30" customHeight="1">
      <c r="A6" s="1125"/>
      <c r="B6" s="1125"/>
      <c r="C6" s="1125"/>
      <c r="D6" s="1125"/>
      <c r="E6" s="1125"/>
      <c r="F6" s="1125"/>
      <c r="G6" s="1125"/>
      <c r="H6" s="1125"/>
    </row>
    <row r="7" spans="1:8" ht="30" customHeight="1">
      <c r="A7" s="1125"/>
      <c r="B7" s="1125"/>
      <c r="C7" s="1125"/>
      <c r="D7" s="1125"/>
      <c r="E7" s="1125"/>
      <c r="F7" s="1125"/>
      <c r="G7" s="1125"/>
      <c r="H7" s="1125"/>
    </row>
    <row r="8" spans="1:8" ht="30" customHeight="1">
      <c r="A8" s="1128" t="s">
        <v>1437</v>
      </c>
      <c r="B8" s="1128"/>
      <c r="C8" s="1128"/>
      <c r="D8" s="1128"/>
      <c r="E8" s="1128"/>
      <c r="F8" s="1128"/>
      <c r="G8" s="1128"/>
      <c r="H8" s="1128"/>
    </row>
    <row r="9" spans="1:8" ht="30" customHeight="1">
      <c r="A9" s="1125"/>
      <c r="B9" s="1125"/>
      <c r="C9" s="1125"/>
      <c r="D9" s="1125"/>
      <c r="E9" s="1125"/>
      <c r="F9" s="1125"/>
      <c r="G9" s="1125"/>
      <c r="H9" s="1125"/>
    </row>
    <row r="10" spans="1:8" ht="30" customHeight="1">
      <c r="A10" s="1125"/>
      <c r="B10" s="1125"/>
      <c r="C10" s="1125"/>
      <c r="D10" s="1125"/>
      <c r="E10" s="1125"/>
      <c r="F10" s="1125"/>
      <c r="G10" s="1125"/>
      <c r="H10" s="1125"/>
    </row>
    <row r="11" spans="1:8" ht="30" customHeight="1">
      <c r="A11" s="1129" t="s">
        <v>1436</v>
      </c>
      <c r="B11" s="1129"/>
      <c r="C11" s="1129"/>
      <c r="D11" s="1129"/>
      <c r="E11" s="1129"/>
      <c r="F11" s="1129"/>
      <c r="G11" s="1129"/>
      <c r="H11" s="1129"/>
    </row>
    <row r="12" spans="1:8" ht="30" customHeight="1">
      <c r="A12" s="1125"/>
      <c r="B12" s="1125"/>
      <c r="C12" s="1125"/>
      <c r="D12" s="1125"/>
      <c r="E12" s="1125"/>
      <c r="F12" s="1125"/>
      <c r="G12" s="1125"/>
      <c r="H12" s="1125"/>
    </row>
    <row r="13" spans="1:8" ht="30" customHeight="1">
      <c r="A13" s="1125"/>
      <c r="B13" s="1125"/>
      <c r="C13" s="1125"/>
      <c r="D13" s="1125"/>
      <c r="E13" s="1125"/>
      <c r="F13" s="1125"/>
      <c r="G13" s="1125"/>
      <c r="H13" s="1125"/>
    </row>
    <row r="14" spans="1:8" ht="30" customHeight="1">
      <c r="A14" s="1130">
        <v>44026</v>
      </c>
      <c r="B14" s="1131"/>
      <c r="C14" s="1131"/>
      <c r="D14" s="1131"/>
      <c r="E14" s="1131"/>
      <c r="F14" s="1131"/>
      <c r="G14" s="1131"/>
      <c r="H14" s="1131"/>
    </row>
    <row r="15" spans="1:8" ht="30" customHeight="1"/>
    <row r="16" spans="1:8" ht="30" customHeight="1"/>
    <row r="17" spans="1:8" ht="153.75" customHeight="1"/>
    <row r="18" spans="1:8" ht="30" customHeight="1">
      <c r="A18" s="1132" t="s">
        <v>1438</v>
      </c>
      <c r="B18" s="1131"/>
      <c r="C18" s="1131"/>
      <c r="D18" s="1131"/>
      <c r="E18" s="1131"/>
      <c r="F18" s="1131"/>
      <c r="G18" s="1131"/>
      <c r="H18" s="1131"/>
    </row>
    <row r="19" spans="1:8" ht="30" customHeight="1">
      <c r="A19" s="1131"/>
      <c r="B19" s="1131"/>
      <c r="C19" s="1131"/>
      <c r="D19" s="1131"/>
      <c r="E19" s="1131"/>
      <c r="F19" s="1131"/>
      <c r="G19" s="1131"/>
      <c r="H19" s="1131"/>
    </row>
    <row r="20" spans="1:8" ht="30" customHeight="1">
      <c r="A20" s="1125"/>
      <c r="B20" s="1125"/>
      <c r="C20" s="1125"/>
      <c r="D20" s="1125"/>
      <c r="E20" s="1125"/>
      <c r="F20" s="1125"/>
      <c r="G20" s="1125"/>
      <c r="H20" s="1125"/>
    </row>
    <row r="21" spans="1:8" ht="30" customHeight="1">
      <c r="A21" s="1125"/>
      <c r="B21" s="1133"/>
      <c r="C21" s="1134"/>
      <c r="D21" s="1134"/>
      <c r="E21" s="1134"/>
      <c r="F21" s="1134"/>
      <c r="G21" s="1134"/>
      <c r="H21" s="1125"/>
    </row>
    <row r="22" spans="1:8" ht="30" customHeight="1">
      <c r="A22" s="1125"/>
      <c r="B22" s="1135"/>
      <c r="C22" s="1136"/>
      <c r="D22" s="1136"/>
      <c r="E22" s="1136"/>
      <c r="F22" s="1136"/>
      <c r="G22" s="1137"/>
      <c r="H22" s="1125"/>
    </row>
    <row r="23" spans="1:8" ht="14.1" customHeight="1">
      <c r="A23" s="1125"/>
      <c r="B23" s="1138"/>
      <c r="C23" s="1138"/>
      <c r="D23" s="1138"/>
      <c r="E23" s="1138"/>
      <c r="F23" s="1138"/>
      <c r="G23" s="1138"/>
      <c r="H23" s="1125"/>
    </row>
    <row r="24" spans="1:8" ht="14.1" customHeight="1">
      <c r="A24" s="1125"/>
      <c r="B24" s="1138"/>
      <c r="C24" s="1138"/>
      <c r="D24" s="1138"/>
      <c r="E24" s="1138"/>
      <c r="F24" s="1138"/>
      <c r="G24" s="1138"/>
      <c r="H24" s="1125"/>
    </row>
    <row r="25" spans="1:8" ht="14.1" customHeight="1">
      <c r="A25" s="1125"/>
      <c r="B25" s="1138"/>
      <c r="C25" s="1138"/>
      <c r="D25" s="1138"/>
      <c r="E25" s="1138"/>
      <c r="F25" s="1138"/>
      <c r="G25" s="1138"/>
      <c r="H25" s="1125"/>
    </row>
    <row r="26" spans="1:8" ht="14.1" customHeight="1">
      <c r="A26" s="1125"/>
      <c r="B26" s="1138"/>
      <c r="C26" s="1138"/>
      <c r="D26" s="1138"/>
      <c r="E26" s="1138"/>
      <c r="F26" s="1138"/>
      <c r="G26" s="1138"/>
      <c r="H26" s="1125"/>
    </row>
    <row r="27" spans="1:8" ht="30" customHeight="1">
      <c r="A27" s="1125"/>
      <c r="B27" s="1125"/>
      <c r="C27" s="1125"/>
      <c r="D27" s="1125"/>
      <c r="E27" s="1125"/>
      <c r="F27" s="1125"/>
      <c r="G27" s="1125"/>
      <c r="H27" s="1125"/>
    </row>
    <row r="28" spans="1:8" ht="30" customHeight="1"/>
    <row r="29" spans="1:8" ht="30" customHeight="1"/>
    <row r="30" spans="1:8" ht="30" customHeight="1">
      <c r="H30" s="1139"/>
    </row>
    <row r="31" spans="1:8" ht="30" customHeight="1">
      <c r="H31" s="1138"/>
    </row>
    <row r="32" spans="1:8" ht="30" customHeight="1">
      <c r="H32" s="1138"/>
    </row>
    <row r="33" spans="8:8" ht="30" customHeight="1">
      <c r="H33" s="1138"/>
    </row>
    <row r="34" spans="8:8" ht="30" customHeight="1"/>
    <row r="49" spans="7:7">
      <c r="G49" s="1140"/>
    </row>
    <row r="50" spans="7:7">
      <c r="G50" s="1140"/>
    </row>
    <row r="51" spans="7:7">
      <c r="G51" s="1140"/>
    </row>
    <row r="52" spans="7:7">
      <c r="G52" s="1140"/>
    </row>
    <row r="53" spans="7:7">
      <c r="G53" s="1140"/>
    </row>
    <row r="54" spans="7:7">
      <c r="G54" s="1140"/>
    </row>
  </sheetData>
  <mergeCells count="5">
    <mergeCell ref="A8:H8"/>
    <mergeCell ref="A11:H11"/>
    <mergeCell ref="A14:H14"/>
    <mergeCell ref="A18:H19"/>
    <mergeCell ref="B21:G21"/>
  </mergeCells>
  <phoneticPr fontId="5"/>
  <printOptions horizontalCentered="1"/>
  <pageMargins left="0.39370078740157483" right="0.39370078740157483" top="0.78740157480314965" bottom="0.59055118110236227" header="0.31496062992125984" footer="0.31496062992125984"/>
  <pageSetup paperSize="9" scale="83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103"/>
  <sheetViews>
    <sheetView showZeros="0" view="pageBreakPreview" topLeftCell="A19" zoomScaleNormal="85" zoomScaleSheetLayoutView="100" workbookViewId="0">
      <selection activeCell="C34" sqref="C34:K34"/>
    </sheetView>
  </sheetViews>
  <sheetFormatPr defaultColWidth="9" defaultRowHeight="12"/>
  <cols>
    <col min="1" max="1" width="6.25" style="499" bestFit="1" customWidth="1"/>
    <col min="2" max="2" width="5.75" style="494" customWidth="1"/>
    <col min="3" max="3" width="16.125" style="609" customWidth="1"/>
    <col min="4" max="4" width="7" style="499" hidden="1" customWidth="1"/>
    <col min="5" max="5" width="19.375" style="610" customWidth="1"/>
    <col min="6" max="6" width="26.75" style="499" customWidth="1"/>
    <col min="7" max="7" width="7.5" style="611" customWidth="1"/>
    <col min="8" max="8" width="5.625" style="499" bestFit="1" customWidth="1"/>
    <col min="9" max="9" width="8.625" style="499" bestFit="1" customWidth="1"/>
    <col min="10" max="10" width="12.375" style="612" bestFit="1" customWidth="1"/>
    <col min="11" max="11" width="10" style="499" customWidth="1"/>
    <col min="12" max="12" width="15" style="499" customWidth="1"/>
    <col min="13" max="13" width="65.625" style="499" customWidth="1"/>
    <col min="14" max="16384" width="9" style="499"/>
  </cols>
  <sheetData>
    <row r="1" spans="1:12" ht="13.5" customHeight="1">
      <c r="A1" s="493"/>
      <c r="C1" s="495"/>
      <c r="D1" s="496"/>
      <c r="E1" s="494"/>
      <c r="F1" s="494"/>
      <c r="G1" s="497"/>
      <c r="H1" s="498"/>
      <c r="I1" s="494"/>
      <c r="J1" s="494"/>
      <c r="K1" s="494"/>
    </row>
    <row r="2" spans="1:12" ht="12.75" customHeight="1" thickBot="1">
      <c r="A2" s="493"/>
      <c r="C2" s="500"/>
      <c r="D2" s="501"/>
      <c r="E2" s="501"/>
      <c r="F2" s="494"/>
      <c r="G2" s="497"/>
      <c r="H2" s="498"/>
      <c r="I2" s="494"/>
      <c r="J2" s="494"/>
      <c r="K2" s="494"/>
    </row>
    <row r="3" spans="1:12" ht="20.100000000000001" customHeight="1" thickBot="1">
      <c r="A3" s="493"/>
      <c r="B3" s="502" t="s">
        <v>964</v>
      </c>
      <c r="C3" s="503"/>
      <c r="E3" s="502" t="str">
        <f>種目!C1</f>
        <v>鈴鹿工業高専ライフライン再生Ⅲ（電気設備）工事</v>
      </c>
      <c r="F3" s="504"/>
      <c r="G3" s="497"/>
      <c r="H3" s="498"/>
      <c r="I3" s="505"/>
      <c r="J3" s="494"/>
      <c r="K3" s="494"/>
    </row>
    <row r="4" spans="1:12" ht="20.100000000000001" customHeight="1" thickBot="1">
      <c r="A4" s="493"/>
      <c r="B4" s="506"/>
      <c r="C4" s="495" t="s">
        <v>9</v>
      </c>
      <c r="D4" s="507"/>
      <c r="E4" s="507"/>
      <c r="F4" s="507"/>
      <c r="G4" s="497"/>
      <c r="H4" s="498"/>
      <c r="I4" s="505"/>
      <c r="J4" s="494"/>
      <c r="K4" s="494"/>
    </row>
    <row r="5" spans="1:12" ht="27.75" customHeight="1" thickBot="1">
      <c r="A5" s="493"/>
      <c r="C5" s="508" t="s">
        <v>963</v>
      </c>
      <c r="D5" s="509" t="s">
        <v>962</v>
      </c>
      <c r="E5" s="508" t="s">
        <v>961</v>
      </c>
      <c r="F5" s="510" t="s">
        <v>960</v>
      </c>
      <c r="G5" s="511" t="s">
        <v>68</v>
      </c>
      <c r="H5" s="508" t="s">
        <v>210</v>
      </c>
      <c r="I5" s="512" t="s">
        <v>959</v>
      </c>
      <c r="J5" s="512" t="s">
        <v>958</v>
      </c>
      <c r="K5" s="508" t="s">
        <v>69</v>
      </c>
    </row>
    <row r="6" spans="1:12" ht="27.75" customHeight="1" thickBot="1">
      <c r="A6" s="493">
        <f>IF(A5=25,1,A5+1)</f>
        <v>1</v>
      </c>
      <c r="B6" s="499"/>
      <c r="C6" s="513" t="s">
        <v>944</v>
      </c>
      <c r="E6" s="514" t="str">
        <f>+'細目（排水（西））'!$B$5&amp;'細目（排水（西））'!$C$5</f>
        <v>Ⅱ.排水処理施設（西）撤去工事　</v>
      </c>
      <c r="F6" s="515"/>
      <c r="G6" s="516" t="s">
        <v>955</v>
      </c>
      <c r="H6" s="517"/>
      <c r="I6" s="518"/>
      <c r="J6" s="514" t="s">
        <v>957</v>
      </c>
      <c r="K6" s="519"/>
    </row>
    <row r="7" spans="1:12" ht="27.75" customHeight="1">
      <c r="A7" s="493">
        <f t="shared" ref="A7:A67" si="0">IF(A6=25,1,A6+1)</f>
        <v>2</v>
      </c>
      <c r="B7" s="520"/>
      <c r="C7" s="521" t="s">
        <v>14</v>
      </c>
      <c r="D7" s="522"/>
      <c r="E7" s="545" t="s">
        <v>81</v>
      </c>
      <c r="F7" s="546" t="s">
        <v>1144</v>
      </c>
      <c r="G7" s="525">
        <v>2</v>
      </c>
      <c r="H7" s="526" t="s">
        <v>23</v>
      </c>
      <c r="I7" s="527"/>
      <c r="J7" s="528">
        <f>INT(+I7*G7)</f>
        <v>0</v>
      </c>
      <c r="K7" s="529" t="s">
        <v>1421</v>
      </c>
      <c r="L7" s="494"/>
    </row>
    <row r="8" spans="1:12" ht="27.75" customHeight="1">
      <c r="A8" s="493">
        <f t="shared" si="0"/>
        <v>3</v>
      </c>
      <c r="B8" s="520"/>
      <c r="C8" s="521"/>
      <c r="D8" s="522"/>
      <c r="E8" s="545" t="s">
        <v>81</v>
      </c>
      <c r="F8" s="546" t="s">
        <v>1145</v>
      </c>
      <c r="G8" s="525">
        <v>1</v>
      </c>
      <c r="H8" s="526" t="s">
        <v>23</v>
      </c>
      <c r="I8" s="527"/>
      <c r="J8" s="528">
        <f t="shared" ref="J8:J16" si="1">INT(+I8*G8)</f>
        <v>0</v>
      </c>
      <c r="K8" s="529" t="s">
        <v>1421</v>
      </c>
      <c r="L8" s="494"/>
    </row>
    <row r="9" spans="1:12" ht="27.75" customHeight="1">
      <c r="A9" s="493">
        <f t="shared" si="0"/>
        <v>4</v>
      </c>
      <c r="B9" s="520"/>
      <c r="C9" s="521"/>
      <c r="D9" s="522"/>
      <c r="E9" s="545" t="s">
        <v>81</v>
      </c>
      <c r="F9" s="546" t="s">
        <v>1146</v>
      </c>
      <c r="G9" s="525">
        <v>1</v>
      </c>
      <c r="H9" s="526" t="s">
        <v>23</v>
      </c>
      <c r="I9" s="527"/>
      <c r="J9" s="528">
        <f t="shared" si="1"/>
        <v>0</v>
      </c>
      <c r="K9" s="529" t="s">
        <v>1421</v>
      </c>
      <c r="L9" s="494"/>
    </row>
    <row r="10" spans="1:12" ht="27.75" customHeight="1">
      <c r="A10" s="493">
        <f t="shared" si="0"/>
        <v>5</v>
      </c>
      <c r="B10" s="520"/>
      <c r="C10" s="521"/>
      <c r="D10" s="522"/>
      <c r="E10" s="530" t="s">
        <v>1</v>
      </c>
      <c r="F10" s="524" t="s">
        <v>1134</v>
      </c>
      <c r="G10" s="525">
        <v>65</v>
      </c>
      <c r="H10" s="526" t="s">
        <v>71</v>
      </c>
      <c r="I10" s="527"/>
      <c r="J10" s="528">
        <f t="shared" si="1"/>
        <v>0</v>
      </c>
      <c r="K10" s="529" t="s">
        <v>1421</v>
      </c>
      <c r="L10" s="494"/>
    </row>
    <row r="11" spans="1:12" s="542" customFormat="1" ht="27.75" customHeight="1">
      <c r="A11" s="493">
        <f t="shared" si="0"/>
        <v>6</v>
      </c>
      <c r="B11" s="541"/>
      <c r="C11" s="521"/>
      <c r="D11" s="522"/>
      <c r="E11" s="530" t="s">
        <v>72</v>
      </c>
      <c r="F11" s="524" t="s">
        <v>1132</v>
      </c>
      <c r="G11" s="525">
        <v>1</v>
      </c>
      <c r="H11" s="526" t="s">
        <v>71</v>
      </c>
      <c r="I11" s="527"/>
      <c r="J11" s="528">
        <f t="shared" si="1"/>
        <v>0</v>
      </c>
      <c r="K11" s="529" t="s">
        <v>1421</v>
      </c>
      <c r="L11" s="494"/>
    </row>
    <row r="12" spans="1:12" ht="27.95" customHeight="1">
      <c r="A12" s="493">
        <f t="shared" si="0"/>
        <v>7</v>
      </c>
      <c r="B12" s="520"/>
      <c r="C12" s="521"/>
      <c r="D12" s="522"/>
      <c r="E12" s="545" t="s">
        <v>1137</v>
      </c>
      <c r="F12" s="546" t="s">
        <v>1153</v>
      </c>
      <c r="G12" s="525">
        <v>1</v>
      </c>
      <c r="H12" s="526" t="s">
        <v>23</v>
      </c>
      <c r="I12" s="527"/>
      <c r="J12" s="528">
        <f t="shared" si="1"/>
        <v>0</v>
      </c>
      <c r="K12" s="529" t="s">
        <v>1421</v>
      </c>
      <c r="L12" s="494"/>
    </row>
    <row r="13" spans="1:12" ht="27.95" customHeight="1">
      <c r="A13" s="493">
        <f t="shared" si="0"/>
        <v>8</v>
      </c>
      <c r="B13" s="520"/>
      <c r="C13" s="521"/>
      <c r="D13" s="522"/>
      <c r="E13" s="545" t="s">
        <v>2</v>
      </c>
      <c r="F13" s="546" t="s">
        <v>1148</v>
      </c>
      <c r="G13" s="525">
        <v>1</v>
      </c>
      <c r="H13" s="526" t="s">
        <v>23</v>
      </c>
      <c r="I13" s="527"/>
      <c r="J13" s="528">
        <f t="shared" si="1"/>
        <v>0</v>
      </c>
      <c r="K13" s="529" t="s">
        <v>1421</v>
      </c>
      <c r="L13" s="494"/>
    </row>
    <row r="14" spans="1:12" ht="27.95" customHeight="1">
      <c r="A14" s="493">
        <f t="shared" si="0"/>
        <v>9</v>
      </c>
      <c r="B14" s="520"/>
      <c r="C14" s="521"/>
      <c r="D14" s="522"/>
      <c r="E14" s="545" t="s">
        <v>2</v>
      </c>
      <c r="F14" s="546" t="s">
        <v>1149</v>
      </c>
      <c r="G14" s="525">
        <v>1</v>
      </c>
      <c r="H14" s="526" t="s">
        <v>23</v>
      </c>
      <c r="I14" s="527"/>
      <c r="J14" s="528">
        <f t="shared" si="1"/>
        <v>0</v>
      </c>
      <c r="K14" s="529" t="s">
        <v>1421</v>
      </c>
      <c r="L14" s="494"/>
    </row>
    <row r="15" spans="1:12" ht="27.95" customHeight="1">
      <c r="A15" s="493">
        <f t="shared" si="0"/>
        <v>10</v>
      </c>
      <c r="B15" s="520"/>
      <c r="C15" s="521"/>
      <c r="D15" s="522"/>
      <c r="E15" s="545" t="s">
        <v>2</v>
      </c>
      <c r="F15" s="546" t="s">
        <v>1151</v>
      </c>
      <c r="G15" s="525">
        <v>1</v>
      </c>
      <c r="H15" s="526" t="s">
        <v>23</v>
      </c>
      <c r="I15" s="527"/>
      <c r="J15" s="528">
        <f t="shared" si="1"/>
        <v>0</v>
      </c>
      <c r="K15" s="529" t="s">
        <v>1421</v>
      </c>
      <c r="L15" s="494"/>
    </row>
    <row r="16" spans="1:12" ht="27.75" customHeight="1">
      <c r="A16" s="493">
        <f t="shared" si="0"/>
        <v>11</v>
      </c>
      <c r="B16" s="520"/>
      <c r="C16" s="521" t="s">
        <v>1136</v>
      </c>
      <c r="D16" s="522"/>
      <c r="E16" s="545" t="s">
        <v>2</v>
      </c>
      <c r="F16" s="546" t="s">
        <v>1152</v>
      </c>
      <c r="G16" s="525">
        <v>1</v>
      </c>
      <c r="H16" s="526" t="s">
        <v>23</v>
      </c>
      <c r="I16" s="527"/>
      <c r="J16" s="528">
        <f t="shared" si="1"/>
        <v>0</v>
      </c>
      <c r="K16" s="529" t="s">
        <v>1421</v>
      </c>
      <c r="L16" s="494"/>
    </row>
    <row r="17" spans="1:12" ht="27.75" customHeight="1">
      <c r="A17" s="493">
        <f t="shared" si="0"/>
        <v>12</v>
      </c>
      <c r="B17" s="520"/>
      <c r="C17" s="521"/>
      <c r="D17" s="522"/>
      <c r="E17" s="530"/>
      <c r="F17" s="524"/>
      <c r="G17" s="525"/>
      <c r="H17" s="526"/>
      <c r="I17" s="531" t="s">
        <v>952</v>
      </c>
      <c r="J17" s="528">
        <f>SUM(J7:J16)</f>
        <v>0</v>
      </c>
      <c r="K17" s="529"/>
      <c r="L17" s="494"/>
    </row>
    <row r="18" spans="1:12" ht="27.75" customHeight="1" thickBot="1">
      <c r="A18" s="493">
        <f t="shared" si="0"/>
        <v>13</v>
      </c>
      <c r="B18" s="520"/>
      <c r="C18" s="543" t="s">
        <v>1136</v>
      </c>
      <c r="D18" s="544"/>
      <c r="E18" s="545"/>
      <c r="F18" s="546"/>
      <c r="G18" s="547"/>
      <c r="H18" s="548"/>
      <c r="I18" s="550"/>
      <c r="J18" s="551"/>
      <c r="K18" s="549"/>
      <c r="L18" s="494"/>
    </row>
    <row r="19" spans="1:12" ht="27.75" customHeight="1" thickBot="1">
      <c r="A19" s="493">
        <f t="shared" si="0"/>
        <v>14</v>
      </c>
      <c r="B19" s="520"/>
      <c r="C19" s="513" t="s">
        <v>944</v>
      </c>
      <c r="D19" s="769"/>
      <c r="E19" s="514" t="str">
        <f>+'細目（排水（西））'!$B$5&amp;'細目（排水（西））'!$C$5</f>
        <v>Ⅱ.排水処理施設（西）撤去工事　</v>
      </c>
      <c r="F19" s="515"/>
      <c r="G19" s="516" t="str">
        <f>'細目（排水（西））'!B11</f>
        <v>　2.動力設備</v>
      </c>
      <c r="H19" s="517"/>
      <c r="I19" s="518"/>
      <c r="J19" s="514" t="str">
        <f>'細目（排水（西））'!B12</f>
        <v>　（1）動力分岐</v>
      </c>
      <c r="K19" s="519"/>
      <c r="L19" s="494"/>
    </row>
    <row r="20" spans="1:12" ht="27.95" customHeight="1">
      <c r="A20" s="493">
        <f t="shared" si="0"/>
        <v>15</v>
      </c>
      <c r="B20" s="520"/>
      <c r="C20" s="521" t="s">
        <v>1143</v>
      </c>
      <c r="D20" s="522"/>
      <c r="E20" s="775" t="s">
        <v>1332</v>
      </c>
      <c r="F20" s="776"/>
      <c r="G20" s="780">
        <v>15.21</v>
      </c>
      <c r="H20" s="778" t="s">
        <v>1308</v>
      </c>
      <c r="I20" s="527"/>
      <c r="J20" s="528">
        <f t="shared" ref="J20:J21" si="2">INT(+I20*G20)</f>
        <v>0</v>
      </c>
      <c r="K20" s="778" t="s">
        <v>950</v>
      </c>
      <c r="L20" s="494"/>
    </row>
    <row r="21" spans="1:12" ht="27.95" customHeight="1">
      <c r="A21" s="493">
        <f t="shared" si="0"/>
        <v>16</v>
      </c>
      <c r="B21" s="520"/>
      <c r="C21" s="521"/>
      <c r="D21" s="522"/>
      <c r="E21" s="775" t="s">
        <v>1333</v>
      </c>
      <c r="F21" s="776"/>
      <c r="G21" s="785">
        <v>15.21</v>
      </c>
      <c r="H21" s="778" t="s">
        <v>1308</v>
      </c>
      <c r="I21" s="527"/>
      <c r="J21" s="528">
        <f t="shared" si="2"/>
        <v>0</v>
      </c>
      <c r="K21" s="786" t="s">
        <v>943</v>
      </c>
      <c r="L21" s="494"/>
    </row>
    <row r="22" spans="1:12" ht="27.75" customHeight="1">
      <c r="A22" s="493">
        <f t="shared" si="0"/>
        <v>17</v>
      </c>
      <c r="B22" s="499"/>
      <c r="C22" s="560"/>
      <c r="D22" s="561"/>
      <c r="E22" s="562"/>
      <c r="F22" s="563"/>
      <c r="G22" s="564"/>
      <c r="H22" s="565"/>
      <c r="I22" s="566" t="s">
        <v>951</v>
      </c>
      <c r="J22" s="567">
        <f>SUM(J20:J21)</f>
        <v>0</v>
      </c>
      <c r="K22" s="568"/>
    </row>
    <row r="23" spans="1:12" s="789" customFormat="1" ht="27.75" customHeight="1">
      <c r="A23" s="790">
        <f t="shared" si="0"/>
        <v>18</v>
      </c>
      <c r="B23" s="791"/>
      <c r="C23" s="792"/>
      <c r="D23" s="793"/>
      <c r="E23" s="783"/>
      <c r="F23" s="784"/>
      <c r="G23" s="787"/>
      <c r="H23" s="786"/>
      <c r="I23" s="794" t="s">
        <v>1337</v>
      </c>
      <c r="J23" s="528">
        <f>+ROUNDDOWN(J22,-2)</f>
        <v>0</v>
      </c>
      <c r="K23" s="786"/>
    </row>
    <row r="24" spans="1:12" ht="27.95" customHeight="1" thickBot="1">
      <c r="A24" s="493">
        <f t="shared" si="0"/>
        <v>19</v>
      </c>
      <c r="B24" s="520"/>
      <c r="C24" s="532"/>
      <c r="D24" s="533"/>
      <c r="E24" s="534"/>
      <c r="F24" s="535"/>
      <c r="G24" s="536"/>
      <c r="H24" s="537"/>
      <c r="I24" s="538"/>
      <c r="J24" s="539"/>
      <c r="K24" s="540"/>
      <c r="L24" s="494"/>
    </row>
    <row r="25" spans="1:12" ht="27.95" customHeight="1" thickTop="1">
      <c r="A25" s="493">
        <f t="shared" si="0"/>
        <v>20</v>
      </c>
      <c r="B25" s="520"/>
      <c r="C25" s="521" t="s">
        <v>1117</v>
      </c>
      <c r="D25" s="522"/>
      <c r="E25" s="530" t="s">
        <v>1139</v>
      </c>
      <c r="F25" s="524"/>
      <c r="G25" s="525">
        <v>1</v>
      </c>
      <c r="H25" s="526" t="s">
        <v>52</v>
      </c>
      <c r="I25" s="527"/>
      <c r="J25" s="528">
        <f t="shared" ref="J25:J39" si="3">INT(+I25*G25)</f>
        <v>0</v>
      </c>
      <c r="K25" s="529" t="s">
        <v>1421</v>
      </c>
      <c r="L25" s="494"/>
    </row>
    <row r="26" spans="1:12" ht="27.95" customHeight="1">
      <c r="A26" s="493">
        <f t="shared" si="0"/>
        <v>21</v>
      </c>
      <c r="B26" s="520"/>
      <c r="C26" s="521"/>
      <c r="D26" s="522"/>
      <c r="E26" s="530" t="s">
        <v>1036</v>
      </c>
      <c r="F26" s="546" t="s">
        <v>1142</v>
      </c>
      <c r="G26" s="525">
        <v>2</v>
      </c>
      <c r="H26" s="526" t="s">
        <v>59</v>
      </c>
      <c r="I26" s="527"/>
      <c r="J26" s="528">
        <f t="shared" si="3"/>
        <v>0</v>
      </c>
      <c r="K26" s="529" t="s">
        <v>1421</v>
      </c>
      <c r="L26" s="494"/>
    </row>
    <row r="27" spans="1:12" ht="27.95" customHeight="1">
      <c r="A27" s="493">
        <f t="shared" si="0"/>
        <v>22</v>
      </c>
      <c r="B27" s="520"/>
      <c r="C27" s="521"/>
      <c r="D27" s="522"/>
      <c r="E27" s="530" t="s">
        <v>8</v>
      </c>
      <c r="F27" s="524" t="s">
        <v>1162</v>
      </c>
      <c r="G27" s="525">
        <v>19</v>
      </c>
      <c r="H27" s="526" t="s">
        <v>71</v>
      </c>
      <c r="I27" s="527"/>
      <c r="J27" s="528">
        <f t="shared" si="3"/>
        <v>0</v>
      </c>
      <c r="K27" s="529" t="s">
        <v>1421</v>
      </c>
      <c r="L27" s="494"/>
    </row>
    <row r="28" spans="1:12" ht="27.75" customHeight="1">
      <c r="A28" s="493">
        <f t="shared" si="0"/>
        <v>23</v>
      </c>
      <c r="B28" s="520"/>
      <c r="C28" s="521"/>
      <c r="D28" s="522"/>
      <c r="E28" s="530" t="s">
        <v>8</v>
      </c>
      <c r="F28" s="524" t="s">
        <v>1123</v>
      </c>
      <c r="G28" s="525">
        <v>149</v>
      </c>
      <c r="H28" s="526" t="s">
        <v>71</v>
      </c>
      <c r="I28" s="527"/>
      <c r="J28" s="528">
        <f t="shared" si="3"/>
        <v>0</v>
      </c>
      <c r="K28" s="529" t="s">
        <v>1421</v>
      </c>
      <c r="L28" s="494"/>
    </row>
    <row r="29" spans="1:12" ht="27.75" customHeight="1">
      <c r="A29" s="493">
        <f t="shared" si="0"/>
        <v>24</v>
      </c>
      <c r="B29" s="520"/>
      <c r="C29" s="521"/>
      <c r="D29" s="522"/>
      <c r="E29" s="530" t="s">
        <v>8</v>
      </c>
      <c r="F29" s="524" t="s">
        <v>1124</v>
      </c>
      <c r="G29" s="525">
        <v>142</v>
      </c>
      <c r="H29" s="526" t="s">
        <v>71</v>
      </c>
      <c r="I29" s="527"/>
      <c r="J29" s="528">
        <f t="shared" si="3"/>
        <v>0</v>
      </c>
      <c r="K29" s="529" t="s">
        <v>1421</v>
      </c>
      <c r="L29" s="494"/>
    </row>
    <row r="30" spans="1:12" ht="27.75" customHeight="1">
      <c r="A30" s="493">
        <f t="shared" si="0"/>
        <v>25</v>
      </c>
      <c r="B30" s="520"/>
      <c r="C30" s="521"/>
      <c r="D30" s="522"/>
      <c r="E30" s="530" t="s">
        <v>8</v>
      </c>
      <c r="F30" s="524" t="s">
        <v>1125</v>
      </c>
      <c r="G30" s="525">
        <v>11</v>
      </c>
      <c r="H30" s="526" t="s">
        <v>71</v>
      </c>
      <c r="I30" s="527"/>
      <c r="J30" s="528">
        <f t="shared" si="3"/>
        <v>0</v>
      </c>
      <c r="K30" s="529" t="s">
        <v>1421</v>
      </c>
      <c r="L30" s="494"/>
    </row>
    <row r="31" spans="1:12" ht="27.95" customHeight="1">
      <c r="A31" s="493">
        <f t="shared" si="0"/>
        <v>1</v>
      </c>
      <c r="B31" s="520"/>
      <c r="C31" s="521"/>
      <c r="D31" s="522"/>
      <c r="E31" s="530" t="s">
        <v>8</v>
      </c>
      <c r="F31" s="524" t="s">
        <v>1126</v>
      </c>
      <c r="G31" s="525">
        <v>34</v>
      </c>
      <c r="H31" s="526" t="s">
        <v>71</v>
      </c>
      <c r="I31" s="527"/>
      <c r="J31" s="528">
        <f t="shared" si="3"/>
        <v>0</v>
      </c>
      <c r="K31" s="529" t="s">
        <v>1421</v>
      </c>
      <c r="L31" s="494"/>
    </row>
    <row r="32" spans="1:12" ht="27.75" customHeight="1">
      <c r="A32" s="493">
        <f t="shared" si="0"/>
        <v>2</v>
      </c>
      <c r="B32" s="520"/>
      <c r="C32" s="521"/>
      <c r="D32" s="522"/>
      <c r="E32" s="530" t="s">
        <v>8</v>
      </c>
      <c r="F32" s="524" t="s">
        <v>1127</v>
      </c>
      <c r="G32" s="525">
        <v>5</v>
      </c>
      <c r="H32" s="526" t="s">
        <v>71</v>
      </c>
      <c r="I32" s="527"/>
      <c r="J32" s="528">
        <f t="shared" si="3"/>
        <v>0</v>
      </c>
      <c r="K32" s="529" t="s">
        <v>1421</v>
      </c>
      <c r="L32" s="494"/>
    </row>
    <row r="33" spans="1:12" ht="27.75" customHeight="1">
      <c r="A33" s="493">
        <f t="shared" si="0"/>
        <v>3</v>
      </c>
      <c r="B33" s="520"/>
      <c r="C33" s="521"/>
      <c r="D33" s="522"/>
      <c r="E33" s="530" t="s">
        <v>8</v>
      </c>
      <c r="F33" s="524" t="s">
        <v>1128</v>
      </c>
      <c r="G33" s="525">
        <v>43</v>
      </c>
      <c r="H33" s="526" t="s">
        <v>71</v>
      </c>
      <c r="I33" s="527"/>
      <c r="J33" s="528">
        <f t="shared" si="3"/>
        <v>0</v>
      </c>
      <c r="K33" s="529" t="s">
        <v>1421</v>
      </c>
      <c r="L33" s="494"/>
    </row>
    <row r="34" spans="1:12" ht="27.95" customHeight="1">
      <c r="A34" s="493">
        <f t="shared" si="0"/>
        <v>4</v>
      </c>
      <c r="B34" s="520"/>
      <c r="C34" s="521"/>
      <c r="D34" s="522"/>
      <c r="E34" s="530" t="s">
        <v>8</v>
      </c>
      <c r="F34" s="524" t="s">
        <v>1159</v>
      </c>
      <c r="G34" s="525">
        <v>36</v>
      </c>
      <c r="H34" s="526" t="s">
        <v>71</v>
      </c>
      <c r="I34" s="527"/>
      <c r="J34" s="528">
        <f t="shared" si="3"/>
        <v>0</v>
      </c>
      <c r="K34" s="529" t="s">
        <v>1421</v>
      </c>
      <c r="L34" s="494"/>
    </row>
    <row r="35" spans="1:12" ht="27.95" customHeight="1">
      <c r="A35" s="493">
        <f t="shared" si="0"/>
        <v>5</v>
      </c>
      <c r="B35" s="520"/>
      <c r="C35" s="521"/>
      <c r="D35" s="522"/>
      <c r="E35" s="530" t="s">
        <v>72</v>
      </c>
      <c r="F35" s="524" t="s">
        <v>1118</v>
      </c>
      <c r="G35" s="525">
        <v>97</v>
      </c>
      <c r="H35" s="526" t="s">
        <v>71</v>
      </c>
      <c r="I35" s="527"/>
      <c r="J35" s="528">
        <f t="shared" si="3"/>
        <v>0</v>
      </c>
      <c r="K35" s="529" t="s">
        <v>1421</v>
      </c>
      <c r="L35" s="494"/>
    </row>
    <row r="36" spans="1:12" ht="27.95" customHeight="1">
      <c r="A36" s="493">
        <f t="shared" si="0"/>
        <v>6</v>
      </c>
      <c r="B36" s="520"/>
      <c r="C36" s="521"/>
      <c r="D36" s="522"/>
      <c r="E36" s="530" t="s">
        <v>72</v>
      </c>
      <c r="F36" s="524" t="s">
        <v>1119</v>
      </c>
      <c r="G36" s="525">
        <v>43</v>
      </c>
      <c r="H36" s="526" t="s">
        <v>71</v>
      </c>
      <c r="I36" s="527"/>
      <c r="J36" s="528">
        <f t="shared" si="3"/>
        <v>0</v>
      </c>
      <c r="K36" s="529" t="s">
        <v>1421</v>
      </c>
      <c r="L36" s="494"/>
    </row>
    <row r="37" spans="1:12" ht="27.95" customHeight="1">
      <c r="A37" s="493">
        <f t="shared" si="0"/>
        <v>7</v>
      </c>
      <c r="B37" s="520"/>
      <c r="C37" s="521"/>
      <c r="D37" s="522"/>
      <c r="E37" s="530" t="s">
        <v>72</v>
      </c>
      <c r="F37" s="524" t="s">
        <v>1120</v>
      </c>
      <c r="G37" s="525">
        <v>38</v>
      </c>
      <c r="H37" s="526" t="s">
        <v>71</v>
      </c>
      <c r="I37" s="527"/>
      <c r="J37" s="528">
        <f t="shared" si="3"/>
        <v>0</v>
      </c>
      <c r="K37" s="529" t="s">
        <v>1421</v>
      </c>
      <c r="L37" s="494"/>
    </row>
    <row r="38" spans="1:12" ht="27.95" customHeight="1">
      <c r="A38" s="493">
        <f t="shared" si="0"/>
        <v>8</v>
      </c>
      <c r="B38" s="520"/>
      <c r="C38" s="521"/>
      <c r="D38" s="522"/>
      <c r="E38" s="545" t="s">
        <v>1137</v>
      </c>
      <c r="F38" s="546" t="s">
        <v>1161</v>
      </c>
      <c r="G38" s="525">
        <v>2</v>
      </c>
      <c r="H38" s="526" t="s">
        <v>23</v>
      </c>
      <c r="I38" s="527"/>
      <c r="J38" s="528">
        <f t="shared" si="3"/>
        <v>0</v>
      </c>
      <c r="K38" s="529" t="s">
        <v>1421</v>
      </c>
      <c r="L38" s="494"/>
    </row>
    <row r="39" spans="1:12" ht="27.95" customHeight="1">
      <c r="A39" s="493">
        <f t="shared" si="0"/>
        <v>9</v>
      </c>
      <c r="B39" s="520"/>
      <c r="C39" s="521"/>
      <c r="D39" s="522"/>
      <c r="E39" s="545" t="s">
        <v>1137</v>
      </c>
      <c r="F39" s="546" t="s">
        <v>1138</v>
      </c>
      <c r="G39" s="525">
        <v>8</v>
      </c>
      <c r="H39" s="526" t="s">
        <v>23</v>
      </c>
      <c r="I39" s="527"/>
      <c r="J39" s="528">
        <f t="shared" si="3"/>
        <v>0</v>
      </c>
      <c r="K39" s="529" t="s">
        <v>1421</v>
      </c>
      <c r="L39" s="494" t="s">
        <v>1121</v>
      </c>
    </row>
    <row r="40" spans="1:12" ht="27.75" customHeight="1">
      <c r="A40" s="493">
        <f t="shared" si="0"/>
        <v>10</v>
      </c>
      <c r="B40" s="520"/>
      <c r="C40" s="543"/>
      <c r="D40" s="544"/>
      <c r="E40" s="545"/>
      <c r="F40" s="546"/>
      <c r="G40" s="547"/>
      <c r="H40" s="548"/>
      <c r="I40" s="531" t="s">
        <v>952</v>
      </c>
      <c r="J40" s="528">
        <f>SUM(J25:J39)</f>
        <v>0</v>
      </c>
      <c r="K40" s="549"/>
    </row>
    <row r="41" spans="1:12" ht="27.75" customHeight="1" thickBot="1">
      <c r="A41" s="493">
        <f t="shared" si="0"/>
        <v>11</v>
      </c>
      <c r="B41" s="520"/>
      <c r="C41" s="521"/>
      <c r="D41" s="522"/>
      <c r="E41" s="530"/>
      <c r="F41" s="524"/>
      <c r="G41" s="525"/>
      <c r="H41" s="526"/>
      <c r="I41" s="527"/>
      <c r="J41" s="528"/>
      <c r="K41" s="529"/>
      <c r="L41" s="494"/>
    </row>
    <row r="42" spans="1:12" s="789" customFormat="1" ht="27" customHeight="1" thickBot="1">
      <c r="A42" s="790">
        <f t="shared" si="0"/>
        <v>12</v>
      </c>
      <c r="C42" s="513" t="s">
        <v>944</v>
      </c>
      <c r="E42" s="514" t="str">
        <f>E6</f>
        <v>Ⅱ.排水処理施設（西）撤去工事　</v>
      </c>
      <c r="F42" s="515"/>
      <c r="G42" s="801" t="str">
        <f>'細目（排水（東））'!B17</f>
        <v>　3.発生材処理費</v>
      </c>
      <c r="H42" s="802"/>
      <c r="I42" s="803"/>
      <c r="J42" s="514"/>
      <c r="K42" s="519"/>
    </row>
    <row r="43" spans="1:12" s="789" customFormat="1" ht="27" customHeight="1">
      <c r="A43" s="790">
        <f t="shared" si="0"/>
        <v>13</v>
      </c>
      <c r="C43" s="804" t="s">
        <v>948</v>
      </c>
      <c r="D43" s="805"/>
      <c r="E43" s="775" t="s">
        <v>948</v>
      </c>
      <c r="F43" s="776" t="s">
        <v>1424</v>
      </c>
      <c r="G43" s="806">
        <v>3.54</v>
      </c>
      <c r="H43" s="778" t="s">
        <v>1308</v>
      </c>
      <c r="I43" s="807"/>
      <c r="J43" s="528">
        <f t="shared" ref="J43:J47" si="4">INT(+I43*G43)</f>
        <v>0</v>
      </c>
      <c r="K43" s="808"/>
      <c r="L43" s="789" t="s">
        <v>1425</v>
      </c>
    </row>
    <row r="44" spans="1:12" s="789" customFormat="1" ht="27" customHeight="1">
      <c r="A44" s="790">
        <f t="shared" si="0"/>
        <v>14</v>
      </c>
      <c r="C44" s="792"/>
      <c r="D44" s="793"/>
      <c r="E44" s="775" t="s">
        <v>1309</v>
      </c>
      <c r="F44" s="776" t="s">
        <v>1426</v>
      </c>
      <c r="G44" s="806">
        <v>1.35</v>
      </c>
      <c r="H44" s="778" t="s">
        <v>1308</v>
      </c>
      <c r="I44" s="807"/>
      <c r="J44" s="528">
        <f t="shared" si="4"/>
        <v>0</v>
      </c>
      <c r="K44" s="809"/>
      <c r="L44" s="789" t="s">
        <v>1425</v>
      </c>
    </row>
    <row r="45" spans="1:12" s="789" customFormat="1" ht="27" customHeight="1">
      <c r="A45" s="790">
        <f t="shared" si="0"/>
        <v>15</v>
      </c>
      <c r="C45" s="792"/>
      <c r="D45" s="793"/>
      <c r="E45" s="775" t="s">
        <v>1309</v>
      </c>
      <c r="F45" s="776" t="s">
        <v>1427</v>
      </c>
      <c r="G45" s="806">
        <v>0.32</v>
      </c>
      <c r="H45" s="778" t="s">
        <v>1308</v>
      </c>
      <c r="I45" s="807"/>
      <c r="J45" s="528">
        <f t="shared" si="4"/>
        <v>0</v>
      </c>
      <c r="K45" s="809"/>
      <c r="L45" s="789" t="s">
        <v>1425</v>
      </c>
    </row>
    <row r="46" spans="1:12" s="789" customFormat="1" ht="27" customHeight="1">
      <c r="A46" s="790">
        <f t="shared" si="0"/>
        <v>16</v>
      </c>
      <c r="C46" s="792"/>
      <c r="D46" s="793"/>
      <c r="E46" s="775" t="s">
        <v>1309</v>
      </c>
      <c r="F46" s="776" t="s">
        <v>1428</v>
      </c>
      <c r="G46" s="806">
        <v>1.86</v>
      </c>
      <c r="H46" s="778" t="s">
        <v>1308</v>
      </c>
      <c r="I46" s="807"/>
      <c r="J46" s="528">
        <f t="shared" si="4"/>
        <v>0</v>
      </c>
      <c r="K46" s="809"/>
      <c r="L46" s="789" t="s">
        <v>1425</v>
      </c>
    </row>
    <row r="47" spans="1:12" s="789" customFormat="1" ht="27" customHeight="1">
      <c r="A47" s="790">
        <f t="shared" si="0"/>
        <v>17</v>
      </c>
      <c r="C47" s="792"/>
      <c r="D47" s="793"/>
      <c r="E47" s="775" t="s">
        <v>1310</v>
      </c>
      <c r="F47" s="776" t="s">
        <v>1136</v>
      </c>
      <c r="G47" s="806">
        <v>3.54</v>
      </c>
      <c r="H47" s="778" t="s">
        <v>1308</v>
      </c>
      <c r="I47" s="807"/>
      <c r="J47" s="528">
        <f t="shared" si="4"/>
        <v>0</v>
      </c>
      <c r="K47" s="786"/>
      <c r="L47" s="789" t="s">
        <v>1425</v>
      </c>
    </row>
    <row r="48" spans="1:12" s="789" customFormat="1" ht="27" customHeight="1">
      <c r="A48" s="790">
        <f t="shared" si="0"/>
        <v>18</v>
      </c>
      <c r="C48" s="810"/>
      <c r="D48" s="811"/>
      <c r="E48" s="812"/>
      <c r="F48" s="813"/>
      <c r="G48" s="814"/>
      <c r="H48" s="782"/>
      <c r="I48" s="815" t="s">
        <v>1429</v>
      </c>
      <c r="J48" s="528">
        <f>SUM(J43:J47)</f>
        <v>0</v>
      </c>
      <c r="K48" s="816"/>
    </row>
    <row r="49" spans="1:12" s="789" customFormat="1" ht="27" customHeight="1">
      <c r="A49" s="790">
        <f t="shared" si="0"/>
        <v>19</v>
      </c>
      <c r="C49" s="810"/>
      <c r="D49" s="811"/>
      <c r="E49" s="812"/>
      <c r="F49" s="784"/>
      <c r="G49" s="814"/>
      <c r="H49" s="782"/>
      <c r="I49" s="794" t="s">
        <v>1337</v>
      </c>
      <c r="J49" s="528">
        <f>ROUNDDOWN(J48,-2)</f>
        <v>0</v>
      </c>
      <c r="K49" s="816"/>
    </row>
    <row r="50" spans="1:12" s="789" customFormat="1" ht="27" customHeight="1" thickBot="1">
      <c r="A50" s="790">
        <f t="shared" si="0"/>
        <v>20</v>
      </c>
      <c r="C50" s="817"/>
      <c r="D50" s="818"/>
      <c r="E50" s="819" t="s">
        <v>1136</v>
      </c>
      <c r="F50" s="820" t="s">
        <v>1136</v>
      </c>
      <c r="G50" s="821"/>
      <c r="H50" s="822"/>
      <c r="I50" s="538"/>
      <c r="J50" s="539"/>
      <c r="K50" s="822"/>
    </row>
    <row r="51" spans="1:12" s="789" customFormat="1" ht="27" customHeight="1" thickTop="1">
      <c r="A51" s="790">
        <f t="shared" si="0"/>
        <v>21</v>
      </c>
      <c r="C51" s="804" t="s">
        <v>949</v>
      </c>
      <c r="D51" s="805"/>
      <c r="E51" s="775" t="s">
        <v>949</v>
      </c>
      <c r="F51" s="776" t="s">
        <v>1430</v>
      </c>
      <c r="G51" s="806">
        <v>0.49</v>
      </c>
      <c r="H51" s="778" t="s">
        <v>683</v>
      </c>
      <c r="I51" s="807"/>
      <c r="J51" s="528">
        <f t="shared" ref="J51:J53" si="5">INT(+I51*G51)</f>
        <v>0</v>
      </c>
      <c r="K51" s="823"/>
      <c r="L51" s="789" t="s">
        <v>1425</v>
      </c>
    </row>
    <row r="52" spans="1:12" s="789" customFormat="1" ht="27.75" customHeight="1">
      <c r="A52" s="790">
        <f t="shared" si="0"/>
        <v>22</v>
      </c>
      <c r="B52" s="791"/>
      <c r="C52" s="792"/>
      <c r="D52" s="793"/>
      <c r="E52" s="783" t="s">
        <v>949</v>
      </c>
      <c r="F52" s="784" t="s">
        <v>1431</v>
      </c>
      <c r="G52" s="824">
        <v>0.11</v>
      </c>
      <c r="H52" s="786" t="s">
        <v>683</v>
      </c>
      <c r="I52" s="815"/>
      <c r="J52" s="528">
        <f t="shared" si="5"/>
        <v>0</v>
      </c>
      <c r="K52" s="809"/>
      <c r="L52" s="789" t="s">
        <v>1425</v>
      </c>
    </row>
    <row r="53" spans="1:12" s="789" customFormat="1" ht="27.75" customHeight="1">
      <c r="A53" s="790">
        <f t="shared" si="0"/>
        <v>23</v>
      </c>
      <c r="B53" s="791"/>
      <c r="C53" s="792"/>
      <c r="D53" s="793"/>
      <c r="E53" s="783" t="s">
        <v>949</v>
      </c>
      <c r="F53" s="776" t="s">
        <v>1428</v>
      </c>
      <c r="G53" s="824">
        <v>2.2999999999999998</v>
      </c>
      <c r="H53" s="786" t="s">
        <v>683</v>
      </c>
      <c r="I53" s="815"/>
      <c r="J53" s="528">
        <f t="shared" si="5"/>
        <v>0</v>
      </c>
      <c r="K53" s="809"/>
      <c r="L53" s="789" t="s">
        <v>1425</v>
      </c>
    </row>
    <row r="54" spans="1:12" s="789" customFormat="1" ht="27" customHeight="1">
      <c r="A54" s="790">
        <f t="shared" si="0"/>
        <v>24</v>
      </c>
      <c r="C54" s="792"/>
      <c r="D54" s="793"/>
      <c r="E54" s="783" t="s">
        <v>1136</v>
      </c>
      <c r="F54" s="784" t="s">
        <v>1136</v>
      </c>
      <c r="G54" s="787"/>
      <c r="H54" s="786"/>
      <c r="I54" s="825" t="s">
        <v>1429</v>
      </c>
      <c r="J54" s="551">
        <f>SUM(J51:J53)</f>
        <v>0</v>
      </c>
      <c r="K54" s="786"/>
    </row>
    <row r="55" spans="1:12" s="789" customFormat="1" ht="27" customHeight="1">
      <c r="A55" s="790">
        <f t="shared" si="0"/>
        <v>25</v>
      </c>
      <c r="C55" s="810"/>
      <c r="D55" s="811"/>
      <c r="E55" s="812"/>
      <c r="F55" s="784"/>
      <c r="G55" s="814"/>
      <c r="H55" s="782"/>
      <c r="I55" s="794" t="s">
        <v>1337</v>
      </c>
      <c r="J55" s="528">
        <f>ROUNDDOWN(J54,-1)</f>
        <v>0</v>
      </c>
      <c r="K55" s="816"/>
    </row>
    <row r="56" spans="1:12" s="789" customFormat="1" ht="27" customHeight="1">
      <c r="A56" s="790">
        <f t="shared" si="0"/>
        <v>1</v>
      </c>
      <c r="C56" s="810"/>
      <c r="D56" s="811"/>
      <c r="E56" s="812"/>
      <c r="F56" s="813"/>
      <c r="G56" s="814"/>
      <c r="H56" s="782"/>
      <c r="I56" s="826"/>
      <c r="J56" s="551"/>
      <c r="K56" s="816"/>
    </row>
    <row r="57" spans="1:12" ht="27.75" customHeight="1">
      <c r="A57" s="493">
        <f t="shared" si="0"/>
        <v>2</v>
      </c>
      <c r="B57" s="520"/>
      <c r="C57" s="521"/>
      <c r="D57" s="522"/>
      <c r="E57" s="530"/>
      <c r="F57" s="524"/>
      <c r="G57" s="525"/>
      <c r="H57" s="526"/>
      <c r="I57" s="527"/>
      <c r="J57" s="528"/>
      <c r="K57" s="529"/>
    </row>
    <row r="58" spans="1:12" ht="27.75" customHeight="1">
      <c r="A58" s="493">
        <f t="shared" si="0"/>
        <v>3</v>
      </c>
      <c r="B58" s="520"/>
      <c r="C58" s="521"/>
      <c r="D58" s="522"/>
      <c r="E58" s="530"/>
      <c r="F58" s="524"/>
      <c r="G58" s="525"/>
      <c r="H58" s="526"/>
      <c r="I58" s="527"/>
      <c r="J58" s="528"/>
      <c r="K58" s="529"/>
      <c r="L58" s="494"/>
    </row>
    <row r="59" spans="1:12" ht="27.75" customHeight="1">
      <c r="A59" s="493">
        <f t="shared" si="0"/>
        <v>4</v>
      </c>
      <c r="B59" s="520"/>
      <c r="C59" s="521"/>
      <c r="D59" s="522"/>
      <c r="E59" s="530"/>
      <c r="F59" s="524"/>
      <c r="G59" s="525"/>
      <c r="H59" s="526"/>
      <c r="I59" s="527"/>
      <c r="J59" s="528"/>
      <c r="K59" s="529"/>
      <c r="L59" s="494"/>
    </row>
    <row r="60" spans="1:12" ht="27" customHeight="1">
      <c r="A60" s="493">
        <f t="shared" si="0"/>
        <v>5</v>
      </c>
      <c r="C60" s="597"/>
      <c r="D60" s="598"/>
      <c r="E60" s="522"/>
      <c r="F60" s="598"/>
      <c r="G60" s="599"/>
      <c r="H60" s="598"/>
      <c r="I60" s="598"/>
      <c r="J60" s="600"/>
      <c r="K60" s="598"/>
    </row>
    <row r="61" spans="1:12" ht="27" customHeight="1">
      <c r="A61" s="493">
        <f t="shared" si="0"/>
        <v>6</v>
      </c>
      <c r="C61" s="597"/>
      <c r="D61" s="598"/>
      <c r="E61" s="522"/>
      <c r="F61" s="598"/>
      <c r="G61" s="599"/>
      <c r="H61" s="598"/>
      <c r="I61" s="598"/>
      <c r="J61" s="600"/>
      <c r="K61" s="598"/>
    </row>
    <row r="62" spans="1:12" ht="27" customHeight="1">
      <c r="A62" s="493">
        <f t="shared" si="0"/>
        <v>7</v>
      </c>
      <c r="C62" s="597"/>
      <c r="D62" s="598"/>
      <c r="E62" s="522"/>
      <c r="F62" s="598"/>
      <c r="G62" s="599"/>
      <c r="H62" s="598"/>
      <c r="I62" s="598"/>
      <c r="J62" s="600"/>
      <c r="K62" s="598"/>
    </row>
    <row r="63" spans="1:12" ht="27" customHeight="1">
      <c r="A63" s="493">
        <f t="shared" si="0"/>
        <v>8</v>
      </c>
      <c r="C63" s="597"/>
      <c r="D63" s="598"/>
      <c r="E63" s="522"/>
      <c r="F63" s="598"/>
      <c r="G63" s="599"/>
      <c r="H63" s="598"/>
      <c r="I63" s="598"/>
      <c r="J63" s="600"/>
      <c r="K63" s="598"/>
    </row>
    <row r="64" spans="1:12" ht="27" customHeight="1">
      <c r="A64" s="493">
        <f t="shared" si="0"/>
        <v>9</v>
      </c>
      <c r="C64" s="601"/>
      <c r="D64" s="602"/>
      <c r="E64" s="544"/>
      <c r="F64" s="602"/>
      <c r="G64" s="603"/>
      <c r="H64" s="602"/>
      <c r="I64" s="602"/>
      <c r="J64" s="604"/>
      <c r="K64" s="602"/>
    </row>
    <row r="65" spans="1:11" ht="27" customHeight="1">
      <c r="A65" s="493">
        <f t="shared" si="0"/>
        <v>10</v>
      </c>
      <c r="C65" s="601"/>
      <c r="D65" s="602"/>
      <c r="E65" s="544"/>
      <c r="F65" s="602"/>
      <c r="G65" s="603"/>
      <c r="H65" s="602"/>
      <c r="I65" s="602"/>
      <c r="J65" s="604"/>
      <c r="K65" s="602"/>
    </row>
    <row r="66" spans="1:11" ht="27" customHeight="1">
      <c r="A66" s="493">
        <f t="shared" si="0"/>
        <v>11</v>
      </c>
      <c r="C66" s="601"/>
      <c r="D66" s="602"/>
      <c r="E66" s="544"/>
      <c r="F66" s="602"/>
      <c r="G66" s="603"/>
      <c r="H66" s="602"/>
      <c r="I66" s="602"/>
      <c r="J66" s="604"/>
      <c r="K66" s="602"/>
    </row>
    <row r="67" spans="1:11" ht="27" customHeight="1" thickBot="1">
      <c r="A67" s="493">
        <f t="shared" si="0"/>
        <v>12</v>
      </c>
      <c r="C67" s="605"/>
      <c r="D67" s="596"/>
      <c r="E67" s="606"/>
      <c r="F67" s="596"/>
      <c r="G67" s="607"/>
      <c r="H67" s="596"/>
      <c r="I67" s="596"/>
      <c r="J67" s="608"/>
      <c r="K67" s="596"/>
    </row>
    <row r="68" spans="1:11" ht="27" customHeight="1">
      <c r="A68" s="493"/>
    </row>
    <row r="69" spans="1:11">
      <c r="A69" s="493"/>
    </row>
    <row r="70" spans="1:11">
      <c r="A70" s="493"/>
    </row>
    <row r="71" spans="1:11">
      <c r="A71" s="493"/>
      <c r="B71" s="499"/>
      <c r="C71" s="499"/>
      <c r="E71" s="499"/>
      <c r="G71" s="499"/>
      <c r="J71" s="499"/>
    </row>
    <row r="72" spans="1:11">
      <c r="A72" s="493"/>
      <c r="B72" s="499"/>
      <c r="C72" s="499"/>
      <c r="E72" s="499"/>
      <c r="G72" s="499"/>
      <c r="J72" s="499"/>
    </row>
    <row r="73" spans="1:11">
      <c r="A73" s="493"/>
      <c r="B73" s="499"/>
      <c r="C73" s="499"/>
      <c r="E73" s="499"/>
      <c r="G73" s="499"/>
      <c r="J73" s="499"/>
    </row>
    <row r="74" spans="1:11">
      <c r="A74" s="493"/>
      <c r="B74" s="499"/>
      <c r="C74" s="499"/>
      <c r="E74" s="499"/>
      <c r="G74" s="499"/>
      <c r="J74" s="499"/>
    </row>
    <row r="75" spans="1:11">
      <c r="A75" s="493"/>
      <c r="B75" s="499"/>
      <c r="C75" s="499"/>
      <c r="E75" s="499"/>
      <c r="G75" s="499"/>
      <c r="J75" s="499"/>
    </row>
    <row r="76" spans="1:11">
      <c r="A76" s="493"/>
      <c r="B76" s="499"/>
      <c r="C76" s="499"/>
      <c r="E76" s="499"/>
      <c r="G76" s="499"/>
      <c r="J76" s="499"/>
    </row>
    <row r="77" spans="1:11">
      <c r="A77" s="493"/>
      <c r="B77" s="499"/>
      <c r="C77" s="499"/>
      <c r="E77" s="499"/>
      <c r="G77" s="499"/>
      <c r="J77" s="499"/>
    </row>
    <row r="78" spans="1:11">
      <c r="A78" s="493"/>
      <c r="B78" s="499"/>
      <c r="C78" s="499"/>
      <c r="E78" s="499"/>
      <c r="G78" s="499"/>
      <c r="J78" s="499"/>
    </row>
    <row r="79" spans="1:11">
      <c r="A79" s="493"/>
      <c r="B79" s="499"/>
      <c r="C79" s="499"/>
      <c r="E79" s="499"/>
      <c r="G79" s="499"/>
      <c r="J79" s="499"/>
    </row>
    <row r="80" spans="1:11">
      <c r="A80" s="493"/>
      <c r="B80" s="499"/>
      <c r="C80" s="499"/>
      <c r="E80" s="499"/>
      <c r="G80" s="499"/>
      <c r="J80" s="499"/>
    </row>
    <row r="81" spans="1:10">
      <c r="A81" s="493"/>
      <c r="B81" s="499"/>
      <c r="C81" s="499"/>
      <c r="E81" s="499"/>
      <c r="G81" s="499"/>
      <c r="J81" s="499"/>
    </row>
    <row r="82" spans="1:10">
      <c r="A82" s="493"/>
      <c r="B82" s="499"/>
      <c r="C82" s="499"/>
      <c r="E82" s="499"/>
      <c r="G82" s="499"/>
      <c r="J82" s="499"/>
    </row>
    <row r="83" spans="1:10">
      <c r="A83" s="493"/>
      <c r="B83" s="499"/>
      <c r="C83" s="499"/>
      <c r="E83" s="499"/>
      <c r="G83" s="499"/>
      <c r="J83" s="499"/>
    </row>
    <row r="84" spans="1:10">
      <c r="A84" s="493"/>
      <c r="B84" s="499"/>
      <c r="C84" s="499"/>
      <c r="E84" s="499"/>
      <c r="G84" s="499"/>
      <c r="J84" s="499"/>
    </row>
    <row r="85" spans="1:10">
      <c r="A85" s="493"/>
      <c r="B85" s="499"/>
      <c r="C85" s="499"/>
      <c r="E85" s="499"/>
      <c r="G85" s="499"/>
      <c r="J85" s="499"/>
    </row>
    <row r="86" spans="1:10">
      <c r="A86" s="493"/>
      <c r="B86" s="499"/>
      <c r="C86" s="499"/>
      <c r="E86" s="499"/>
      <c r="G86" s="499"/>
      <c r="J86" s="499"/>
    </row>
    <row r="87" spans="1:10">
      <c r="A87" s="493"/>
      <c r="B87" s="499"/>
      <c r="C87" s="499"/>
      <c r="E87" s="499"/>
      <c r="G87" s="499"/>
      <c r="J87" s="499"/>
    </row>
    <row r="88" spans="1:10">
      <c r="A88" s="493"/>
      <c r="B88" s="499"/>
      <c r="C88" s="499"/>
      <c r="E88" s="499"/>
      <c r="G88" s="499"/>
      <c r="J88" s="499"/>
    </row>
    <row r="89" spans="1:10">
      <c r="A89" s="493"/>
      <c r="B89" s="499"/>
      <c r="C89" s="499"/>
      <c r="E89" s="499"/>
      <c r="G89" s="499"/>
      <c r="J89" s="499"/>
    </row>
    <row r="90" spans="1:10">
      <c r="A90" s="493"/>
      <c r="B90" s="499"/>
      <c r="C90" s="499"/>
      <c r="E90" s="499"/>
      <c r="G90" s="499"/>
      <c r="J90" s="499"/>
    </row>
    <row r="91" spans="1:10">
      <c r="A91" s="493"/>
      <c r="B91" s="499"/>
      <c r="C91" s="499"/>
      <c r="E91" s="499"/>
      <c r="G91" s="499"/>
      <c r="J91" s="499"/>
    </row>
    <row r="92" spans="1:10">
      <c r="A92" s="493"/>
      <c r="B92" s="499"/>
      <c r="C92" s="499"/>
      <c r="E92" s="499"/>
      <c r="G92" s="499"/>
      <c r="J92" s="499"/>
    </row>
    <row r="93" spans="1:10">
      <c r="A93" s="493"/>
      <c r="B93" s="499"/>
      <c r="C93" s="499"/>
      <c r="E93" s="499"/>
      <c r="G93" s="499"/>
      <c r="J93" s="499"/>
    </row>
    <row r="94" spans="1:10">
      <c r="A94" s="493"/>
      <c r="B94" s="499"/>
      <c r="C94" s="499"/>
      <c r="E94" s="499"/>
      <c r="G94" s="499"/>
      <c r="J94" s="499"/>
    </row>
    <row r="95" spans="1:10">
      <c r="A95" s="493"/>
      <c r="B95" s="499"/>
      <c r="C95" s="499"/>
      <c r="E95" s="499"/>
      <c r="G95" s="499"/>
      <c r="J95" s="499"/>
    </row>
    <row r="96" spans="1:10">
      <c r="A96" s="493"/>
      <c r="B96" s="499"/>
      <c r="C96" s="499"/>
      <c r="E96" s="499"/>
      <c r="G96" s="499"/>
      <c r="J96" s="499"/>
    </row>
    <row r="97" spans="1:10">
      <c r="A97" s="493"/>
      <c r="B97" s="499"/>
      <c r="C97" s="499"/>
      <c r="E97" s="499"/>
      <c r="G97" s="499"/>
      <c r="J97" s="499"/>
    </row>
    <row r="98" spans="1:10">
      <c r="A98" s="493"/>
      <c r="B98" s="499"/>
      <c r="C98" s="499"/>
      <c r="E98" s="499"/>
      <c r="G98" s="499"/>
      <c r="J98" s="499"/>
    </row>
    <row r="99" spans="1:10">
      <c r="A99" s="493"/>
      <c r="B99" s="499"/>
      <c r="C99" s="499"/>
      <c r="E99" s="499"/>
      <c r="G99" s="499"/>
      <c r="J99" s="499"/>
    </row>
    <row r="100" spans="1:10">
      <c r="A100" s="493"/>
      <c r="B100" s="499"/>
      <c r="C100" s="499"/>
      <c r="E100" s="499"/>
      <c r="G100" s="499"/>
      <c r="J100" s="499"/>
    </row>
    <row r="101" spans="1:10">
      <c r="A101" s="493"/>
      <c r="B101" s="499"/>
      <c r="C101" s="499"/>
      <c r="E101" s="499"/>
      <c r="G101" s="499"/>
      <c r="J101" s="499"/>
    </row>
    <row r="102" spans="1:10">
      <c r="A102" s="493"/>
      <c r="B102" s="499"/>
      <c r="C102" s="499"/>
      <c r="E102" s="499"/>
      <c r="G102" s="499"/>
      <c r="J102" s="499"/>
    </row>
    <row r="103" spans="1:10">
      <c r="A103" s="493"/>
      <c r="B103" s="499"/>
      <c r="C103" s="499"/>
      <c r="E103" s="499"/>
      <c r="G103" s="499"/>
      <c r="J103" s="499"/>
    </row>
  </sheetData>
  <phoneticPr fontId="5"/>
  <printOptions horizontalCentered="1"/>
  <pageMargins left="0.25" right="0.25" top="0.75" bottom="0.75" header="0.3" footer="0.3"/>
  <pageSetup paperSize="9" scale="94" firstPageNumber="22" fitToHeight="0" orientation="portrait" r:id="rId1"/>
  <headerFooter alignWithMargins="0">
    <oddFooter>&amp;R&amp;"明朝,標準"独立行政法人国立高等専門学校機構 (　&amp;P 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1"/>
  </sheetPr>
  <dimension ref="B2:J149"/>
  <sheetViews>
    <sheetView workbookViewId="0">
      <selection activeCell="S3" sqref="S3:AB3"/>
    </sheetView>
  </sheetViews>
  <sheetFormatPr defaultColWidth="9" defaultRowHeight="12"/>
  <cols>
    <col min="1" max="1" width="2.25" style="363" customWidth="1"/>
    <col min="2" max="2" width="17.5" style="363" customWidth="1"/>
    <col min="3" max="3" width="6.625" style="365" customWidth="1"/>
    <col min="4" max="4" width="7" style="363" customWidth="1"/>
    <col min="5" max="5" width="10.875" style="363" customWidth="1"/>
    <col min="6" max="6" width="8.625" style="363" customWidth="1"/>
    <col min="7" max="7" width="17.5" style="364" customWidth="1"/>
    <col min="8" max="8" width="2.625" style="363" customWidth="1"/>
    <col min="9" max="16384" width="9" style="363"/>
  </cols>
  <sheetData>
    <row r="2" spans="2:10">
      <c r="B2" s="364" t="s">
        <v>699</v>
      </c>
      <c r="C2" s="376"/>
      <c r="J2" s="364" t="s">
        <v>698</v>
      </c>
    </row>
    <row r="3" spans="2:10" ht="0.75" customHeight="1"/>
    <row r="4" spans="2:10" hidden="1">
      <c r="B4" s="364" t="s">
        <v>697</v>
      </c>
      <c r="C4" s="376"/>
      <c r="E4" s="368"/>
    </row>
    <row r="5" spans="2:10" hidden="1">
      <c r="B5" s="374" t="s">
        <v>667</v>
      </c>
      <c r="C5" s="375" t="s">
        <v>666</v>
      </c>
      <c r="D5" s="374" t="s">
        <v>210</v>
      </c>
      <c r="E5" s="374" t="s">
        <v>665</v>
      </c>
      <c r="G5" s="371" t="s">
        <v>664</v>
      </c>
    </row>
    <row r="6" spans="2:10" hidden="1">
      <c r="B6" s="373" t="s">
        <v>663</v>
      </c>
      <c r="C6" s="372">
        <v>2.5</v>
      </c>
      <c r="D6" s="371" t="s">
        <v>658</v>
      </c>
      <c r="E6" s="370">
        <f>2*1000*2.2</f>
        <v>4400</v>
      </c>
      <c r="G6" s="371" t="str">
        <f>+B6</f>
        <v>ヒラキ産業</v>
      </c>
      <c r="I6" s="363" t="s">
        <v>696</v>
      </c>
    </row>
    <row r="7" spans="2:10" hidden="1">
      <c r="B7" s="373" t="s">
        <v>661</v>
      </c>
      <c r="C7" s="372">
        <v>8.1999999999999993</v>
      </c>
      <c r="D7" s="371" t="s">
        <v>658</v>
      </c>
      <c r="E7" s="370">
        <v>6500</v>
      </c>
      <c r="G7" s="371" t="s">
        <v>660</v>
      </c>
    </row>
    <row r="8" spans="2:10" hidden="1">
      <c r="B8" s="373" t="s">
        <v>659</v>
      </c>
      <c r="C8" s="372">
        <v>45.2</v>
      </c>
      <c r="D8" s="371" t="s">
        <v>658</v>
      </c>
      <c r="E8" s="370">
        <v>6000</v>
      </c>
      <c r="G8" s="369">
        <f>+G9</f>
        <v>4400</v>
      </c>
    </row>
    <row r="9" spans="2:10" hidden="1">
      <c r="D9" s="368"/>
      <c r="F9" s="367" t="s">
        <v>657</v>
      </c>
      <c r="G9" s="364">
        <f>E6</f>
        <v>4400</v>
      </c>
      <c r="I9" s="363" t="s">
        <v>695</v>
      </c>
    </row>
    <row r="10" spans="2:10" hidden="1">
      <c r="D10" s="368"/>
      <c r="F10" s="367"/>
    </row>
    <row r="11" spans="2:10" hidden="1">
      <c r="B11" s="364" t="s">
        <v>694</v>
      </c>
      <c r="C11" s="376"/>
      <c r="E11" s="368"/>
    </row>
    <row r="12" spans="2:10" hidden="1">
      <c r="B12" s="374" t="s">
        <v>667</v>
      </c>
      <c r="C12" s="375" t="s">
        <v>666</v>
      </c>
      <c r="D12" s="374" t="s">
        <v>210</v>
      </c>
      <c r="E12" s="374" t="s">
        <v>665</v>
      </c>
      <c r="G12" s="371" t="s">
        <v>664</v>
      </c>
    </row>
    <row r="13" spans="2:10" hidden="1">
      <c r="B13" s="373" t="s">
        <v>663</v>
      </c>
      <c r="C13" s="372">
        <v>2.5</v>
      </c>
      <c r="D13" s="371" t="s">
        <v>658</v>
      </c>
      <c r="E13" s="370">
        <f>2*1000*2.2</f>
        <v>4400</v>
      </c>
      <c r="G13" s="371" t="str">
        <f>+B13</f>
        <v>ヒラキ産業</v>
      </c>
    </row>
    <row r="14" spans="2:10" hidden="1">
      <c r="B14" s="373" t="s">
        <v>661</v>
      </c>
      <c r="C14" s="372">
        <v>8.1999999999999993</v>
      </c>
      <c r="D14" s="371" t="s">
        <v>658</v>
      </c>
      <c r="E14" s="370">
        <v>5800</v>
      </c>
      <c r="G14" s="371" t="s">
        <v>660</v>
      </c>
    </row>
    <row r="15" spans="2:10" hidden="1">
      <c r="B15" s="373" t="s">
        <v>659</v>
      </c>
      <c r="C15" s="372">
        <v>45.2</v>
      </c>
      <c r="D15" s="371" t="s">
        <v>658</v>
      </c>
      <c r="E15" s="370">
        <v>6000</v>
      </c>
      <c r="G15" s="369">
        <f>+G16+G17</f>
        <v>4400</v>
      </c>
    </row>
    <row r="16" spans="2:10" hidden="1">
      <c r="D16" s="368"/>
      <c r="F16" s="367" t="s">
        <v>657</v>
      </c>
      <c r="G16" s="364">
        <f>E13</f>
        <v>4400</v>
      </c>
    </row>
    <row r="17" spans="2:7" hidden="1">
      <c r="D17" s="368"/>
      <c r="F17" s="367"/>
    </row>
    <row r="18" spans="2:7" hidden="1">
      <c r="B18" s="364" t="s">
        <v>693</v>
      </c>
      <c r="C18" s="376"/>
      <c r="E18" s="368"/>
    </row>
    <row r="19" spans="2:7" hidden="1">
      <c r="B19" s="374" t="s">
        <v>667</v>
      </c>
      <c r="C19" s="375" t="s">
        <v>666</v>
      </c>
      <c r="D19" s="374" t="s">
        <v>210</v>
      </c>
      <c r="E19" s="374" t="s">
        <v>665</v>
      </c>
      <c r="G19" s="371" t="s">
        <v>664</v>
      </c>
    </row>
    <row r="20" spans="2:7" hidden="1">
      <c r="B20" s="373" t="s">
        <v>663</v>
      </c>
      <c r="C20" s="372">
        <v>2.5</v>
      </c>
      <c r="D20" s="371" t="s">
        <v>658</v>
      </c>
      <c r="E20" s="370"/>
      <c r="G20" s="371" t="str">
        <f>+B20</f>
        <v>ヒラキ産業</v>
      </c>
    </row>
    <row r="21" spans="2:7" hidden="1">
      <c r="B21" s="373" t="s">
        <v>661</v>
      </c>
      <c r="C21" s="372">
        <v>8.1999999999999993</v>
      </c>
      <c r="D21" s="371" t="s">
        <v>658</v>
      </c>
      <c r="E21" s="370"/>
      <c r="G21" s="371" t="s">
        <v>660</v>
      </c>
    </row>
    <row r="22" spans="2:7" hidden="1">
      <c r="B22" s="373" t="s">
        <v>659</v>
      </c>
      <c r="C22" s="372">
        <v>45.2</v>
      </c>
      <c r="D22" s="371" t="s">
        <v>658</v>
      </c>
      <c r="E22" s="370"/>
      <c r="G22" s="369">
        <f>+G23+G24</f>
        <v>0</v>
      </c>
    </row>
    <row r="23" spans="2:7" hidden="1">
      <c r="D23" s="368"/>
      <c r="F23" s="367" t="s">
        <v>657</v>
      </c>
      <c r="G23" s="364">
        <f>E20</f>
        <v>0</v>
      </c>
    </row>
    <row r="24" spans="2:7" hidden="1">
      <c r="D24" s="368"/>
      <c r="F24" s="367"/>
    </row>
    <row r="25" spans="2:7" hidden="1">
      <c r="B25" s="364" t="s">
        <v>692</v>
      </c>
      <c r="C25" s="376"/>
      <c r="D25" s="368"/>
    </row>
    <row r="26" spans="2:7" hidden="1">
      <c r="B26" s="374" t="s">
        <v>667</v>
      </c>
      <c r="C26" s="375" t="s">
        <v>666</v>
      </c>
      <c r="D26" s="374" t="s">
        <v>210</v>
      </c>
      <c r="E26" s="374" t="s">
        <v>665</v>
      </c>
      <c r="G26" s="371" t="s">
        <v>664</v>
      </c>
    </row>
    <row r="27" spans="2:7" hidden="1">
      <c r="B27" s="373" t="s">
        <v>663</v>
      </c>
      <c r="C27" s="372">
        <v>2.5</v>
      </c>
      <c r="D27" s="371" t="s">
        <v>662</v>
      </c>
      <c r="E27" s="370">
        <f>20*1000*1.1</f>
        <v>22000</v>
      </c>
      <c r="G27" s="371" t="str">
        <f>+B27</f>
        <v>ヒラキ産業</v>
      </c>
    </row>
    <row r="28" spans="2:7" hidden="1">
      <c r="B28" s="373" t="s">
        <v>661</v>
      </c>
      <c r="C28" s="372">
        <v>8.1999999999999993</v>
      </c>
      <c r="D28" s="371" t="s">
        <v>658</v>
      </c>
      <c r="E28" s="370">
        <v>6500</v>
      </c>
      <c r="G28" s="371" t="s">
        <v>660</v>
      </c>
    </row>
    <row r="29" spans="2:7" ht="12" hidden="1" customHeight="1">
      <c r="B29" s="373" t="s">
        <v>670</v>
      </c>
      <c r="C29" s="372">
        <v>45.2</v>
      </c>
      <c r="D29" s="371" t="s">
        <v>669</v>
      </c>
      <c r="E29" s="370">
        <v>8000</v>
      </c>
      <c r="G29" s="369">
        <f>+G30+G31</f>
        <v>6500</v>
      </c>
    </row>
    <row r="30" spans="2:7" ht="12" hidden="1" customHeight="1">
      <c r="D30" s="368"/>
      <c r="F30" s="367" t="s">
        <v>657</v>
      </c>
      <c r="G30" s="364">
        <f>E28</f>
        <v>6500</v>
      </c>
    </row>
    <row r="31" spans="2:7" hidden="1">
      <c r="F31" s="367"/>
    </row>
    <row r="32" spans="2:7">
      <c r="B32" s="364" t="s">
        <v>691</v>
      </c>
      <c r="C32" s="376"/>
      <c r="D32" s="368"/>
    </row>
    <row r="33" spans="2:7">
      <c r="B33" s="385" t="s">
        <v>667</v>
      </c>
      <c r="C33" s="386" t="s">
        <v>666</v>
      </c>
      <c r="D33" s="385" t="s">
        <v>210</v>
      </c>
      <c r="E33" s="385" t="s">
        <v>665</v>
      </c>
      <c r="F33" s="368"/>
      <c r="G33" s="371" t="s">
        <v>664</v>
      </c>
    </row>
    <row r="34" spans="2:7">
      <c r="B34" s="384" t="s">
        <v>690</v>
      </c>
      <c r="C34" s="382"/>
      <c r="D34" s="381" t="s">
        <v>689</v>
      </c>
      <c r="E34" s="380">
        <v>9500</v>
      </c>
      <c r="F34" s="368"/>
      <c r="G34" s="378" t="str">
        <f>+B34</f>
        <v>建設物価（スクラップ、鉄くずＨ1）</v>
      </c>
    </row>
    <row r="35" spans="2:7">
      <c r="B35" s="383"/>
      <c r="C35" s="382"/>
      <c r="D35" s="381"/>
      <c r="E35" s="380"/>
      <c r="G35" s="371" t="s">
        <v>660</v>
      </c>
    </row>
    <row r="36" spans="2:7">
      <c r="B36" s="383"/>
      <c r="C36" s="382"/>
      <c r="D36" s="381"/>
      <c r="E36" s="380"/>
      <c r="G36" s="369">
        <f>+G37</f>
        <v>9500</v>
      </c>
    </row>
    <row r="37" spans="2:7">
      <c r="D37" s="368"/>
      <c r="F37" s="367" t="s">
        <v>657</v>
      </c>
      <c r="G37" s="364">
        <f>E34</f>
        <v>9500</v>
      </c>
    </row>
    <row r="38" spans="2:7">
      <c r="D38" s="368"/>
      <c r="F38" s="367"/>
    </row>
    <row r="39" spans="2:7">
      <c r="B39" s="364" t="s">
        <v>673</v>
      </c>
      <c r="C39" s="376"/>
      <c r="D39" s="368"/>
    </row>
    <row r="40" spans="2:7">
      <c r="B40" s="374" t="s">
        <v>667</v>
      </c>
      <c r="C40" s="375" t="s">
        <v>666</v>
      </c>
      <c r="D40" s="374" t="s">
        <v>210</v>
      </c>
      <c r="E40" s="374" t="s">
        <v>665</v>
      </c>
      <c r="F40" s="368"/>
      <c r="G40" s="371" t="s">
        <v>664</v>
      </c>
    </row>
    <row r="41" spans="2:7">
      <c r="B41" s="373" t="s">
        <v>687</v>
      </c>
      <c r="C41" s="372"/>
      <c r="D41" s="371" t="s">
        <v>683</v>
      </c>
      <c r="E41" s="370">
        <v>1700</v>
      </c>
      <c r="F41" s="368"/>
      <c r="G41" s="371" t="str">
        <f>+B41</f>
        <v>大東商事</v>
      </c>
    </row>
    <row r="42" spans="2:7">
      <c r="B42" s="373"/>
      <c r="C42" s="372"/>
      <c r="D42" s="371"/>
      <c r="E42" s="370"/>
      <c r="G42" s="371" t="s">
        <v>660</v>
      </c>
    </row>
    <row r="43" spans="2:7">
      <c r="B43" s="373"/>
      <c r="C43" s="372"/>
      <c r="D43" s="371"/>
      <c r="E43" s="370"/>
      <c r="G43" s="369">
        <f>+G44+G45</f>
        <v>1700</v>
      </c>
    </row>
    <row r="44" spans="2:7">
      <c r="D44" s="368"/>
      <c r="F44" s="367" t="s">
        <v>657</v>
      </c>
      <c r="G44" s="364">
        <f>E41</f>
        <v>1700</v>
      </c>
    </row>
    <row r="45" spans="2:7">
      <c r="D45" s="368"/>
      <c r="F45" s="367"/>
    </row>
    <row r="46" spans="2:7">
      <c r="B46" s="364" t="s">
        <v>688</v>
      </c>
      <c r="C46" s="376"/>
      <c r="D46" s="368"/>
    </row>
    <row r="47" spans="2:7">
      <c r="B47" s="374" t="s">
        <v>667</v>
      </c>
      <c r="C47" s="375" t="s">
        <v>666</v>
      </c>
      <c r="D47" s="374" t="s">
        <v>210</v>
      </c>
      <c r="E47" s="374" t="s">
        <v>665</v>
      </c>
      <c r="F47" s="368"/>
      <c r="G47" s="371" t="s">
        <v>664</v>
      </c>
    </row>
    <row r="48" spans="2:7">
      <c r="B48" s="373" t="s">
        <v>687</v>
      </c>
      <c r="C48" s="372"/>
      <c r="D48" s="371" t="s">
        <v>683</v>
      </c>
      <c r="E48" s="370">
        <v>30000</v>
      </c>
      <c r="F48" s="368"/>
      <c r="G48" s="371" t="str">
        <f>+B48</f>
        <v>大東商事</v>
      </c>
    </row>
    <row r="49" spans="2:7">
      <c r="B49" s="373"/>
      <c r="C49" s="372"/>
      <c r="D49" s="371"/>
      <c r="E49" s="370"/>
      <c r="G49" s="371" t="s">
        <v>660</v>
      </c>
    </row>
    <row r="50" spans="2:7">
      <c r="B50" s="373"/>
      <c r="C50" s="372"/>
      <c r="D50" s="371"/>
      <c r="E50" s="370"/>
      <c r="G50" s="369">
        <f>+G51</f>
        <v>30000</v>
      </c>
    </row>
    <row r="51" spans="2:7">
      <c r="D51" s="368"/>
      <c r="F51" s="367" t="s">
        <v>657</v>
      </c>
      <c r="G51" s="364">
        <f>E48</f>
        <v>30000</v>
      </c>
    </row>
    <row r="52" spans="2:7">
      <c r="D52" s="368"/>
      <c r="F52" s="367" t="s">
        <v>656</v>
      </c>
      <c r="G52" s="364">
        <v>35000</v>
      </c>
    </row>
    <row r="53" spans="2:7">
      <c r="B53" s="364" t="s">
        <v>686</v>
      </c>
      <c r="C53" s="376"/>
      <c r="D53" s="368"/>
    </row>
    <row r="54" spans="2:7">
      <c r="B54" s="374" t="s">
        <v>667</v>
      </c>
      <c r="C54" s="375" t="s">
        <v>666</v>
      </c>
      <c r="D54" s="374" t="s">
        <v>210</v>
      </c>
      <c r="E54" s="374" t="s">
        <v>665</v>
      </c>
      <c r="F54" s="368" t="s">
        <v>685</v>
      </c>
      <c r="G54" s="371" t="s">
        <v>664</v>
      </c>
    </row>
    <row r="55" spans="2:7">
      <c r="B55" s="379" t="s">
        <v>684</v>
      </c>
      <c r="C55" s="372"/>
      <c r="D55" s="371" t="s">
        <v>683</v>
      </c>
      <c r="E55" s="370">
        <v>100000</v>
      </c>
      <c r="F55" s="368"/>
      <c r="G55" s="378" t="str">
        <f>+B55</f>
        <v>有価物回収協業組合石坂ｸﾞﾙｰﾌﾟ</v>
      </c>
    </row>
    <row r="56" spans="2:7">
      <c r="B56" s="373"/>
      <c r="C56" s="372"/>
      <c r="D56" s="371"/>
      <c r="E56" s="370"/>
      <c r="G56" s="371" t="s">
        <v>660</v>
      </c>
    </row>
    <row r="57" spans="2:7">
      <c r="B57" s="373"/>
      <c r="C57" s="372"/>
      <c r="D57" s="371"/>
      <c r="E57" s="370"/>
      <c r="G57" s="369">
        <f>+G58</f>
        <v>100000</v>
      </c>
    </row>
    <row r="58" spans="2:7">
      <c r="D58" s="368"/>
      <c r="F58" s="367" t="s">
        <v>657</v>
      </c>
      <c r="G58" s="364">
        <f>E55</f>
        <v>100000</v>
      </c>
    </row>
    <row r="59" spans="2:7">
      <c r="F59" s="367" t="s">
        <v>656</v>
      </c>
      <c r="G59" s="364">
        <v>30000</v>
      </c>
    </row>
    <row r="60" spans="2:7">
      <c r="F60" s="367" t="s">
        <v>682</v>
      </c>
      <c r="G60" s="364">
        <v>30000</v>
      </c>
    </row>
    <row r="61" spans="2:7">
      <c r="F61" s="367" t="s">
        <v>681</v>
      </c>
      <c r="G61" s="364">
        <v>3000</v>
      </c>
    </row>
    <row r="62" spans="2:7">
      <c r="B62" s="364" t="s">
        <v>680</v>
      </c>
      <c r="C62" s="376"/>
      <c r="D62" s="368"/>
    </row>
    <row r="63" spans="2:7">
      <c r="B63" s="377" t="s">
        <v>667</v>
      </c>
      <c r="C63" s="375" t="s">
        <v>666</v>
      </c>
      <c r="D63" s="374" t="s">
        <v>210</v>
      </c>
      <c r="E63" s="374" t="s">
        <v>665</v>
      </c>
      <c r="G63" s="371" t="s">
        <v>664</v>
      </c>
    </row>
    <row r="64" spans="2:7">
      <c r="B64" s="373" t="s">
        <v>663</v>
      </c>
      <c r="C64" s="372">
        <v>2.5</v>
      </c>
      <c r="D64" s="371" t="s">
        <v>669</v>
      </c>
      <c r="E64" s="370"/>
      <c r="G64" s="371" t="str">
        <f>B64</f>
        <v>ヒラキ産業</v>
      </c>
    </row>
    <row r="65" spans="2:7">
      <c r="B65" s="373" t="s">
        <v>661</v>
      </c>
      <c r="C65" s="372">
        <v>8.1999999999999993</v>
      </c>
      <c r="D65" s="371" t="s">
        <v>669</v>
      </c>
      <c r="E65" s="370"/>
      <c r="G65" s="371" t="s">
        <v>660</v>
      </c>
    </row>
    <row r="66" spans="2:7">
      <c r="B66" s="373" t="s">
        <v>670</v>
      </c>
      <c r="C66" s="372">
        <v>45.2</v>
      </c>
      <c r="D66" s="371" t="s">
        <v>669</v>
      </c>
      <c r="E66" s="370"/>
      <c r="G66" s="369" t="e">
        <f>+G67+G68</f>
        <v>#REF!</v>
      </c>
    </row>
    <row r="67" spans="2:7">
      <c r="D67" s="368"/>
      <c r="F67" s="367" t="s">
        <v>657</v>
      </c>
      <c r="G67" s="364">
        <f>E64</f>
        <v>0</v>
      </c>
    </row>
    <row r="68" spans="2:7">
      <c r="F68" s="367" t="s">
        <v>656</v>
      </c>
      <c r="G68" s="364" t="e">
        <f>#REF!</f>
        <v>#REF!</v>
      </c>
    </row>
    <row r="69" spans="2:7">
      <c r="B69" s="364" t="s">
        <v>679</v>
      </c>
      <c r="C69" s="376"/>
      <c r="D69" s="368"/>
    </row>
    <row r="70" spans="2:7">
      <c r="B70" s="374" t="s">
        <v>667</v>
      </c>
      <c r="C70" s="375" t="s">
        <v>666</v>
      </c>
      <c r="D70" s="374" t="s">
        <v>210</v>
      </c>
      <c r="E70" s="374" t="s">
        <v>665</v>
      </c>
      <c r="G70" s="371" t="s">
        <v>664</v>
      </c>
    </row>
    <row r="71" spans="2:7">
      <c r="B71" s="373" t="s">
        <v>663</v>
      </c>
      <c r="C71" s="372">
        <v>2.5</v>
      </c>
      <c r="D71" s="371" t="s">
        <v>669</v>
      </c>
      <c r="E71" s="370">
        <v>8000</v>
      </c>
      <c r="G71" s="371" t="str">
        <f>+B71</f>
        <v>ヒラキ産業</v>
      </c>
    </row>
    <row r="72" spans="2:7">
      <c r="B72" s="373" t="s">
        <v>661</v>
      </c>
      <c r="C72" s="372">
        <v>8.1999999999999993</v>
      </c>
      <c r="D72" s="371" t="s">
        <v>669</v>
      </c>
      <c r="E72" s="370"/>
      <c r="G72" s="371" t="s">
        <v>660</v>
      </c>
    </row>
    <row r="73" spans="2:7">
      <c r="B73" s="373" t="s">
        <v>670</v>
      </c>
      <c r="C73" s="372">
        <v>45.2</v>
      </c>
      <c r="D73" s="371" t="s">
        <v>669</v>
      </c>
      <c r="E73" s="370"/>
      <c r="G73" s="369" t="e">
        <f>+G74+G75</f>
        <v>#REF!</v>
      </c>
    </row>
    <row r="74" spans="2:7">
      <c r="D74" s="368"/>
      <c r="F74" s="367" t="s">
        <v>657</v>
      </c>
      <c r="G74" s="364">
        <f>E71</f>
        <v>8000</v>
      </c>
    </row>
    <row r="75" spans="2:7">
      <c r="D75" s="368"/>
      <c r="F75" s="367" t="s">
        <v>656</v>
      </c>
      <c r="G75" s="364" t="e">
        <f>#REF!</f>
        <v>#REF!</v>
      </c>
    </row>
    <row r="76" spans="2:7">
      <c r="B76" s="364" t="s">
        <v>678</v>
      </c>
      <c r="C76" s="376"/>
      <c r="D76" s="368"/>
    </row>
    <row r="77" spans="2:7">
      <c r="B77" s="374" t="s">
        <v>667</v>
      </c>
      <c r="C77" s="375" t="s">
        <v>666</v>
      </c>
      <c r="D77" s="374" t="s">
        <v>210</v>
      </c>
      <c r="E77" s="374" t="s">
        <v>665</v>
      </c>
      <c r="G77" s="371" t="s">
        <v>664</v>
      </c>
    </row>
    <row r="78" spans="2:7">
      <c r="B78" s="373" t="s">
        <v>663</v>
      </c>
      <c r="C78" s="372">
        <v>2.5</v>
      </c>
      <c r="D78" s="371" t="s">
        <v>669</v>
      </c>
      <c r="E78" s="370"/>
      <c r="G78" s="371" t="str">
        <f>+B78</f>
        <v>ヒラキ産業</v>
      </c>
    </row>
    <row r="79" spans="2:7">
      <c r="B79" s="373" t="s">
        <v>661</v>
      </c>
      <c r="C79" s="372">
        <v>8.1999999999999993</v>
      </c>
      <c r="D79" s="371" t="s">
        <v>669</v>
      </c>
      <c r="E79" s="370"/>
      <c r="G79" s="371" t="s">
        <v>660</v>
      </c>
    </row>
    <row r="80" spans="2:7">
      <c r="B80" s="373" t="s">
        <v>670</v>
      </c>
      <c r="C80" s="372">
        <v>45.2</v>
      </c>
      <c r="D80" s="371" t="s">
        <v>669</v>
      </c>
      <c r="E80" s="370"/>
      <c r="G80" s="369" t="e">
        <f>+G81+G82</f>
        <v>#REF!</v>
      </c>
    </row>
    <row r="81" spans="2:7">
      <c r="D81" s="368"/>
      <c r="F81" s="367" t="s">
        <v>657</v>
      </c>
      <c r="G81" s="364">
        <f>E78</f>
        <v>0</v>
      </c>
    </row>
    <row r="82" spans="2:7">
      <c r="D82" s="368"/>
      <c r="F82" s="367" t="s">
        <v>656</v>
      </c>
      <c r="G82" s="364" t="e">
        <f>#REF!</f>
        <v>#REF!</v>
      </c>
    </row>
    <row r="83" spans="2:7">
      <c r="B83" s="364" t="s">
        <v>677</v>
      </c>
      <c r="C83" s="376"/>
      <c r="D83" s="368"/>
    </row>
    <row r="84" spans="2:7">
      <c r="B84" s="374" t="s">
        <v>667</v>
      </c>
      <c r="C84" s="375" t="s">
        <v>666</v>
      </c>
      <c r="D84" s="374" t="s">
        <v>210</v>
      </c>
      <c r="E84" s="374" t="s">
        <v>665</v>
      </c>
      <c r="G84" s="371" t="s">
        <v>664</v>
      </c>
    </row>
    <row r="85" spans="2:7">
      <c r="B85" s="373" t="s">
        <v>663</v>
      </c>
      <c r="C85" s="372">
        <v>2.5</v>
      </c>
      <c r="D85" s="371" t="s">
        <v>669</v>
      </c>
      <c r="E85" s="370"/>
      <c r="G85" s="371" t="str">
        <f>+B85</f>
        <v>ヒラキ産業</v>
      </c>
    </row>
    <row r="86" spans="2:7">
      <c r="B86" s="373" t="s">
        <v>661</v>
      </c>
      <c r="C86" s="372">
        <v>8.1999999999999993</v>
      </c>
      <c r="D86" s="371" t="s">
        <v>669</v>
      </c>
      <c r="E86" s="370"/>
      <c r="G86" s="371" t="s">
        <v>660</v>
      </c>
    </row>
    <row r="87" spans="2:7">
      <c r="B87" s="373" t="s">
        <v>670</v>
      </c>
      <c r="C87" s="372">
        <v>45.2</v>
      </c>
      <c r="D87" s="371" t="s">
        <v>669</v>
      </c>
      <c r="E87" s="370"/>
      <c r="G87" s="369" t="e">
        <f>+G88+G89</f>
        <v>#REF!</v>
      </c>
    </row>
    <row r="88" spans="2:7">
      <c r="D88" s="368"/>
      <c r="F88" s="367" t="s">
        <v>657</v>
      </c>
      <c r="G88" s="364">
        <f>E85</f>
        <v>0</v>
      </c>
    </row>
    <row r="89" spans="2:7">
      <c r="D89" s="368"/>
      <c r="F89" s="367" t="s">
        <v>656</v>
      </c>
      <c r="G89" s="364" t="e">
        <f>#REF!</f>
        <v>#REF!</v>
      </c>
    </row>
    <row r="95" spans="2:7">
      <c r="B95" s="364" t="s">
        <v>676</v>
      </c>
      <c r="C95" s="376"/>
      <c r="D95" s="368"/>
    </row>
    <row r="96" spans="2:7">
      <c r="B96" s="374" t="s">
        <v>667</v>
      </c>
      <c r="C96" s="375" t="s">
        <v>666</v>
      </c>
      <c r="D96" s="374" t="s">
        <v>210</v>
      </c>
      <c r="E96" s="374" t="s">
        <v>665</v>
      </c>
      <c r="G96" s="371" t="s">
        <v>664</v>
      </c>
    </row>
    <row r="97" spans="2:7">
      <c r="B97" s="373" t="s">
        <v>663</v>
      </c>
      <c r="C97" s="372">
        <v>2.5</v>
      </c>
      <c r="D97" s="371" t="s">
        <v>669</v>
      </c>
      <c r="E97" s="370"/>
      <c r="G97" s="371" t="str">
        <f>+B97</f>
        <v>ヒラキ産業</v>
      </c>
    </row>
    <row r="98" spans="2:7">
      <c r="B98" s="373" t="s">
        <v>661</v>
      </c>
      <c r="C98" s="372">
        <v>8.1999999999999993</v>
      </c>
      <c r="D98" s="371" t="s">
        <v>669</v>
      </c>
      <c r="E98" s="370"/>
      <c r="G98" s="371" t="s">
        <v>660</v>
      </c>
    </row>
    <row r="99" spans="2:7">
      <c r="B99" s="373" t="s">
        <v>670</v>
      </c>
      <c r="C99" s="372">
        <v>45.2</v>
      </c>
      <c r="D99" s="371" t="s">
        <v>669</v>
      </c>
      <c r="E99" s="370"/>
      <c r="G99" s="369" t="e">
        <f>+G100+G101</f>
        <v>#REF!</v>
      </c>
    </row>
    <row r="100" spans="2:7">
      <c r="D100" s="368"/>
      <c r="F100" s="367" t="s">
        <v>657</v>
      </c>
      <c r="G100" s="364">
        <f>E97</f>
        <v>0</v>
      </c>
    </row>
    <row r="101" spans="2:7">
      <c r="D101" s="368"/>
      <c r="F101" s="367" t="s">
        <v>656</v>
      </c>
      <c r="G101" s="364" t="e">
        <f>#REF!</f>
        <v>#REF!</v>
      </c>
    </row>
    <row r="102" spans="2:7">
      <c r="B102" s="364" t="s">
        <v>675</v>
      </c>
      <c r="C102" s="376"/>
      <c r="D102" s="368"/>
    </row>
    <row r="103" spans="2:7">
      <c r="B103" s="374" t="s">
        <v>667</v>
      </c>
      <c r="C103" s="375" t="s">
        <v>666</v>
      </c>
      <c r="D103" s="374" t="s">
        <v>210</v>
      </c>
      <c r="E103" s="374" t="s">
        <v>665</v>
      </c>
      <c r="G103" s="371" t="s">
        <v>664</v>
      </c>
    </row>
    <row r="104" spans="2:7">
      <c r="B104" s="373" t="s">
        <v>663</v>
      </c>
      <c r="C104" s="372">
        <v>2.5</v>
      </c>
      <c r="D104" s="371" t="s">
        <v>669</v>
      </c>
      <c r="E104" s="370"/>
      <c r="G104" s="371" t="str">
        <f>+B104</f>
        <v>ヒラキ産業</v>
      </c>
    </row>
    <row r="105" spans="2:7">
      <c r="B105" s="373" t="s">
        <v>661</v>
      </c>
      <c r="C105" s="372">
        <v>8.1999999999999993</v>
      </c>
      <c r="D105" s="371" t="s">
        <v>669</v>
      </c>
      <c r="E105" s="370"/>
      <c r="G105" s="371" t="s">
        <v>660</v>
      </c>
    </row>
    <row r="106" spans="2:7">
      <c r="B106" s="373" t="s">
        <v>670</v>
      </c>
      <c r="C106" s="372">
        <v>45.2</v>
      </c>
      <c r="D106" s="371" t="s">
        <v>669</v>
      </c>
      <c r="E106" s="370"/>
      <c r="G106" s="369" t="e">
        <f>+G107+G108</f>
        <v>#REF!</v>
      </c>
    </row>
    <row r="107" spans="2:7">
      <c r="D107" s="368"/>
      <c r="F107" s="367" t="s">
        <v>657</v>
      </c>
      <c r="G107" s="364">
        <f>E104</f>
        <v>0</v>
      </c>
    </row>
    <row r="108" spans="2:7">
      <c r="D108" s="368"/>
      <c r="F108" s="367" t="s">
        <v>656</v>
      </c>
      <c r="G108" s="364" t="e">
        <f>#REF!</f>
        <v>#REF!</v>
      </c>
    </row>
    <row r="109" spans="2:7">
      <c r="B109" s="364" t="s">
        <v>674</v>
      </c>
      <c r="C109" s="376"/>
      <c r="D109" s="368"/>
    </row>
    <row r="110" spans="2:7">
      <c r="B110" s="374" t="s">
        <v>667</v>
      </c>
      <c r="C110" s="375" t="s">
        <v>666</v>
      </c>
      <c r="D110" s="374" t="s">
        <v>210</v>
      </c>
      <c r="E110" s="374" t="s">
        <v>665</v>
      </c>
      <c r="G110" s="371" t="s">
        <v>664</v>
      </c>
    </row>
    <row r="111" spans="2:7">
      <c r="B111" s="373" t="s">
        <v>663</v>
      </c>
      <c r="C111" s="372">
        <v>2.5</v>
      </c>
      <c r="D111" s="371" t="s">
        <v>669</v>
      </c>
      <c r="E111" s="370"/>
      <c r="G111" s="371" t="str">
        <f>+B111</f>
        <v>ヒラキ産業</v>
      </c>
    </row>
    <row r="112" spans="2:7">
      <c r="B112" s="373" t="s">
        <v>661</v>
      </c>
      <c r="C112" s="372">
        <v>8.1999999999999993</v>
      </c>
      <c r="D112" s="371" t="s">
        <v>669</v>
      </c>
      <c r="E112" s="370"/>
      <c r="G112" s="371" t="s">
        <v>660</v>
      </c>
    </row>
    <row r="113" spans="2:7">
      <c r="B113" s="373" t="s">
        <v>670</v>
      </c>
      <c r="C113" s="372">
        <v>45.2</v>
      </c>
      <c r="D113" s="371" t="s">
        <v>669</v>
      </c>
      <c r="E113" s="370"/>
      <c r="G113" s="369" t="e">
        <f>+G114+G115</f>
        <v>#REF!</v>
      </c>
    </row>
    <row r="114" spans="2:7">
      <c r="D114" s="368"/>
      <c r="F114" s="367" t="s">
        <v>657</v>
      </c>
      <c r="G114" s="364">
        <f>E111</f>
        <v>0</v>
      </c>
    </row>
    <row r="115" spans="2:7">
      <c r="D115" s="368"/>
      <c r="F115" s="367" t="s">
        <v>656</v>
      </c>
      <c r="G115" s="364" t="e">
        <f>#REF!</f>
        <v>#REF!</v>
      </c>
    </row>
    <row r="116" spans="2:7">
      <c r="B116" s="364" t="s">
        <v>673</v>
      </c>
      <c r="C116" s="376"/>
      <c r="D116" s="368"/>
    </row>
    <row r="117" spans="2:7">
      <c r="B117" s="374" t="s">
        <v>667</v>
      </c>
      <c r="C117" s="375" t="s">
        <v>666</v>
      </c>
      <c r="D117" s="374" t="s">
        <v>210</v>
      </c>
      <c r="E117" s="374" t="s">
        <v>665</v>
      </c>
      <c r="G117" s="371" t="s">
        <v>664</v>
      </c>
    </row>
    <row r="118" spans="2:7">
      <c r="B118" s="373" t="s">
        <v>663</v>
      </c>
      <c r="C118" s="372">
        <v>2.5</v>
      </c>
      <c r="D118" s="371" t="s">
        <v>669</v>
      </c>
      <c r="E118" s="370">
        <f>3*1000*2.2</f>
        <v>6600.0000000000009</v>
      </c>
      <c r="G118" s="371" t="str">
        <f>+B118</f>
        <v>ヒラキ産業</v>
      </c>
    </row>
    <row r="119" spans="2:7">
      <c r="B119" s="373" t="s">
        <v>661</v>
      </c>
      <c r="C119" s="372">
        <v>8.1999999999999993</v>
      </c>
      <c r="D119" s="371" t="s">
        <v>669</v>
      </c>
      <c r="E119" s="370">
        <v>5800</v>
      </c>
      <c r="G119" s="371" t="s">
        <v>660</v>
      </c>
    </row>
    <row r="120" spans="2:7">
      <c r="B120" s="373" t="s">
        <v>670</v>
      </c>
      <c r="C120" s="372">
        <v>45.2</v>
      </c>
      <c r="D120" s="371" t="s">
        <v>669</v>
      </c>
      <c r="E120" s="370">
        <v>6000</v>
      </c>
      <c r="G120" s="369" t="e">
        <f>+G121+G122</f>
        <v>#REF!</v>
      </c>
    </row>
    <row r="121" spans="2:7">
      <c r="D121" s="368"/>
      <c r="F121" s="367" t="s">
        <v>657</v>
      </c>
      <c r="G121" s="364">
        <f>E119</f>
        <v>5800</v>
      </c>
    </row>
    <row r="122" spans="2:7">
      <c r="F122" s="367" t="s">
        <v>656</v>
      </c>
      <c r="G122" s="364" t="e">
        <f>#REF!</f>
        <v>#REF!</v>
      </c>
    </row>
    <row r="123" spans="2:7">
      <c r="B123" s="364" t="s">
        <v>672</v>
      </c>
      <c r="C123" s="376"/>
      <c r="E123" s="368"/>
    </row>
    <row r="124" spans="2:7">
      <c r="B124" s="374" t="s">
        <v>667</v>
      </c>
      <c r="C124" s="375" t="s">
        <v>666</v>
      </c>
      <c r="D124" s="374" t="s">
        <v>210</v>
      </c>
      <c r="E124" s="374" t="s">
        <v>665</v>
      </c>
      <c r="G124" s="371" t="s">
        <v>664</v>
      </c>
    </row>
    <row r="125" spans="2:7">
      <c r="B125" s="373" t="s">
        <v>663</v>
      </c>
      <c r="C125" s="372">
        <v>2.5</v>
      </c>
      <c r="D125" s="371" t="s">
        <v>669</v>
      </c>
      <c r="E125" s="370"/>
      <c r="G125" s="371" t="str">
        <f>+B125</f>
        <v>ヒラキ産業</v>
      </c>
    </row>
    <row r="126" spans="2:7">
      <c r="B126" s="373" t="s">
        <v>661</v>
      </c>
      <c r="C126" s="372">
        <v>8.1999999999999993</v>
      </c>
      <c r="D126" s="371" t="s">
        <v>669</v>
      </c>
      <c r="E126" s="370"/>
      <c r="G126" s="371" t="s">
        <v>660</v>
      </c>
    </row>
    <row r="127" spans="2:7">
      <c r="B127" s="373" t="s">
        <v>670</v>
      </c>
      <c r="C127" s="372">
        <v>45.2</v>
      </c>
      <c r="D127" s="371" t="s">
        <v>669</v>
      </c>
      <c r="E127" s="370"/>
      <c r="G127" s="369" t="e">
        <f>+G128+G129</f>
        <v>#REF!</v>
      </c>
    </row>
    <row r="128" spans="2:7">
      <c r="D128" s="368"/>
      <c r="F128" s="367" t="s">
        <v>657</v>
      </c>
      <c r="G128" s="364">
        <f>E125</f>
        <v>0</v>
      </c>
    </row>
    <row r="129" spans="2:7">
      <c r="D129" s="368"/>
      <c r="F129" s="367" t="s">
        <v>656</v>
      </c>
      <c r="G129" s="364" t="e">
        <f>#REF!</f>
        <v>#REF!</v>
      </c>
    </row>
    <row r="130" spans="2:7">
      <c r="B130" s="364" t="s">
        <v>671</v>
      </c>
      <c r="C130" s="376"/>
      <c r="E130" s="368"/>
    </row>
    <row r="131" spans="2:7">
      <c r="B131" s="374" t="s">
        <v>667</v>
      </c>
      <c r="C131" s="375" t="s">
        <v>666</v>
      </c>
      <c r="D131" s="374" t="s">
        <v>210</v>
      </c>
      <c r="E131" s="374" t="s">
        <v>665</v>
      </c>
      <c r="G131" s="371" t="s">
        <v>664</v>
      </c>
    </row>
    <row r="132" spans="2:7">
      <c r="B132" s="373" t="s">
        <v>663</v>
      </c>
      <c r="C132" s="372">
        <v>2.5</v>
      </c>
      <c r="D132" s="371" t="s">
        <v>669</v>
      </c>
      <c r="E132" s="370"/>
      <c r="G132" s="371" t="str">
        <f>+B132</f>
        <v>ヒラキ産業</v>
      </c>
    </row>
    <row r="133" spans="2:7">
      <c r="B133" s="373" t="s">
        <v>661</v>
      </c>
      <c r="C133" s="372">
        <v>8.1999999999999993</v>
      </c>
      <c r="D133" s="371" t="s">
        <v>669</v>
      </c>
      <c r="E133" s="370"/>
      <c r="G133" s="371" t="s">
        <v>660</v>
      </c>
    </row>
    <row r="134" spans="2:7">
      <c r="B134" s="373" t="s">
        <v>670</v>
      </c>
      <c r="C134" s="372">
        <v>45.2</v>
      </c>
      <c r="D134" s="371" t="s">
        <v>669</v>
      </c>
      <c r="E134" s="370"/>
      <c r="G134" s="369" t="e">
        <f>+G135+G136</f>
        <v>#REF!</v>
      </c>
    </row>
    <row r="135" spans="2:7">
      <c r="D135" s="368"/>
      <c r="F135" s="367" t="s">
        <v>657</v>
      </c>
      <c r="G135" s="364">
        <f>E132</f>
        <v>0</v>
      </c>
    </row>
    <row r="136" spans="2:7">
      <c r="D136" s="368"/>
      <c r="F136" s="367" t="s">
        <v>656</v>
      </c>
      <c r="G136" s="364" t="e">
        <f>#REF!</f>
        <v>#REF!</v>
      </c>
    </row>
    <row r="137" spans="2:7">
      <c r="B137" s="364" t="s">
        <v>668</v>
      </c>
      <c r="C137" s="376"/>
      <c r="D137" s="368"/>
    </row>
    <row r="138" spans="2:7">
      <c r="B138" s="374" t="s">
        <v>667</v>
      </c>
      <c r="C138" s="375" t="s">
        <v>666</v>
      </c>
      <c r="D138" s="374" t="s">
        <v>210</v>
      </c>
      <c r="E138" s="374" t="s">
        <v>665</v>
      </c>
      <c r="G138" s="371" t="s">
        <v>664</v>
      </c>
    </row>
    <row r="139" spans="2:7">
      <c r="B139" s="373" t="s">
        <v>663</v>
      </c>
      <c r="C139" s="372">
        <v>2.5</v>
      </c>
      <c r="D139" s="371" t="s">
        <v>662</v>
      </c>
      <c r="E139" s="370">
        <f>2*1000*1.8</f>
        <v>3600</v>
      </c>
      <c r="G139" s="371" t="str">
        <f>+B139</f>
        <v>ヒラキ産業</v>
      </c>
    </row>
    <row r="140" spans="2:7">
      <c r="B140" s="373" t="s">
        <v>661</v>
      </c>
      <c r="C140" s="372">
        <v>8.1999999999999993</v>
      </c>
      <c r="D140" s="371" t="s">
        <v>658</v>
      </c>
      <c r="E140" s="370"/>
      <c r="G140" s="371" t="s">
        <v>660</v>
      </c>
    </row>
    <row r="141" spans="2:7">
      <c r="B141" s="373" t="s">
        <v>659</v>
      </c>
      <c r="C141" s="372">
        <v>45.2</v>
      </c>
      <c r="D141" s="371" t="s">
        <v>658</v>
      </c>
      <c r="E141" s="370"/>
      <c r="G141" s="369" t="e">
        <f>+G142+G143</f>
        <v>#REF!</v>
      </c>
    </row>
    <row r="142" spans="2:7">
      <c r="D142" s="368"/>
      <c r="F142" s="367" t="s">
        <v>657</v>
      </c>
      <c r="G142" s="364">
        <f>E139</f>
        <v>3600</v>
      </c>
    </row>
    <row r="143" spans="2:7">
      <c r="F143" s="367" t="s">
        <v>656</v>
      </c>
      <c r="G143" s="364" t="e">
        <f>#REF!</f>
        <v>#REF!</v>
      </c>
    </row>
    <row r="146" spans="3:5" ht="12.75" thickBot="1">
      <c r="C146" s="365" t="s">
        <v>655</v>
      </c>
    </row>
    <row r="147" spans="3:5">
      <c r="C147" s="879" t="s">
        <v>654</v>
      </c>
      <c r="D147" s="881" t="s">
        <v>653</v>
      </c>
      <c r="E147" s="881"/>
    </row>
    <row r="148" spans="3:5">
      <c r="C148" s="880"/>
      <c r="D148" s="882" t="s">
        <v>652</v>
      </c>
      <c r="E148" s="882"/>
    </row>
    <row r="149" spans="3:5" ht="12.75" thickBot="1">
      <c r="C149" s="366" t="s">
        <v>651</v>
      </c>
      <c r="D149" s="883" t="s">
        <v>650</v>
      </c>
      <c r="E149" s="883"/>
    </row>
  </sheetData>
  <mergeCells count="4">
    <mergeCell ref="C147:C148"/>
    <mergeCell ref="D147:E147"/>
    <mergeCell ref="D148:E148"/>
    <mergeCell ref="D149:E149"/>
  </mergeCells>
  <phoneticPr fontId="5"/>
  <pageMargins left="0.98425196850393704" right="0.74803149606299213" top="0.78740157480314965" bottom="0.59055118110236227" header="0.51181102362204722" footer="0.51181102362204722"/>
  <pageSetup paperSize="9" scale="75" orientation="landscape" blackAndWhite="1" r:id="rId1"/>
  <headerFooter alignWithMargins="0">
    <oddFooter>&amp;R&amp;12舞鶴工業高専寄宿舎２・３号館改修電気設備工事（産廃処分費比較表）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2:N705"/>
  <sheetViews>
    <sheetView workbookViewId="0">
      <selection activeCell="S3" sqref="S3:AB3"/>
    </sheetView>
  </sheetViews>
  <sheetFormatPr defaultColWidth="9" defaultRowHeight="18" customHeight="1"/>
  <cols>
    <col min="1" max="1" width="0.875" style="207" customWidth="1"/>
    <col min="2" max="2" width="24.75" style="207" customWidth="1"/>
    <col min="3" max="3" width="30.5" style="207" customWidth="1"/>
    <col min="4" max="4" width="7" style="207" customWidth="1"/>
    <col min="5" max="5" width="7.625" style="207" customWidth="1"/>
    <col min="6" max="10" width="9.625" style="207" customWidth="1"/>
    <col min="11" max="11" width="9.625" style="387" customWidth="1"/>
    <col min="12" max="13" width="9.625" style="208" customWidth="1"/>
    <col min="14" max="14" width="0.875" style="207" customWidth="1"/>
    <col min="15" max="16384" width="9" style="207"/>
  </cols>
  <sheetData>
    <row r="2" spans="2:13" ht="18" customHeight="1">
      <c r="B2" s="488">
        <f>+'細目（ﾗｲﾌﾗｲﾝ）'!$C$4</f>
        <v>0</v>
      </c>
      <c r="D2" s="443" t="s">
        <v>863</v>
      </c>
      <c r="F2" s="442" t="s">
        <v>862</v>
      </c>
      <c r="G2" s="440">
        <f>(I41+I80+I119+I158+I197+I236+I275+I314+I353+I392+I431+I470+I509+I548+I587+I626+I665+I704)/1000</f>
        <v>7.1419012010928951</v>
      </c>
      <c r="H2" s="442" t="s">
        <v>861</v>
      </c>
      <c r="I2" s="440">
        <f>(J41+J80+J119+J158+J197+J236+J275+J314+J353+J392+J431+J470+J509+J548+J587+J626+J665+J704)/1000</f>
        <v>5.8608000000000007E-2</v>
      </c>
      <c r="J2" s="441" t="s">
        <v>860</v>
      </c>
      <c r="K2" s="440">
        <f>(K41+K80+K119+K158+K197+K236+K275+K314+K353+K392+K431+K470+K509+K548+K587+K626+K665+K704)/1000</f>
        <v>6.5988000000000005E-2</v>
      </c>
      <c r="L2" s="441" t="s">
        <v>859</v>
      </c>
      <c r="M2" s="440">
        <f>(L41+L80+L119+L158+L197+L236+L275+L314+L353+L392+L431+L470+L509+L548+L587+L626+L665+L704)/1000</f>
        <v>3.9744000000000002</v>
      </c>
    </row>
    <row r="3" spans="2:13" s="209" customFormat="1" ht="15" customHeight="1">
      <c r="B3" s="284" t="s">
        <v>714</v>
      </c>
      <c r="K3" s="425"/>
      <c r="L3" s="210"/>
      <c r="M3" s="210"/>
    </row>
    <row r="4" spans="2:13" s="209" customFormat="1" ht="15" customHeight="1">
      <c r="B4" s="283" t="s">
        <v>93</v>
      </c>
      <c r="C4" s="884" t="e">
        <f>#REF!</f>
        <v>#REF!</v>
      </c>
      <c r="D4" s="885"/>
      <c r="E4" s="885"/>
      <c r="F4" s="885"/>
      <c r="G4" s="885"/>
      <c r="H4" s="885"/>
      <c r="I4" s="886" t="s">
        <v>858</v>
      </c>
      <c r="J4" s="887"/>
      <c r="K4" s="887"/>
      <c r="L4" s="887"/>
      <c r="M4" s="888"/>
    </row>
    <row r="5" spans="2:13" s="209" customFormat="1" ht="15" customHeight="1">
      <c r="K5" s="425"/>
      <c r="L5" s="210"/>
      <c r="M5" s="210"/>
    </row>
    <row r="6" spans="2:13" s="209" customFormat="1" ht="15" customHeight="1">
      <c r="B6" s="281"/>
      <c r="C6" s="280"/>
      <c r="D6" s="424"/>
      <c r="E6" s="889" t="s">
        <v>712</v>
      </c>
      <c r="F6" s="890"/>
      <c r="G6" s="890"/>
      <c r="H6" s="891"/>
      <c r="I6" s="889" t="s">
        <v>711</v>
      </c>
      <c r="J6" s="890"/>
      <c r="K6" s="890"/>
      <c r="L6" s="891"/>
      <c r="M6" s="423"/>
    </row>
    <row r="7" spans="2:13" s="209" customFormat="1" ht="15" customHeight="1">
      <c r="B7" s="271" t="s">
        <v>70</v>
      </c>
      <c r="C7" s="270" t="s">
        <v>87</v>
      </c>
      <c r="D7" s="422" t="s">
        <v>13</v>
      </c>
      <c r="E7" s="421" t="s">
        <v>709</v>
      </c>
      <c r="F7" s="892" t="s">
        <v>708</v>
      </c>
      <c r="G7" s="265" t="s">
        <v>707</v>
      </c>
      <c r="H7" s="420" t="s">
        <v>710</v>
      </c>
      <c r="I7" s="421" t="s">
        <v>709</v>
      </c>
      <c r="J7" s="892" t="s">
        <v>708</v>
      </c>
      <c r="K7" s="265" t="s">
        <v>707</v>
      </c>
      <c r="L7" s="420" t="s">
        <v>857</v>
      </c>
      <c r="M7" s="417"/>
    </row>
    <row r="8" spans="2:13" s="209" customFormat="1" ht="15" customHeight="1">
      <c r="B8" s="261"/>
      <c r="C8" s="260"/>
      <c r="D8" s="419"/>
      <c r="E8" s="418"/>
      <c r="F8" s="893"/>
      <c r="G8" s="256"/>
      <c r="H8" s="257"/>
      <c r="I8" s="418"/>
      <c r="J8" s="893"/>
      <c r="K8" s="256"/>
      <c r="L8" s="257"/>
      <c r="M8" s="417"/>
    </row>
    <row r="9" spans="2:13" s="209" customFormat="1" ht="15" customHeight="1">
      <c r="B9" s="322" t="s">
        <v>855</v>
      </c>
      <c r="C9" s="304" t="s">
        <v>856</v>
      </c>
      <c r="D9" s="413">
        <v>1</v>
      </c>
      <c r="E9" s="427">
        <f>30+150</f>
        <v>180</v>
      </c>
      <c r="F9" s="331"/>
      <c r="G9" s="331"/>
      <c r="H9" s="410"/>
      <c r="I9" s="402">
        <f t="shared" ref="I9:I40" si="0">D9*E9</f>
        <v>180</v>
      </c>
      <c r="J9" s="331">
        <f t="shared" ref="J9:J40" si="1">D9*F9</f>
        <v>0</v>
      </c>
      <c r="K9" s="416">
        <f t="shared" ref="K9:K40" si="2">D9*G9</f>
        <v>0</v>
      </c>
      <c r="L9" s="415">
        <f t="shared" ref="L9:L40" si="3">D9*H9</f>
        <v>0</v>
      </c>
      <c r="M9" s="414"/>
    </row>
    <row r="10" spans="2:13" s="209" customFormat="1" ht="15" customHeight="1">
      <c r="B10" s="322"/>
      <c r="C10" s="304"/>
      <c r="D10" s="413">
        <v>1</v>
      </c>
      <c r="E10" s="427">
        <v>30</v>
      </c>
      <c r="F10" s="331"/>
      <c r="G10" s="331"/>
      <c r="H10" s="410"/>
      <c r="I10" s="402">
        <f t="shared" si="0"/>
        <v>30</v>
      </c>
      <c r="J10" s="331">
        <f t="shared" si="1"/>
        <v>0</v>
      </c>
      <c r="K10" s="409">
        <f t="shared" si="2"/>
        <v>0</v>
      </c>
      <c r="L10" s="408">
        <f t="shared" si="3"/>
        <v>0</v>
      </c>
      <c r="M10" s="407"/>
    </row>
    <row r="11" spans="2:13" s="209" customFormat="1" ht="15" customHeight="1">
      <c r="B11" s="322"/>
      <c r="C11" s="304"/>
      <c r="D11" s="413">
        <v>1</v>
      </c>
      <c r="E11" s="427">
        <v>70</v>
      </c>
      <c r="F11" s="331"/>
      <c r="G11" s="331"/>
      <c r="H11" s="410"/>
      <c r="I11" s="402">
        <f t="shared" si="0"/>
        <v>70</v>
      </c>
      <c r="J11" s="331">
        <f t="shared" si="1"/>
        <v>0</v>
      </c>
      <c r="K11" s="409">
        <f t="shared" si="2"/>
        <v>0</v>
      </c>
      <c r="L11" s="408">
        <f t="shared" si="3"/>
        <v>0</v>
      </c>
      <c r="M11" s="407"/>
    </row>
    <row r="12" spans="2:13" s="209" customFormat="1" ht="15" customHeight="1">
      <c r="B12" s="322"/>
      <c r="C12" s="304"/>
      <c r="D12" s="413">
        <v>1</v>
      </c>
      <c r="E12" s="427">
        <f>30+150</f>
        <v>180</v>
      </c>
      <c r="F12" s="331"/>
      <c r="G12" s="331"/>
      <c r="H12" s="410"/>
      <c r="I12" s="402">
        <f t="shared" si="0"/>
        <v>180</v>
      </c>
      <c r="J12" s="331">
        <f t="shared" si="1"/>
        <v>0</v>
      </c>
      <c r="K12" s="409">
        <f t="shared" si="2"/>
        <v>0</v>
      </c>
      <c r="L12" s="408">
        <f t="shared" si="3"/>
        <v>0</v>
      </c>
      <c r="M12" s="407"/>
    </row>
    <row r="13" spans="2:13" s="209" customFormat="1" ht="15" customHeight="1">
      <c r="B13" s="322"/>
      <c r="C13" s="304"/>
      <c r="D13" s="413">
        <v>1</v>
      </c>
      <c r="E13" s="427">
        <v>15</v>
      </c>
      <c r="F13" s="331"/>
      <c r="G13" s="331"/>
      <c r="H13" s="410"/>
      <c r="I13" s="402">
        <f t="shared" si="0"/>
        <v>15</v>
      </c>
      <c r="J13" s="331">
        <f t="shared" si="1"/>
        <v>0</v>
      </c>
      <c r="K13" s="409">
        <f t="shared" si="2"/>
        <v>0</v>
      </c>
      <c r="L13" s="408">
        <f t="shared" si="3"/>
        <v>0</v>
      </c>
      <c r="M13" s="411"/>
    </row>
    <row r="14" spans="2:13" s="209" customFormat="1" ht="15" customHeight="1">
      <c r="B14" s="322"/>
      <c r="C14" s="304"/>
      <c r="D14" s="413">
        <v>1</v>
      </c>
      <c r="E14" s="427">
        <v>15</v>
      </c>
      <c r="F14" s="331"/>
      <c r="G14" s="331"/>
      <c r="H14" s="410"/>
      <c r="I14" s="402">
        <f t="shared" si="0"/>
        <v>15</v>
      </c>
      <c r="J14" s="331">
        <f t="shared" si="1"/>
        <v>0</v>
      </c>
      <c r="K14" s="409">
        <f t="shared" si="2"/>
        <v>0</v>
      </c>
      <c r="L14" s="408">
        <f t="shared" si="3"/>
        <v>0</v>
      </c>
      <c r="M14" s="411"/>
    </row>
    <row r="15" spans="2:13" s="209" customFormat="1" ht="15" customHeight="1">
      <c r="B15" s="322"/>
      <c r="C15" s="304"/>
      <c r="D15" s="413">
        <v>1</v>
      </c>
      <c r="E15" s="427">
        <f>30+150</f>
        <v>180</v>
      </c>
      <c r="F15" s="331"/>
      <c r="G15" s="331"/>
      <c r="H15" s="410"/>
      <c r="I15" s="402">
        <f t="shared" si="0"/>
        <v>180</v>
      </c>
      <c r="J15" s="331">
        <f t="shared" si="1"/>
        <v>0</v>
      </c>
      <c r="K15" s="409">
        <f t="shared" si="2"/>
        <v>0</v>
      </c>
      <c r="L15" s="408">
        <f t="shared" si="3"/>
        <v>0</v>
      </c>
      <c r="M15" s="411"/>
    </row>
    <row r="16" spans="2:13" s="209" customFormat="1" ht="15" customHeight="1">
      <c r="B16" s="322"/>
      <c r="C16" s="304"/>
      <c r="D16" s="413">
        <v>1</v>
      </c>
      <c r="E16" s="427">
        <v>25</v>
      </c>
      <c r="F16" s="331"/>
      <c r="G16" s="331"/>
      <c r="H16" s="410"/>
      <c r="I16" s="402">
        <f t="shared" si="0"/>
        <v>25</v>
      </c>
      <c r="J16" s="331">
        <f t="shared" si="1"/>
        <v>0</v>
      </c>
      <c r="K16" s="409">
        <f t="shared" si="2"/>
        <v>0</v>
      </c>
      <c r="L16" s="408">
        <f t="shared" si="3"/>
        <v>0</v>
      </c>
      <c r="M16" s="411"/>
    </row>
    <row r="17" spans="2:13" s="209" customFormat="1" ht="15" customHeight="1">
      <c r="B17" s="322"/>
      <c r="C17" s="304"/>
      <c r="D17" s="413">
        <v>2</v>
      </c>
      <c r="E17" s="427">
        <v>40</v>
      </c>
      <c r="F17" s="331"/>
      <c r="G17" s="331"/>
      <c r="H17" s="410"/>
      <c r="I17" s="402">
        <f t="shared" si="0"/>
        <v>80</v>
      </c>
      <c r="J17" s="331">
        <f t="shared" si="1"/>
        <v>0</v>
      </c>
      <c r="K17" s="409">
        <f t="shared" si="2"/>
        <v>0</v>
      </c>
      <c r="L17" s="408">
        <f t="shared" si="3"/>
        <v>0</v>
      </c>
      <c r="M17" s="411"/>
    </row>
    <row r="18" spans="2:13" s="209" customFormat="1" ht="15" customHeight="1">
      <c r="B18" s="322"/>
      <c r="C18" s="304"/>
      <c r="D18" s="413">
        <v>1</v>
      </c>
      <c r="E18" s="427">
        <f>47+28</f>
        <v>75</v>
      </c>
      <c r="F18" s="331"/>
      <c r="G18" s="331"/>
      <c r="H18" s="410"/>
      <c r="I18" s="402">
        <f t="shared" si="0"/>
        <v>75</v>
      </c>
      <c r="J18" s="331">
        <f t="shared" si="1"/>
        <v>0</v>
      </c>
      <c r="K18" s="409">
        <f t="shared" si="2"/>
        <v>0</v>
      </c>
      <c r="L18" s="408">
        <f t="shared" si="3"/>
        <v>0</v>
      </c>
      <c r="M18" s="411"/>
    </row>
    <row r="19" spans="2:13" s="209" customFormat="1" ht="15" customHeight="1">
      <c r="B19" s="322"/>
      <c r="C19" s="304"/>
      <c r="D19" s="413">
        <v>1</v>
      </c>
      <c r="E19" s="427">
        <f>40+30</f>
        <v>70</v>
      </c>
      <c r="F19" s="331"/>
      <c r="G19" s="331"/>
      <c r="H19" s="410"/>
      <c r="I19" s="402">
        <f t="shared" si="0"/>
        <v>70</v>
      </c>
      <c r="J19" s="331">
        <f t="shared" si="1"/>
        <v>0</v>
      </c>
      <c r="K19" s="409">
        <f t="shared" si="2"/>
        <v>0</v>
      </c>
      <c r="L19" s="408">
        <f t="shared" si="3"/>
        <v>0</v>
      </c>
      <c r="M19" s="411"/>
    </row>
    <row r="20" spans="2:13" s="209" customFormat="1" ht="15" customHeight="1">
      <c r="B20" s="322"/>
      <c r="C20" s="304"/>
      <c r="D20" s="413"/>
      <c r="E20" s="402"/>
      <c r="F20" s="331"/>
      <c r="G20" s="331"/>
      <c r="H20" s="410"/>
      <c r="I20" s="402">
        <f t="shared" si="0"/>
        <v>0</v>
      </c>
      <c r="J20" s="331">
        <f t="shared" si="1"/>
        <v>0</v>
      </c>
      <c r="K20" s="409">
        <f t="shared" si="2"/>
        <v>0</v>
      </c>
      <c r="L20" s="408">
        <f t="shared" si="3"/>
        <v>0</v>
      </c>
      <c r="M20" s="411"/>
    </row>
    <row r="21" spans="2:13" s="209" customFormat="1" ht="15" customHeight="1">
      <c r="B21" s="322"/>
      <c r="C21" s="304"/>
      <c r="D21" s="413"/>
      <c r="E21" s="402"/>
      <c r="F21" s="331"/>
      <c r="G21" s="331"/>
      <c r="H21" s="410"/>
      <c r="I21" s="402">
        <f t="shared" si="0"/>
        <v>0</v>
      </c>
      <c r="J21" s="331">
        <f t="shared" si="1"/>
        <v>0</v>
      </c>
      <c r="K21" s="409">
        <f t="shared" si="2"/>
        <v>0</v>
      </c>
      <c r="L21" s="408">
        <f t="shared" si="3"/>
        <v>0</v>
      </c>
      <c r="M21" s="411"/>
    </row>
    <row r="22" spans="2:13" s="209" customFormat="1" ht="15" customHeight="1">
      <c r="B22" s="289" t="s">
        <v>270</v>
      </c>
      <c r="C22" s="288" t="s">
        <v>620</v>
      </c>
      <c r="D22" s="413">
        <v>80</v>
      </c>
      <c r="E22" s="402">
        <v>7.0000000000000007E-2</v>
      </c>
      <c r="F22" s="331"/>
      <c r="G22" s="331"/>
      <c r="H22" s="410"/>
      <c r="I22" s="402">
        <f t="shared" si="0"/>
        <v>5.6000000000000005</v>
      </c>
      <c r="J22" s="331">
        <f t="shared" si="1"/>
        <v>0</v>
      </c>
      <c r="K22" s="409">
        <f t="shared" si="2"/>
        <v>0</v>
      </c>
      <c r="L22" s="408">
        <f t="shared" si="3"/>
        <v>0</v>
      </c>
      <c r="M22" s="411"/>
    </row>
    <row r="23" spans="2:13" s="209" customFormat="1" ht="15" customHeight="1">
      <c r="B23" s="289" t="s">
        <v>270</v>
      </c>
      <c r="C23" s="288" t="s">
        <v>634</v>
      </c>
      <c r="D23" s="413">
        <v>25</v>
      </c>
      <c r="E23" s="402">
        <v>0.39500000000000002</v>
      </c>
      <c r="F23" s="331"/>
      <c r="G23" s="331"/>
      <c r="H23" s="410"/>
      <c r="I23" s="402">
        <f t="shared" si="0"/>
        <v>9.875</v>
      </c>
      <c r="J23" s="331">
        <f t="shared" si="1"/>
        <v>0</v>
      </c>
      <c r="K23" s="409">
        <f t="shared" si="2"/>
        <v>0</v>
      </c>
      <c r="L23" s="408">
        <f t="shared" si="3"/>
        <v>0</v>
      </c>
      <c r="M23" s="407"/>
    </row>
    <row r="24" spans="2:13" s="209" customFormat="1" ht="15" customHeight="1">
      <c r="B24" s="289" t="s">
        <v>270</v>
      </c>
      <c r="C24" s="288" t="s">
        <v>633</v>
      </c>
      <c r="D24" s="413">
        <v>36</v>
      </c>
      <c r="E24" s="402">
        <v>0.625</v>
      </c>
      <c r="F24" s="331"/>
      <c r="G24" s="331"/>
      <c r="H24" s="410"/>
      <c r="I24" s="402">
        <f t="shared" si="0"/>
        <v>22.5</v>
      </c>
      <c r="J24" s="331">
        <f t="shared" si="1"/>
        <v>0</v>
      </c>
      <c r="K24" s="409">
        <f t="shared" si="2"/>
        <v>0</v>
      </c>
      <c r="L24" s="408">
        <f t="shared" si="3"/>
        <v>0</v>
      </c>
      <c r="M24" s="407"/>
    </row>
    <row r="25" spans="2:13" s="209" customFormat="1" ht="15" customHeight="1">
      <c r="B25" s="322"/>
      <c r="C25" s="304"/>
      <c r="D25" s="413"/>
      <c r="E25" s="402"/>
      <c r="F25" s="331"/>
      <c r="G25" s="331"/>
      <c r="H25" s="410"/>
      <c r="I25" s="402">
        <f t="shared" si="0"/>
        <v>0</v>
      </c>
      <c r="J25" s="331">
        <f t="shared" si="1"/>
        <v>0</v>
      </c>
      <c r="K25" s="409">
        <f t="shared" si="2"/>
        <v>0</v>
      </c>
      <c r="L25" s="408">
        <f t="shared" si="3"/>
        <v>0</v>
      </c>
      <c r="M25" s="407"/>
    </row>
    <row r="26" spans="2:13" s="209" customFormat="1" ht="15" customHeight="1">
      <c r="B26" s="322" t="s">
        <v>746</v>
      </c>
      <c r="C26" s="288" t="s">
        <v>854</v>
      </c>
      <c r="D26" s="413">
        <v>21</v>
      </c>
      <c r="E26" s="402">
        <v>0.37</v>
      </c>
      <c r="F26" s="331"/>
      <c r="G26" s="331"/>
      <c r="H26" s="410"/>
      <c r="I26" s="402">
        <f t="shared" si="0"/>
        <v>7.77</v>
      </c>
      <c r="J26" s="331">
        <f t="shared" si="1"/>
        <v>0</v>
      </c>
      <c r="K26" s="409">
        <f t="shared" si="2"/>
        <v>0</v>
      </c>
      <c r="L26" s="408">
        <f t="shared" si="3"/>
        <v>0</v>
      </c>
      <c r="M26" s="407"/>
    </row>
    <row r="27" spans="2:13" s="209" customFormat="1" ht="15" customHeight="1">
      <c r="B27" s="362"/>
      <c r="C27" s="315"/>
      <c r="D27" s="413">
        <v>15</v>
      </c>
      <c r="E27" s="402">
        <v>0.81</v>
      </c>
      <c r="F27" s="331"/>
      <c r="G27" s="331"/>
      <c r="H27" s="410"/>
      <c r="I27" s="402">
        <f t="shared" si="0"/>
        <v>12.15</v>
      </c>
      <c r="J27" s="331">
        <f t="shared" si="1"/>
        <v>0</v>
      </c>
      <c r="K27" s="409">
        <f t="shared" si="2"/>
        <v>0</v>
      </c>
      <c r="L27" s="408">
        <f t="shared" si="3"/>
        <v>0</v>
      </c>
      <c r="M27" s="407"/>
    </row>
    <row r="28" spans="2:13" s="209" customFormat="1" ht="15" customHeight="1">
      <c r="B28" s="322"/>
      <c r="C28" s="288"/>
      <c r="D28" s="413">
        <v>2</v>
      </c>
      <c r="E28" s="402">
        <v>0.81</v>
      </c>
      <c r="F28" s="331"/>
      <c r="G28" s="331"/>
      <c r="H28" s="410"/>
      <c r="I28" s="402">
        <f t="shared" si="0"/>
        <v>1.62</v>
      </c>
      <c r="J28" s="331">
        <f t="shared" si="1"/>
        <v>0</v>
      </c>
      <c r="K28" s="409">
        <f t="shared" si="2"/>
        <v>0</v>
      </c>
      <c r="L28" s="408">
        <f t="shared" si="3"/>
        <v>0</v>
      </c>
      <c r="M28" s="407"/>
    </row>
    <row r="29" spans="2:13" s="209" customFormat="1" ht="15" customHeight="1">
      <c r="B29" s="322"/>
      <c r="C29" s="288"/>
      <c r="D29" s="428">
        <v>28</v>
      </c>
      <c r="E29" s="405">
        <v>0.81</v>
      </c>
      <c r="F29" s="404"/>
      <c r="G29" s="404"/>
      <c r="H29" s="403"/>
      <c r="I29" s="402">
        <f t="shared" si="0"/>
        <v>22.68</v>
      </c>
      <c r="J29" s="331">
        <f t="shared" si="1"/>
        <v>0</v>
      </c>
      <c r="K29" s="409">
        <f t="shared" si="2"/>
        <v>0</v>
      </c>
      <c r="L29" s="408">
        <f t="shared" si="3"/>
        <v>0</v>
      </c>
      <c r="M29" s="407"/>
    </row>
    <row r="30" spans="2:13" s="209" customFormat="1" ht="15" customHeight="1">
      <c r="B30" s="322"/>
      <c r="C30" s="288"/>
      <c r="D30" s="428">
        <v>9</v>
      </c>
      <c r="E30" s="405">
        <v>1.3</v>
      </c>
      <c r="F30" s="404"/>
      <c r="G30" s="404"/>
      <c r="H30" s="403"/>
      <c r="I30" s="402">
        <f t="shared" si="0"/>
        <v>11.700000000000001</v>
      </c>
      <c r="J30" s="331">
        <f t="shared" si="1"/>
        <v>0</v>
      </c>
      <c r="K30" s="409">
        <f t="shared" si="2"/>
        <v>0</v>
      </c>
      <c r="L30" s="408">
        <f t="shared" si="3"/>
        <v>0</v>
      </c>
      <c r="M30" s="407"/>
    </row>
    <row r="31" spans="2:13" s="209" customFormat="1" ht="15" customHeight="1">
      <c r="B31" s="322"/>
      <c r="C31" s="288"/>
      <c r="D31" s="428">
        <v>49</v>
      </c>
      <c r="E31" s="405">
        <v>1.3</v>
      </c>
      <c r="F31" s="404"/>
      <c r="G31" s="404"/>
      <c r="H31" s="403"/>
      <c r="I31" s="402">
        <f t="shared" si="0"/>
        <v>63.7</v>
      </c>
      <c r="J31" s="331">
        <f t="shared" si="1"/>
        <v>0</v>
      </c>
      <c r="K31" s="409">
        <f t="shared" si="2"/>
        <v>0</v>
      </c>
      <c r="L31" s="408">
        <f t="shared" si="3"/>
        <v>0</v>
      </c>
      <c r="M31" s="407"/>
    </row>
    <row r="32" spans="2:13" s="209" customFormat="1" ht="15" customHeight="1">
      <c r="B32" s="322"/>
      <c r="C32" s="288"/>
      <c r="D32" s="428">
        <v>120</v>
      </c>
      <c r="E32" s="405">
        <v>1.3</v>
      </c>
      <c r="F32" s="404"/>
      <c r="G32" s="404"/>
      <c r="H32" s="403"/>
      <c r="I32" s="402">
        <f t="shared" si="0"/>
        <v>156</v>
      </c>
      <c r="J32" s="331">
        <f t="shared" si="1"/>
        <v>0</v>
      </c>
      <c r="K32" s="409">
        <f t="shared" si="2"/>
        <v>0</v>
      </c>
      <c r="L32" s="408">
        <f t="shared" si="3"/>
        <v>0</v>
      </c>
      <c r="M32" s="407"/>
    </row>
    <row r="33" spans="2:13" s="209" customFormat="1" ht="15" customHeight="1">
      <c r="B33" s="362"/>
      <c r="C33" s="315"/>
      <c r="D33" s="428">
        <v>1</v>
      </c>
      <c r="E33" s="405">
        <v>2.0499999999999998</v>
      </c>
      <c r="F33" s="404"/>
      <c r="G33" s="404"/>
      <c r="H33" s="403"/>
      <c r="I33" s="402">
        <f t="shared" si="0"/>
        <v>2.0499999999999998</v>
      </c>
      <c r="J33" s="331">
        <f t="shared" si="1"/>
        <v>0</v>
      </c>
      <c r="K33" s="409">
        <f t="shared" si="2"/>
        <v>0</v>
      </c>
      <c r="L33" s="408">
        <f t="shared" si="3"/>
        <v>0</v>
      </c>
      <c r="M33" s="407"/>
    </row>
    <row r="34" spans="2:13" s="209" customFormat="1" ht="15" customHeight="1">
      <c r="B34" s="362"/>
      <c r="C34" s="315"/>
      <c r="D34" s="428">
        <v>2</v>
      </c>
      <c r="E34" s="405">
        <v>2.0499999999999998</v>
      </c>
      <c r="F34" s="404"/>
      <c r="G34" s="404"/>
      <c r="H34" s="403"/>
      <c r="I34" s="402">
        <f t="shared" si="0"/>
        <v>4.0999999999999996</v>
      </c>
      <c r="J34" s="331">
        <f t="shared" si="1"/>
        <v>0</v>
      </c>
      <c r="K34" s="409">
        <f t="shared" si="2"/>
        <v>0</v>
      </c>
      <c r="L34" s="408">
        <f t="shared" si="3"/>
        <v>0</v>
      </c>
      <c r="M34" s="407"/>
    </row>
    <row r="35" spans="2:13" s="209" customFormat="1" ht="15" customHeight="1">
      <c r="B35" s="362"/>
      <c r="C35" s="315"/>
      <c r="D35" s="428">
        <v>36</v>
      </c>
      <c r="E35" s="405">
        <v>2.0499999999999998</v>
      </c>
      <c r="F35" s="404"/>
      <c r="G35" s="404"/>
      <c r="H35" s="403"/>
      <c r="I35" s="402">
        <f t="shared" si="0"/>
        <v>73.8</v>
      </c>
      <c r="J35" s="331">
        <f t="shared" si="1"/>
        <v>0</v>
      </c>
      <c r="K35" s="409">
        <f t="shared" si="2"/>
        <v>0</v>
      </c>
      <c r="L35" s="408">
        <f t="shared" si="3"/>
        <v>0</v>
      </c>
      <c r="M35" s="407"/>
    </row>
    <row r="36" spans="2:13" s="209" customFormat="1" ht="15" customHeight="1">
      <c r="B36" s="362"/>
      <c r="C36" s="315"/>
      <c r="D36" s="428">
        <v>29</v>
      </c>
      <c r="E36" s="405">
        <v>3.35</v>
      </c>
      <c r="F36" s="404"/>
      <c r="G36" s="404"/>
      <c r="H36" s="403"/>
      <c r="I36" s="402">
        <f t="shared" si="0"/>
        <v>97.15</v>
      </c>
      <c r="J36" s="331">
        <f t="shared" si="1"/>
        <v>0</v>
      </c>
      <c r="K36" s="409">
        <f t="shared" si="2"/>
        <v>0</v>
      </c>
      <c r="L36" s="408">
        <f t="shared" si="3"/>
        <v>0</v>
      </c>
      <c r="M36" s="407"/>
    </row>
    <row r="37" spans="2:13" s="209" customFormat="1" ht="15" customHeight="1">
      <c r="B37" s="316"/>
      <c r="C37" s="315"/>
      <c r="D37" s="428">
        <v>12</v>
      </c>
      <c r="E37" s="405">
        <v>1.3</v>
      </c>
      <c r="F37" s="404"/>
      <c r="G37" s="404"/>
      <c r="H37" s="403"/>
      <c r="I37" s="402">
        <f t="shared" si="0"/>
        <v>15.600000000000001</v>
      </c>
      <c r="J37" s="331">
        <f t="shared" si="1"/>
        <v>0</v>
      </c>
      <c r="K37" s="409">
        <f t="shared" si="2"/>
        <v>0</v>
      </c>
      <c r="L37" s="408">
        <f t="shared" si="3"/>
        <v>0</v>
      </c>
      <c r="M37" s="407"/>
    </row>
    <row r="38" spans="2:13" s="209" customFormat="1" ht="15" customHeight="1">
      <c r="B38" s="289"/>
      <c r="C38" s="288"/>
      <c r="D38" s="428">
        <v>9</v>
      </c>
      <c r="E38" s="405">
        <v>1.3</v>
      </c>
      <c r="F38" s="404"/>
      <c r="G38" s="404"/>
      <c r="H38" s="403"/>
      <c r="I38" s="402">
        <f t="shared" si="0"/>
        <v>11.700000000000001</v>
      </c>
      <c r="J38" s="331">
        <f t="shared" si="1"/>
        <v>0</v>
      </c>
      <c r="K38" s="409">
        <f t="shared" si="2"/>
        <v>0</v>
      </c>
      <c r="L38" s="408">
        <f t="shared" si="3"/>
        <v>0</v>
      </c>
      <c r="M38" s="407"/>
    </row>
    <row r="39" spans="2:13" s="209" customFormat="1" ht="15" customHeight="1">
      <c r="B39" s="289"/>
      <c r="C39" s="288"/>
      <c r="D39" s="428">
        <v>28</v>
      </c>
      <c r="E39" s="405">
        <v>1.3</v>
      </c>
      <c r="F39" s="404"/>
      <c r="G39" s="404"/>
      <c r="H39" s="403"/>
      <c r="I39" s="402">
        <f t="shared" si="0"/>
        <v>36.4</v>
      </c>
      <c r="J39" s="331">
        <f t="shared" si="1"/>
        <v>0</v>
      </c>
      <c r="K39" s="409">
        <f t="shared" si="2"/>
        <v>0</v>
      </c>
      <c r="L39" s="408">
        <f t="shared" si="3"/>
        <v>0</v>
      </c>
      <c r="M39" s="407"/>
    </row>
    <row r="40" spans="2:13" s="209" customFormat="1" ht="15" customHeight="1">
      <c r="B40" s="289"/>
      <c r="C40" s="288"/>
      <c r="D40" s="439"/>
      <c r="E40" s="405"/>
      <c r="F40" s="404"/>
      <c r="G40" s="404"/>
      <c r="H40" s="403"/>
      <c r="I40" s="402">
        <f t="shared" si="0"/>
        <v>0</v>
      </c>
      <c r="J40" s="331">
        <f t="shared" si="1"/>
        <v>0</v>
      </c>
      <c r="K40" s="401">
        <f t="shared" si="2"/>
        <v>0</v>
      </c>
      <c r="L40" s="400">
        <f t="shared" si="3"/>
        <v>0</v>
      </c>
      <c r="M40" s="399"/>
    </row>
    <row r="41" spans="2:13" s="209" customFormat="1" ht="15" customHeight="1">
      <c r="B41" s="220"/>
      <c r="C41" s="219" t="s">
        <v>191</v>
      </c>
      <c r="D41" s="398"/>
      <c r="E41" s="397"/>
      <c r="F41" s="396"/>
      <c r="G41" s="396"/>
      <c r="H41" s="395" t="s">
        <v>853</v>
      </c>
      <c r="I41" s="394">
        <f>SUM(I9:I40)</f>
        <v>1474.395</v>
      </c>
      <c r="J41" s="393">
        <f>SUM(J9:J40)</f>
        <v>0</v>
      </c>
      <c r="K41" s="393">
        <f>SUM(K9:K40)</f>
        <v>0</v>
      </c>
      <c r="L41" s="392">
        <f>SUM(L9:L40)</f>
        <v>0</v>
      </c>
      <c r="M41" s="391" t="s">
        <v>852</v>
      </c>
    </row>
    <row r="42" spans="2:13" s="209" customFormat="1" ht="15" customHeight="1">
      <c r="B42" s="284" t="s">
        <v>714</v>
      </c>
      <c r="K42" s="425"/>
      <c r="L42" s="210"/>
      <c r="M42" s="210"/>
    </row>
    <row r="43" spans="2:13" s="209" customFormat="1" ht="15" customHeight="1">
      <c r="B43" s="283" t="s">
        <v>93</v>
      </c>
      <c r="C43" s="884" t="e">
        <f>#REF!</f>
        <v>#REF!</v>
      </c>
      <c r="D43" s="885"/>
      <c r="E43" s="885"/>
      <c r="F43" s="885"/>
      <c r="G43" s="885"/>
      <c r="H43" s="885"/>
      <c r="I43" s="886" t="s">
        <v>851</v>
      </c>
      <c r="J43" s="887"/>
      <c r="K43" s="887"/>
      <c r="L43" s="887"/>
      <c r="M43" s="888"/>
    </row>
    <row r="44" spans="2:13" s="209" customFormat="1" ht="15" customHeight="1">
      <c r="K44" s="425"/>
      <c r="L44" s="210"/>
      <c r="M44" s="210"/>
    </row>
    <row r="45" spans="2:13" s="209" customFormat="1" ht="15" customHeight="1">
      <c r="B45" s="281"/>
      <c r="C45" s="280"/>
      <c r="D45" s="424"/>
      <c r="E45" s="889" t="s">
        <v>712</v>
      </c>
      <c r="F45" s="890"/>
      <c r="G45" s="890"/>
      <c r="H45" s="891"/>
      <c r="I45" s="889" t="s">
        <v>711</v>
      </c>
      <c r="J45" s="890"/>
      <c r="K45" s="890"/>
      <c r="L45" s="891"/>
      <c r="M45" s="423"/>
    </row>
    <row r="46" spans="2:13" s="209" customFormat="1" ht="15" customHeight="1">
      <c r="B46" s="271" t="s">
        <v>70</v>
      </c>
      <c r="C46" s="270" t="s">
        <v>87</v>
      </c>
      <c r="D46" s="422" t="s">
        <v>13</v>
      </c>
      <c r="E46" s="421" t="s">
        <v>709</v>
      </c>
      <c r="F46" s="892" t="s">
        <v>708</v>
      </c>
      <c r="G46" s="265" t="s">
        <v>707</v>
      </c>
      <c r="H46" s="420" t="s">
        <v>710</v>
      </c>
      <c r="I46" s="421" t="s">
        <v>709</v>
      </c>
      <c r="J46" s="892" t="s">
        <v>708</v>
      </c>
      <c r="K46" s="265" t="s">
        <v>707</v>
      </c>
      <c r="L46" s="420" t="s">
        <v>706</v>
      </c>
      <c r="M46" s="417"/>
    </row>
    <row r="47" spans="2:13" s="209" customFormat="1" ht="15" customHeight="1">
      <c r="B47" s="261"/>
      <c r="C47" s="260"/>
      <c r="D47" s="419"/>
      <c r="E47" s="418"/>
      <c r="F47" s="893"/>
      <c r="G47" s="256"/>
      <c r="H47" s="257"/>
      <c r="I47" s="418"/>
      <c r="J47" s="893"/>
      <c r="K47" s="256"/>
      <c r="L47" s="257"/>
      <c r="M47" s="417"/>
    </row>
    <row r="48" spans="2:13" s="209" customFormat="1" ht="15" customHeight="1">
      <c r="B48" s="289" t="s">
        <v>619</v>
      </c>
      <c r="C48" s="288" t="s">
        <v>620</v>
      </c>
      <c r="D48" s="413">
        <v>1</v>
      </c>
      <c r="E48" s="402">
        <v>7.0000000000000007E-2</v>
      </c>
      <c r="F48" s="331"/>
      <c r="G48" s="331"/>
      <c r="H48" s="410"/>
      <c r="I48" s="402">
        <f t="shared" ref="I48:I79" si="4">D48*E48</f>
        <v>7.0000000000000007E-2</v>
      </c>
      <c r="J48" s="331">
        <f t="shared" ref="J48:J79" si="5">D48*F48</f>
        <v>0</v>
      </c>
      <c r="K48" s="416">
        <f t="shared" ref="K48:K79" si="6">D48*G48</f>
        <v>0</v>
      </c>
      <c r="L48" s="415">
        <f t="shared" ref="L48:L79" si="7">D48*H48</f>
        <v>0</v>
      </c>
      <c r="M48" s="414"/>
    </row>
    <row r="49" spans="1:13" s="209" customFormat="1" ht="15" customHeight="1">
      <c r="B49" s="289" t="s">
        <v>619</v>
      </c>
      <c r="C49" s="288" t="s">
        <v>321</v>
      </c>
      <c r="D49" s="413">
        <v>33</v>
      </c>
      <c r="E49" s="402">
        <v>9.5000000000000001E-2</v>
      </c>
      <c r="F49" s="331"/>
      <c r="G49" s="331"/>
      <c r="H49" s="410"/>
      <c r="I49" s="402">
        <f t="shared" si="4"/>
        <v>3.1350000000000002</v>
      </c>
      <c r="J49" s="331">
        <f t="shared" si="5"/>
        <v>0</v>
      </c>
      <c r="K49" s="409">
        <f t="shared" si="6"/>
        <v>0</v>
      </c>
      <c r="L49" s="408">
        <f t="shared" si="7"/>
        <v>0</v>
      </c>
      <c r="M49" s="407"/>
    </row>
    <row r="50" spans="1:13" s="347" customFormat="1" ht="15" customHeight="1">
      <c r="B50" s="322"/>
      <c r="C50" s="304"/>
      <c r="D50" s="413"/>
      <c r="E50" s="402"/>
      <c r="F50" s="331"/>
      <c r="G50" s="331"/>
      <c r="H50" s="410"/>
      <c r="I50" s="402">
        <f t="shared" si="4"/>
        <v>0</v>
      </c>
      <c r="J50" s="331">
        <f t="shared" si="5"/>
        <v>0</v>
      </c>
      <c r="K50" s="409">
        <f t="shared" si="6"/>
        <v>0</v>
      </c>
      <c r="L50" s="408">
        <f t="shared" si="7"/>
        <v>0</v>
      </c>
      <c r="M50" s="407"/>
    </row>
    <row r="51" spans="1:13" s="347" customFormat="1" ht="15" customHeight="1">
      <c r="B51" s="322" t="s">
        <v>849</v>
      </c>
      <c r="C51" s="288" t="s">
        <v>850</v>
      </c>
      <c r="D51" s="413">
        <v>1</v>
      </c>
      <c r="E51" s="402">
        <v>0.56999999999999995</v>
      </c>
      <c r="F51" s="331"/>
      <c r="G51" s="331"/>
      <c r="H51" s="410"/>
      <c r="I51" s="402">
        <f t="shared" si="4"/>
        <v>0.56999999999999995</v>
      </c>
      <c r="J51" s="331">
        <f t="shared" si="5"/>
        <v>0</v>
      </c>
      <c r="K51" s="409">
        <f t="shared" si="6"/>
        <v>0</v>
      </c>
      <c r="L51" s="408">
        <f t="shared" si="7"/>
        <v>0</v>
      </c>
      <c r="M51" s="407"/>
    </row>
    <row r="52" spans="1:13" s="347" customFormat="1" ht="15" customHeight="1">
      <c r="B52" s="362" t="s">
        <v>849</v>
      </c>
      <c r="C52" s="315" t="s">
        <v>848</v>
      </c>
      <c r="D52" s="413">
        <v>4</v>
      </c>
      <c r="E52" s="402">
        <v>1.3</v>
      </c>
      <c r="F52" s="331"/>
      <c r="G52" s="331"/>
      <c r="H52" s="410"/>
      <c r="I52" s="402">
        <f t="shared" si="4"/>
        <v>5.2</v>
      </c>
      <c r="J52" s="331">
        <f t="shared" si="5"/>
        <v>0</v>
      </c>
      <c r="K52" s="409">
        <f t="shared" si="6"/>
        <v>0</v>
      </c>
      <c r="L52" s="408">
        <f t="shared" si="7"/>
        <v>0</v>
      </c>
      <c r="M52" s="411"/>
    </row>
    <row r="53" spans="1:13" s="347" customFormat="1" ht="15" customHeight="1">
      <c r="B53" s="322" t="s">
        <v>66</v>
      </c>
      <c r="C53" s="288" t="s">
        <v>615</v>
      </c>
      <c r="D53" s="413">
        <v>2</v>
      </c>
      <c r="E53" s="402">
        <v>1.3</v>
      </c>
      <c r="F53" s="331"/>
      <c r="G53" s="331"/>
      <c r="H53" s="410"/>
      <c r="I53" s="402">
        <f t="shared" si="4"/>
        <v>2.6</v>
      </c>
      <c r="J53" s="331">
        <f t="shared" si="5"/>
        <v>0</v>
      </c>
      <c r="K53" s="409">
        <f t="shared" si="6"/>
        <v>0</v>
      </c>
      <c r="L53" s="408">
        <f t="shared" si="7"/>
        <v>0</v>
      </c>
      <c r="M53" s="411"/>
    </row>
    <row r="54" spans="1:13" s="347" customFormat="1" ht="15" customHeight="1">
      <c r="B54" s="322" t="s">
        <v>66</v>
      </c>
      <c r="C54" s="304" t="s">
        <v>614</v>
      </c>
      <c r="D54" s="413">
        <v>28</v>
      </c>
      <c r="E54" s="402">
        <v>1.3</v>
      </c>
      <c r="F54" s="331"/>
      <c r="G54" s="331"/>
      <c r="H54" s="410"/>
      <c r="I54" s="402">
        <f t="shared" si="4"/>
        <v>36.4</v>
      </c>
      <c r="J54" s="331">
        <f t="shared" si="5"/>
        <v>0</v>
      </c>
      <c r="K54" s="409">
        <f t="shared" si="6"/>
        <v>0</v>
      </c>
      <c r="L54" s="408">
        <f t="shared" si="7"/>
        <v>0</v>
      </c>
      <c r="M54" s="411"/>
    </row>
    <row r="55" spans="1:13" s="347" customFormat="1" ht="15" customHeight="1">
      <c r="B55" s="305"/>
      <c r="C55" s="304"/>
      <c r="D55" s="413"/>
      <c r="E55" s="402"/>
      <c r="F55" s="331"/>
      <c r="G55" s="331"/>
      <c r="H55" s="410"/>
      <c r="I55" s="402">
        <f t="shared" si="4"/>
        <v>0</v>
      </c>
      <c r="J55" s="331">
        <f t="shared" si="5"/>
        <v>0</v>
      </c>
      <c r="K55" s="409">
        <f t="shared" si="6"/>
        <v>0</v>
      </c>
      <c r="L55" s="408">
        <f t="shared" si="7"/>
        <v>0</v>
      </c>
      <c r="M55" s="411"/>
    </row>
    <row r="56" spans="1:13" s="347" customFormat="1" ht="15" customHeight="1">
      <c r="B56" s="305" t="s">
        <v>6</v>
      </c>
      <c r="C56" s="304" t="s">
        <v>459</v>
      </c>
      <c r="D56" s="413">
        <v>4</v>
      </c>
      <c r="E56" s="402">
        <v>1.27</v>
      </c>
      <c r="F56" s="331"/>
      <c r="G56" s="331"/>
      <c r="H56" s="410"/>
      <c r="I56" s="402">
        <f t="shared" si="4"/>
        <v>5.08</v>
      </c>
      <c r="J56" s="331">
        <f t="shared" si="5"/>
        <v>0</v>
      </c>
      <c r="K56" s="409">
        <f t="shared" si="6"/>
        <v>0</v>
      </c>
      <c r="L56" s="408">
        <f t="shared" si="7"/>
        <v>0</v>
      </c>
      <c r="M56" s="411"/>
    </row>
    <row r="57" spans="1:13" s="347" customFormat="1" ht="15" customHeight="1">
      <c r="B57" s="322" t="s">
        <v>6</v>
      </c>
      <c r="C57" s="304" t="s">
        <v>490</v>
      </c>
      <c r="D57" s="413">
        <v>9</v>
      </c>
      <c r="E57" s="402">
        <v>1.71</v>
      </c>
      <c r="F57" s="331"/>
      <c r="G57" s="331"/>
      <c r="H57" s="410"/>
      <c r="I57" s="402">
        <f t="shared" si="4"/>
        <v>15.39</v>
      </c>
      <c r="J57" s="331">
        <f t="shared" si="5"/>
        <v>0</v>
      </c>
      <c r="K57" s="409">
        <f t="shared" si="6"/>
        <v>0</v>
      </c>
      <c r="L57" s="408">
        <f t="shared" si="7"/>
        <v>0</v>
      </c>
      <c r="M57" s="411"/>
    </row>
    <row r="58" spans="1:13" s="209" customFormat="1" ht="15" customHeight="1">
      <c r="A58" s="347"/>
      <c r="B58" s="322"/>
      <c r="C58" s="304"/>
      <c r="D58" s="413"/>
      <c r="E58" s="402"/>
      <c r="F58" s="331"/>
      <c r="G58" s="331"/>
      <c r="H58" s="410"/>
      <c r="I58" s="402">
        <f t="shared" si="4"/>
        <v>0</v>
      </c>
      <c r="J58" s="331">
        <f t="shared" si="5"/>
        <v>0</v>
      </c>
      <c r="K58" s="409">
        <f t="shared" si="6"/>
        <v>0</v>
      </c>
      <c r="L58" s="408">
        <f t="shared" si="7"/>
        <v>0</v>
      </c>
      <c r="M58" s="411"/>
    </row>
    <row r="59" spans="1:13" s="209" customFormat="1" ht="15" customHeight="1">
      <c r="B59" s="322" t="s">
        <v>350</v>
      </c>
      <c r="C59" s="304" t="s">
        <v>383</v>
      </c>
      <c r="D59" s="413">
        <v>4</v>
      </c>
      <c r="E59" s="402">
        <f>1.2/1.8</f>
        <v>0.66666666666666663</v>
      </c>
      <c r="F59" s="331"/>
      <c r="G59" s="331"/>
      <c r="H59" s="410"/>
      <c r="I59" s="402">
        <f t="shared" si="4"/>
        <v>2.6666666666666665</v>
      </c>
      <c r="J59" s="331">
        <f t="shared" si="5"/>
        <v>0</v>
      </c>
      <c r="K59" s="409">
        <f t="shared" si="6"/>
        <v>0</v>
      </c>
      <c r="L59" s="408">
        <f t="shared" si="7"/>
        <v>0</v>
      </c>
      <c r="M59" s="411"/>
    </row>
    <row r="60" spans="1:13" s="209" customFormat="1" ht="15" customHeight="1">
      <c r="B60" s="322"/>
      <c r="C60" s="304"/>
      <c r="D60" s="413"/>
      <c r="E60" s="402"/>
      <c r="F60" s="331"/>
      <c r="G60" s="331"/>
      <c r="H60" s="410"/>
      <c r="I60" s="402">
        <f t="shared" si="4"/>
        <v>0</v>
      </c>
      <c r="J60" s="331">
        <f t="shared" si="5"/>
        <v>0</v>
      </c>
      <c r="K60" s="409">
        <f t="shared" si="6"/>
        <v>0</v>
      </c>
      <c r="L60" s="408">
        <f t="shared" si="7"/>
        <v>0</v>
      </c>
      <c r="M60" s="411"/>
    </row>
    <row r="61" spans="1:13" s="209" customFormat="1" ht="15" customHeight="1">
      <c r="B61" s="322"/>
      <c r="C61" s="304"/>
      <c r="D61" s="413"/>
      <c r="E61" s="402"/>
      <c r="F61" s="331"/>
      <c r="G61" s="331"/>
      <c r="H61" s="410"/>
      <c r="I61" s="402">
        <f t="shared" si="4"/>
        <v>0</v>
      </c>
      <c r="J61" s="331">
        <f t="shared" si="5"/>
        <v>0</v>
      </c>
      <c r="K61" s="409">
        <f t="shared" si="6"/>
        <v>0</v>
      </c>
      <c r="L61" s="408">
        <f t="shared" si="7"/>
        <v>0</v>
      </c>
      <c r="M61" s="411"/>
    </row>
    <row r="62" spans="1:13" s="209" customFormat="1" ht="15" customHeight="1">
      <c r="B62" s="322"/>
      <c r="C62" s="304"/>
      <c r="D62" s="413"/>
      <c r="E62" s="402"/>
      <c r="F62" s="331"/>
      <c r="G62" s="331"/>
      <c r="H62" s="410"/>
      <c r="I62" s="402">
        <f t="shared" si="4"/>
        <v>0</v>
      </c>
      <c r="J62" s="331">
        <f t="shared" si="5"/>
        <v>0</v>
      </c>
      <c r="K62" s="409">
        <f t="shared" si="6"/>
        <v>0</v>
      </c>
      <c r="L62" s="408">
        <f t="shared" si="7"/>
        <v>0</v>
      </c>
      <c r="M62" s="407"/>
    </row>
    <row r="63" spans="1:13" s="209" customFormat="1" ht="15" customHeight="1">
      <c r="B63" s="322"/>
      <c r="C63" s="304"/>
      <c r="D63" s="413"/>
      <c r="E63" s="402"/>
      <c r="F63" s="331"/>
      <c r="G63" s="331"/>
      <c r="H63" s="410"/>
      <c r="I63" s="402">
        <f t="shared" si="4"/>
        <v>0</v>
      </c>
      <c r="J63" s="331">
        <f t="shared" si="5"/>
        <v>0</v>
      </c>
      <c r="K63" s="409">
        <f t="shared" si="6"/>
        <v>0</v>
      </c>
      <c r="L63" s="408">
        <f t="shared" si="7"/>
        <v>0</v>
      </c>
      <c r="M63" s="407"/>
    </row>
    <row r="64" spans="1:13" s="209" customFormat="1" ht="15" customHeight="1">
      <c r="B64" s="322"/>
      <c r="C64" s="304"/>
      <c r="D64" s="413"/>
      <c r="E64" s="402"/>
      <c r="F64" s="331"/>
      <c r="G64" s="331"/>
      <c r="H64" s="410"/>
      <c r="I64" s="402">
        <f t="shared" si="4"/>
        <v>0</v>
      </c>
      <c r="J64" s="331">
        <f t="shared" si="5"/>
        <v>0</v>
      </c>
      <c r="K64" s="409">
        <f t="shared" si="6"/>
        <v>0</v>
      </c>
      <c r="L64" s="408">
        <f t="shared" si="7"/>
        <v>0</v>
      </c>
      <c r="M64" s="407"/>
    </row>
    <row r="65" spans="2:13" s="209" customFormat="1" ht="15" customHeight="1">
      <c r="B65" s="322"/>
      <c r="C65" s="304"/>
      <c r="D65" s="413"/>
      <c r="E65" s="402"/>
      <c r="F65" s="331"/>
      <c r="G65" s="331"/>
      <c r="H65" s="410"/>
      <c r="I65" s="402">
        <f t="shared" si="4"/>
        <v>0</v>
      </c>
      <c r="J65" s="331">
        <f t="shared" si="5"/>
        <v>0</v>
      </c>
      <c r="K65" s="409">
        <f t="shared" si="6"/>
        <v>0</v>
      </c>
      <c r="L65" s="408">
        <f t="shared" si="7"/>
        <v>0</v>
      </c>
      <c r="M65" s="407"/>
    </row>
    <row r="66" spans="2:13" s="209" customFormat="1" ht="15" customHeight="1">
      <c r="B66" s="322"/>
      <c r="C66" s="304"/>
      <c r="D66" s="413"/>
      <c r="E66" s="402"/>
      <c r="F66" s="331"/>
      <c r="G66" s="331"/>
      <c r="H66" s="410"/>
      <c r="I66" s="402">
        <f t="shared" si="4"/>
        <v>0</v>
      </c>
      <c r="J66" s="331">
        <f t="shared" si="5"/>
        <v>0</v>
      </c>
      <c r="K66" s="409">
        <f t="shared" si="6"/>
        <v>0</v>
      </c>
      <c r="L66" s="408">
        <f t="shared" si="7"/>
        <v>0</v>
      </c>
      <c r="M66" s="407"/>
    </row>
    <row r="67" spans="2:13" s="209" customFormat="1" ht="15" customHeight="1">
      <c r="B67" s="322"/>
      <c r="C67" s="304"/>
      <c r="D67" s="413"/>
      <c r="E67" s="402"/>
      <c r="F67" s="331"/>
      <c r="G67" s="331"/>
      <c r="H67" s="410"/>
      <c r="I67" s="402">
        <f t="shared" si="4"/>
        <v>0</v>
      </c>
      <c r="J67" s="331">
        <f t="shared" si="5"/>
        <v>0</v>
      </c>
      <c r="K67" s="409">
        <f t="shared" si="6"/>
        <v>0</v>
      </c>
      <c r="L67" s="408">
        <f t="shared" si="7"/>
        <v>0</v>
      </c>
      <c r="M67" s="407"/>
    </row>
    <row r="68" spans="2:13" s="209" customFormat="1" ht="15" customHeight="1">
      <c r="B68" s="322"/>
      <c r="C68" s="304"/>
      <c r="D68" s="413"/>
      <c r="E68" s="405"/>
      <c r="F68" s="404"/>
      <c r="G68" s="404"/>
      <c r="H68" s="403"/>
      <c r="I68" s="402">
        <f t="shared" si="4"/>
        <v>0</v>
      </c>
      <c r="J68" s="331">
        <f t="shared" si="5"/>
        <v>0</v>
      </c>
      <c r="K68" s="409">
        <f t="shared" si="6"/>
        <v>0</v>
      </c>
      <c r="L68" s="408">
        <f t="shared" si="7"/>
        <v>0</v>
      </c>
      <c r="M68" s="407"/>
    </row>
    <row r="69" spans="2:13" s="209" customFormat="1" ht="15" customHeight="1">
      <c r="B69" s="322"/>
      <c r="C69" s="304"/>
      <c r="D69" s="413"/>
      <c r="E69" s="405"/>
      <c r="F69" s="404"/>
      <c r="G69" s="404"/>
      <c r="H69" s="403"/>
      <c r="I69" s="402">
        <f t="shared" si="4"/>
        <v>0</v>
      </c>
      <c r="J69" s="331">
        <f t="shared" si="5"/>
        <v>0</v>
      </c>
      <c r="K69" s="409">
        <f t="shared" si="6"/>
        <v>0</v>
      </c>
      <c r="L69" s="408">
        <f t="shared" si="7"/>
        <v>0</v>
      </c>
      <c r="M69" s="407"/>
    </row>
    <row r="70" spans="2:13" s="209" customFormat="1" ht="15" customHeight="1">
      <c r="B70" s="322"/>
      <c r="C70" s="304"/>
      <c r="D70" s="413"/>
      <c r="E70" s="405"/>
      <c r="F70" s="404"/>
      <c r="G70" s="404"/>
      <c r="H70" s="403"/>
      <c r="I70" s="402">
        <f t="shared" si="4"/>
        <v>0</v>
      </c>
      <c r="J70" s="331">
        <f t="shared" si="5"/>
        <v>0</v>
      </c>
      <c r="K70" s="409">
        <f t="shared" si="6"/>
        <v>0</v>
      </c>
      <c r="L70" s="408">
        <f t="shared" si="7"/>
        <v>0</v>
      </c>
      <c r="M70" s="407"/>
    </row>
    <row r="71" spans="2:13" s="209" customFormat="1" ht="15" customHeight="1">
      <c r="B71" s="322"/>
      <c r="C71" s="304"/>
      <c r="D71" s="413"/>
      <c r="E71" s="405"/>
      <c r="F71" s="404"/>
      <c r="G71" s="404"/>
      <c r="H71" s="403"/>
      <c r="I71" s="402">
        <f t="shared" si="4"/>
        <v>0</v>
      </c>
      <c r="J71" s="331">
        <f t="shared" si="5"/>
        <v>0</v>
      </c>
      <c r="K71" s="409">
        <f t="shared" si="6"/>
        <v>0</v>
      </c>
      <c r="L71" s="408">
        <f t="shared" si="7"/>
        <v>0</v>
      </c>
      <c r="M71" s="407"/>
    </row>
    <row r="72" spans="2:13" s="209" customFormat="1" ht="15" customHeight="1">
      <c r="B72" s="322"/>
      <c r="C72" s="304"/>
      <c r="D72" s="413"/>
      <c r="E72" s="405"/>
      <c r="F72" s="404"/>
      <c r="G72" s="404"/>
      <c r="H72" s="403"/>
      <c r="I72" s="402">
        <f t="shared" si="4"/>
        <v>0</v>
      </c>
      <c r="J72" s="331">
        <f t="shared" si="5"/>
        <v>0</v>
      </c>
      <c r="K72" s="409">
        <f t="shared" si="6"/>
        <v>0</v>
      </c>
      <c r="L72" s="408">
        <f t="shared" si="7"/>
        <v>0</v>
      </c>
      <c r="M72" s="407"/>
    </row>
    <row r="73" spans="2:13" s="209" customFormat="1" ht="15" customHeight="1">
      <c r="B73" s="322"/>
      <c r="C73" s="304"/>
      <c r="D73" s="413"/>
      <c r="E73" s="405"/>
      <c r="F73" s="404"/>
      <c r="G73" s="404"/>
      <c r="H73" s="403"/>
      <c r="I73" s="402">
        <f t="shared" si="4"/>
        <v>0</v>
      </c>
      <c r="J73" s="331">
        <f t="shared" si="5"/>
        <v>0</v>
      </c>
      <c r="K73" s="409">
        <f t="shared" si="6"/>
        <v>0</v>
      </c>
      <c r="L73" s="408">
        <f t="shared" si="7"/>
        <v>0</v>
      </c>
      <c r="M73" s="407"/>
    </row>
    <row r="74" spans="2:13" s="209" customFormat="1" ht="15" customHeight="1">
      <c r="B74" s="322"/>
      <c r="C74" s="304"/>
      <c r="D74" s="413"/>
      <c r="E74" s="405"/>
      <c r="F74" s="404"/>
      <c r="G74" s="404"/>
      <c r="H74" s="403"/>
      <c r="I74" s="402">
        <f t="shared" si="4"/>
        <v>0</v>
      </c>
      <c r="J74" s="331">
        <f t="shared" si="5"/>
        <v>0</v>
      </c>
      <c r="K74" s="409">
        <f t="shared" si="6"/>
        <v>0</v>
      </c>
      <c r="L74" s="408">
        <f t="shared" si="7"/>
        <v>0</v>
      </c>
      <c r="M74" s="407"/>
    </row>
    <row r="75" spans="2:13" s="209" customFormat="1" ht="15" customHeight="1">
      <c r="B75" s="322"/>
      <c r="C75" s="304"/>
      <c r="D75" s="413"/>
      <c r="E75" s="405"/>
      <c r="F75" s="404"/>
      <c r="G75" s="404"/>
      <c r="H75" s="403"/>
      <c r="I75" s="402">
        <f t="shared" si="4"/>
        <v>0</v>
      </c>
      <c r="J75" s="331">
        <f t="shared" si="5"/>
        <v>0</v>
      </c>
      <c r="K75" s="409">
        <f t="shared" si="6"/>
        <v>0</v>
      </c>
      <c r="L75" s="408">
        <f t="shared" si="7"/>
        <v>0</v>
      </c>
      <c r="M75" s="407"/>
    </row>
    <row r="76" spans="2:13" s="209" customFormat="1" ht="15" customHeight="1">
      <c r="B76" s="322"/>
      <c r="C76" s="304"/>
      <c r="D76" s="413"/>
      <c r="E76" s="405"/>
      <c r="F76" s="404"/>
      <c r="G76" s="404"/>
      <c r="H76" s="403"/>
      <c r="I76" s="402">
        <f t="shared" si="4"/>
        <v>0</v>
      </c>
      <c r="J76" s="331">
        <f t="shared" si="5"/>
        <v>0</v>
      </c>
      <c r="K76" s="409">
        <f t="shared" si="6"/>
        <v>0</v>
      </c>
      <c r="L76" s="408">
        <f t="shared" si="7"/>
        <v>0</v>
      </c>
      <c r="M76" s="407"/>
    </row>
    <row r="77" spans="2:13" s="209" customFormat="1" ht="15" customHeight="1">
      <c r="B77" s="289"/>
      <c r="C77" s="288"/>
      <c r="D77" s="428"/>
      <c r="E77" s="405"/>
      <c r="F77" s="404"/>
      <c r="G77" s="404"/>
      <c r="H77" s="403"/>
      <c r="I77" s="402">
        <f t="shared" si="4"/>
        <v>0</v>
      </c>
      <c r="J77" s="331">
        <f t="shared" si="5"/>
        <v>0</v>
      </c>
      <c r="K77" s="409">
        <f t="shared" si="6"/>
        <v>0</v>
      </c>
      <c r="L77" s="408">
        <f t="shared" si="7"/>
        <v>0</v>
      </c>
      <c r="M77" s="407"/>
    </row>
    <row r="78" spans="2:13" s="209" customFormat="1" ht="15" customHeight="1">
      <c r="B78" s="289"/>
      <c r="C78" s="288"/>
      <c r="D78" s="428"/>
      <c r="E78" s="405"/>
      <c r="F78" s="404"/>
      <c r="G78" s="404"/>
      <c r="H78" s="403"/>
      <c r="I78" s="402">
        <f t="shared" si="4"/>
        <v>0</v>
      </c>
      <c r="J78" s="331">
        <f t="shared" si="5"/>
        <v>0</v>
      </c>
      <c r="K78" s="409">
        <f t="shared" si="6"/>
        <v>0</v>
      </c>
      <c r="L78" s="408">
        <f t="shared" si="7"/>
        <v>0</v>
      </c>
      <c r="M78" s="407"/>
    </row>
    <row r="79" spans="2:13" s="209" customFormat="1" ht="15" customHeight="1">
      <c r="B79" s="289"/>
      <c r="C79" s="288"/>
      <c r="D79" s="428"/>
      <c r="E79" s="405"/>
      <c r="F79" s="404"/>
      <c r="G79" s="404"/>
      <c r="H79" s="403"/>
      <c r="I79" s="402">
        <f t="shared" si="4"/>
        <v>0</v>
      </c>
      <c r="J79" s="331">
        <f t="shared" si="5"/>
        <v>0</v>
      </c>
      <c r="K79" s="401">
        <f t="shared" si="6"/>
        <v>0</v>
      </c>
      <c r="L79" s="400">
        <f t="shared" si="7"/>
        <v>0</v>
      </c>
      <c r="M79" s="399"/>
    </row>
    <row r="80" spans="2:13" s="209" customFormat="1" ht="15" customHeight="1">
      <c r="B80" s="220"/>
      <c r="C80" s="219" t="s">
        <v>191</v>
      </c>
      <c r="D80" s="398"/>
      <c r="E80" s="397"/>
      <c r="F80" s="396"/>
      <c r="G80" s="396"/>
      <c r="H80" s="395" t="s">
        <v>724</v>
      </c>
      <c r="I80" s="394">
        <f>SUM(I48:I79)</f>
        <v>71.111666666666665</v>
      </c>
      <c r="J80" s="393">
        <f>SUM(J48:J79)</f>
        <v>0</v>
      </c>
      <c r="K80" s="393">
        <f>SUM(K48:K79)</f>
        <v>0</v>
      </c>
      <c r="L80" s="392">
        <f>SUM(L48:L79)</f>
        <v>0</v>
      </c>
      <c r="M80" s="391" t="s">
        <v>715</v>
      </c>
    </row>
    <row r="81" spans="2:13" s="209" customFormat="1" ht="15" customHeight="1">
      <c r="B81" s="284" t="s">
        <v>714</v>
      </c>
      <c r="K81" s="425"/>
      <c r="L81" s="210"/>
      <c r="M81" s="210"/>
    </row>
    <row r="82" spans="2:13" s="209" customFormat="1" ht="15" customHeight="1">
      <c r="B82" s="283" t="s">
        <v>93</v>
      </c>
      <c r="C82" s="884" t="e">
        <f>$C$43</f>
        <v>#REF!</v>
      </c>
      <c r="D82" s="885"/>
      <c r="E82" s="885"/>
      <c r="F82" s="885"/>
      <c r="G82" s="885"/>
      <c r="H82" s="885"/>
      <c r="I82" s="886" t="s">
        <v>847</v>
      </c>
      <c r="J82" s="887"/>
      <c r="K82" s="887"/>
      <c r="L82" s="887"/>
      <c r="M82" s="888"/>
    </row>
    <row r="83" spans="2:13" s="209" customFormat="1" ht="15" customHeight="1">
      <c r="K83" s="425"/>
      <c r="L83" s="210"/>
      <c r="M83" s="210"/>
    </row>
    <row r="84" spans="2:13" s="209" customFormat="1" ht="15" customHeight="1">
      <c r="B84" s="281"/>
      <c r="C84" s="280"/>
      <c r="D84" s="424"/>
      <c r="E84" s="889" t="s">
        <v>712</v>
      </c>
      <c r="F84" s="890"/>
      <c r="G84" s="890"/>
      <c r="H84" s="891"/>
      <c r="I84" s="889" t="s">
        <v>711</v>
      </c>
      <c r="J84" s="890"/>
      <c r="K84" s="890"/>
      <c r="L84" s="891"/>
      <c r="M84" s="423"/>
    </row>
    <row r="85" spans="2:13" s="209" customFormat="1" ht="15" customHeight="1">
      <c r="B85" s="271" t="s">
        <v>70</v>
      </c>
      <c r="C85" s="270" t="s">
        <v>87</v>
      </c>
      <c r="D85" s="422" t="s">
        <v>13</v>
      </c>
      <c r="E85" s="421" t="s">
        <v>709</v>
      </c>
      <c r="F85" s="892" t="s">
        <v>708</v>
      </c>
      <c r="G85" s="265" t="s">
        <v>707</v>
      </c>
      <c r="H85" s="420" t="s">
        <v>710</v>
      </c>
      <c r="I85" s="421" t="s">
        <v>709</v>
      </c>
      <c r="J85" s="892" t="s">
        <v>708</v>
      </c>
      <c r="K85" s="265" t="s">
        <v>707</v>
      </c>
      <c r="L85" s="420" t="s">
        <v>751</v>
      </c>
      <c r="M85" s="417"/>
    </row>
    <row r="86" spans="2:13" s="209" customFormat="1" ht="15" customHeight="1">
      <c r="B86" s="261"/>
      <c r="C86" s="260"/>
      <c r="D86" s="419"/>
      <c r="E86" s="418"/>
      <c r="F86" s="893"/>
      <c r="G86" s="256"/>
      <c r="H86" s="257"/>
      <c r="I86" s="418"/>
      <c r="J86" s="893"/>
      <c r="K86" s="256"/>
      <c r="L86" s="257"/>
      <c r="M86" s="417"/>
    </row>
    <row r="87" spans="2:13" s="209" customFormat="1" ht="15" customHeight="1">
      <c r="B87" s="305"/>
      <c r="C87" s="304"/>
      <c r="D87" s="413"/>
      <c r="E87" s="402"/>
      <c r="F87" s="331"/>
      <c r="G87" s="331"/>
      <c r="H87" s="410"/>
      <c r="I87" s="402">
        <f t="shared" ref="I87:I118" si="8">D87*E87</f>
        <v>0</v>
      </c>
      <c r="J87" s="331">
        <f t="shared" ref="J87:J118" si="9">D87*F87</f>
        <v>0</v>
      </c>
      <c r="K87" s="416">
        <f t="shared" ref="K87:K118" si="10">D87*G87</f>
        <v>0</v>
      </c>
      <c r="L87" s="415">
        <f t="shared" ref="L87:L118" si="11">D87*H87</f>
        <v>0</v>
      </c>
      <c r="M87" s="414"/>
    </row>
    <row r="88" spans="2:13" s="209" customFormat="1" ht="15" customHeight="1">
      <c r="B88" s="305"/>
      <c r="C88" s="304"/>
      <c r="D88" s="413"/>
      <c r="E88" s="402"/>
      <c r="F88" s="331"/>
      <c r="G88" s="331"/>
      <c r="H88" s="410"/>
      <c r="I88" s="402">
        <f t="shared" si="8"/>
        <v>0</v>
      </c>
      <c r="J88" s="331">
        <f t="shared" si="9"/>
        <v>0</v>
      </c>
      <c r="K88" s="409">
        <f t="shared" si="10"/>
        <v>0</v>
      </c>
      <c r="L88" s="408">
        <f t="shared" si="11"/>
        <v>0</v>
      </c>
      <c r="M88" s="407"/>
    </row>
    <row r="89" spans="2:13" s="209" customFormat="1" ht="15" customHeight="1">
      <c r="B89" s="316"/>
      <c r="C89" s="304"/>
      <c r="D89" s="412"/>
      <c r="E89" s="402"/>
      <c r="F89" s="331"/>
      <c r="G89" s="331"/>
      <c r="H89" s="410"/>
      <c r="I89" s="402">
        <f t="shared" si="8"/>
        <v>0</v>
      </c>
      <c r="J89" s="331">
        <f t="shared" si="9"/>
        <v>0</v>
      </c>
      <c r="K89" s="409">
        <f t="shared" si="10"/>
        <v>0</v>
      </c>
      <c r="L89" s="408">
        <f t="shared" si="11"/>
        <v>0</v>
      </c>
      <c r="M89" s="407"/>
    </row>
    <row r="90" spans="2:13" s="209" customFormat="1" ht="15" customHeight="1">
      <c r="B90" s="316"/>
      <c r="C90" s="304"/>
      <c r="D90" s="412"/>
      <c r="E90" s="402"/>
      <c r="F90" s="331"/>
      <c r="G90" s="331"/>
      <c r="H90" s="410"/>
      <c r="I90" s="402">
        <f t="shared" si="8"/>
        <v>0</v>
      </c>
      <c r="J90" s="331">
        <f t="shared" si="9"/>
        <v>0</v>
      </c>
      <c r="K90" s="409">
        <f t="shared" si="10"/>
        <v>0</v>
      </c>
      <c r="L90" s="408">
        <f t="shared" si="11"/>
        <v>0</v>
      </c>
      <c r="M90" s="407"/>
    </row>
    <row r="91" spans="2:13" s="209" customFormat="1" ht="15" customHeight="1">
      <c r="B91" s="316"/>
      <c r="C91" s="304"/>
      <c r="D91" s="412"/>
      <c r="E91" s="402"/>
      <c r="F91" s="331"/>
      <c r="G91" s="331"/>
      <c r="H91" s="410"/>
      <c r="I91" s="402">
        <f t="shared" si="8"/>
        <v>0</v>
      </c>
      <c r="J91" s="331">
        <f t="shared" si="9"/>
        <v>0</v>
      </c>
      <c r="K91" s="409">
        <f t="shared" si="10"/>
        <v>0</v>
      </c>
      <c r="L91" s="408">
        <f t="shared" si="11"/>
        <v>0</v>
      </c>
      <c r="M91" s="411"/>
    </row>
    <row r="92" spans="2:13" s="209" customFormat="1" ht="15" customHeight="1">
      <c r="B92" s="316"/>
      <c r="C92" s="304"/>
      <c r="D92" s="412"/>
      <c r="E92" s="402"/>
      <c r="F92" s="331"/>
      <c r="G92" s="331"/>
      <c r="H92" s="410"/>
      <c r="I92" s="402">
        <f t="shared" si="8"/>
        <v>0</v>
      </c>
      <c r="J92" s="331">
        <f t="shared" si="9"/>
        <v>0</v>
      </c>
      <c r="K92" s="409">
        <f t="shared" si="10"/>
        <v>0</v>
      </c>
      <c r="L92" s="408">
        <f t="shared" si="11"/>
        <v>0</v>
      </c>
      <c r="M92" s="411"/>
    </row>
    <row r="93" spans="2:13" s="209" customFormat="1" ht="15" customHeight="1">
      <c r="B93" s="316"/>
      <c r="C93" s="315"/>
      <c r="D93" s="412"/>
      <c r="E93" s="402"/>
      <c r="F93" s="331"/>
      <c r="G93" s="331"/>
      <c r="H93" s="410"/>
      <c r="I93" s="402">
        <f t="shared" si="8"/>
        <v>0</v>
      </c>
      <c r="J93" s="331">
        <f t="shared" si="9"/>
        <v>0</v>
      </c>
      <c r="K93" s="409">
        <f t="shared" si="10"/>
        <v>0</v>
      </c>
      <c r="L93" s="408">
        <f t="shared" si="11"/>
        <v>0</v>
      </c>
      <c r="M93" s="411"/>
    </row>
    <row r="94" spans="2:13" s="209" customFormat="1" ht="15" customHeight="1">
      <c r="B94" s="316"/>
      <c r="C94" s="315"/>
      <c r="D94" s="412"/>
      <c r="E94" s="402"/>
      <c r="F94" s="331"/>
      <c r="G94" s="331"/>
      <c r="H94" s="410"/>
      <c r="I94" s="402">
        <f t="shared" si="8"/>
        <v>0</v>
      </c>
      <c r="J94" s="331">
        <f t="shared" si="9"/>
        <v>0</v>
      </c>
      <c r="K94" s="409">
        <f t="shared" si="10"/>
        <v>0</v>
      </c>
      <c r="L94" s="408">
        <f t="shared" si="11"/>
        <v>0</v>
      </c>
      <c r="M94" s="411"/>
    </row>
    <row r="95" spans="2:13" s="209" customFormat="1" ht="15" customHeight="1">
      <c r="B95" s="316"/>
      <c r="C95" s="315"/>
      <c r="D95" s="412"/>
      <c r="E95" s="402"/>
      <c r="F95" s="331"/>
      <c r="G95" s="331"/>
      <c r="H95" s="410"/>
      <c r="I95" s="402">
        <f t="shared" si="8"/>
        <v>0</v>
      </c>
      <c r="J95" s="331">
        <f t="shared" si="9"/>
        <v>0</v>
      </c>
      <c r="K95" s="409">
        <f t="shared" si="10"/>
        <v>0</v>
      </c>
      <c r="L95" s="408">
        <f t="shared" si="11"/>
        <v>0</v>
      </c>
      <c r="M95" s="411"/>
    </row>
    <row r="96" spans="2:13" s="209" customFormat="1" ht="15" customHeight="1">
      <c r="B96" s="316"/>
      <c r="C96" s="315"/>
      <c r="D96" s="412"/>
      <c r="E96" s="402"/>
      <c r="F96" s="331"/>
      <c r="G96" s="331"/>
      <c r="H96" s="410"/>
      <c r="I96" s="402">
        <f t="shared" si="8"/>
        <v>0</v>
      </c>
      <c r="J96" s="331">
        <f t="shared" si="9"/>
        <v>0</v>
      </c>
      <c r="K96" s="409">
        <f t="shared" si="10"/>
        <v>0</v>
      </c>
      <c r="L96" s="408">
        <f t="shared" si="11"/>
        <v>0</v>
      </c>
      <c r="M96" s="411"/>
    </row>
    <row r="97" spans="2:13" s="209" customFormat="1" ht="15" customHeight="1">
      <c r="B97" s="316"/>
      <c r="C97" s="315"/>
      <c r="D97" s="412"/>
      <c r="E97" s="402"/>
      <c r="F97" s="331"/>
      <c r="G97" s="331"/>
      <c r="H97" s="410"/>
      <c r="I97" s="402">
        <f t="shared" si="8"/>
        <v>0</v>
      </c>
      <c r="J97" s="331">
        <f t="shared" si="9"/>
        <v>0</v>
      </c>
      <c r="K97" s="409">
        <f t="shared" si="10"/>
        <v>0</v>
      </c>
      <c r="L97" s="408">
        <f t="shared" si="11"/>
        <v>0</v>
      </c>
      <c r="M97" s="411"/>
    </row>
    <row r="98" spans="2:13" s="209" customFormat="1" ht="15" customHeight="1">
      <c r="B98" s="316"/>
      <c r="C98" s="315"/>
      <c r="D98" s="412"/>
      <c r="E98" s="402"/>
      <c r="F98" s="331"/>
      <c r="G98" s="331"/>
      <c r="H98" s="410"/>
      <c r="I98" s="402">
        <f t="shared" si="8"/>
        <v>0</v>
      </c>
      <c r="J98" s="331">
        <f t="shared" si="9"/>
        <v>0</v>
      </c>
      <c r="K98" s="409">
        <f t="shared" si="10"/>
        <v>0</v>
      </c>
      <c r="L98" s="408">
        <f t="shared" si="11"/>
        <v>0</v>
      </c>
      <c r="M98" s="411"/>
    </row>
    <row r="99" spans="2:13" s="209" customFormat="1" ht="15" customHeight="1">
      <c r="B99" s="316"/>
      <c r="C99" s="315"/>
      <c r="D99" s="412"/>
      <c r="E99" s="402"/>
      <c r="F99" s="331"/>
      <c r="G99" s="331"/>
      <c r="H99" s="410"/>
      <c r="I99" s="402">
        <f t="shared" si="8"/>
        <v>0</v>
      </c>
      <c r="J99" s="331">
        <f t="shared" si="9"/>
        <v>0</v>
      </c>
      <c r="K99" s="409">
        <f t="shared" si="10"/>
        <v>0</v>
      </c>
      <c r="L99" s="408">
        <f t="shared" si="11"/>
        <v>0</v>
      </c>
      <c r="M99" s="411"/>
    </row>
    <row r="100" spans="2:13" s="209" customFormat="1" ht="15" customHeight="1">
      <c r="B100" s="316"/>
      <c r="C100" s="315"/>
      <c r="D100" s="412"/>
      <c r="E100" s="402"/>
      <c r="F100" s="331"/>
      <c r="G100" s="331"/>
      <c r="H100" s="410"/>
      <c r="I100" s="402">
        <f t="shared" si="8"/>
        <v>0</v>
      </c>
      <c r="J100" s="331">
        <f t="shared" si="9"/>
        <v>0</v>
      </c>
      <c r="K100" s="409">
        <f t="shared" si="10"/>
        <v>0</v>
      </c>
      <c r="L100" s="408">
        <f t="shared" si="11"/>
        <v>0</v>
      </c>
      <c r="M100" s="411"/>
    </row>
    <row r="101" spans="2:13" s="209" customFormat="1" ht="15" customHeight="1">
      <c r="B101" s="305"/>
      <c r="C101" s="304"/>
      <c r="D101" s="431"/>
      <c r="E101" s="402"/>
      <c r="F101" s="331"/>
      <c r="G101" s="331"/>
      <c r="H101" s="410"/>
      <c r="I101" s="402">
        <f t="shared" si="8"/>
        <v>0</v>
      </c>
      <c r="J101" s="331">
        <f t="shared" si="9"/>
        <v>0</v>
      </c>
      <c r="K101" s="409">
        <f t="shared" si="10"/>
        <v>0</v>
      </c>
      <c r="L101" s="408">
        <f t="shared" si="11"/>
        <v>0</v>
      </c>
      <c r="M101" s="407"/>
    </row>
    <row r="102" spans="2:13" s="209" customFormat="1" ht="15" customHeight="1">
      <c r="B102" s="316"/>
      <c r="C102" s="315"/>
      <c r="D102" s="412"/>
      <c r="E102" s="402"/>
      <c r="F102" s="331"/>
      <c r="G102" s="331"/>
      <c r="H102" s="410"/>
      <c r="I102" s="402">
        <f t="shared" si="8"/>
        <v>0</v>
      </c>
      <c r="J102" s="331">
        <f t="shared" si="9"/>
        <v>0</v>
      </c>
      <c r="K102" s="409">
        <f t="shared" si="10"/>
        <v>0</v>
      </c>
      <c r="L102" s="408">
        <f t="shared" si="11"/>
        <v>0</v>
      </c>
      <c r="M102" s="407"/>
    </row>
    <row r="103" spans="2:13" s="209" customFormat="1" ht="15" customHeight="1">
      <c r="B103" s="305"/>
      <c r="C103" s="304"/>
      <c r="D103" s="413"/>
      <c r="E103" s="402"/>
      <c r="F103" s="331"/>
      <c r="G103" s="331"/>
      <c r="H103" s="410"/>
      <c r="I103" s="402">
        <f t="shared" si="8"/>
        <v>0</v>
      </c>
      <c r="J103" s="331">
        <f t="shared" si="9"/>
        <v>0</v>
      </c>
      <c r="K103" s="409">
        <f t="shared" si="10"/>
        <v>0</v>
      </c>
      <c r="L103" s="408">
        <f t="shared" si="11"/>
        <v>0</v>
      </c>
      <c r="M103" s="407"/>
    </row>
    <row r="104" spans="2:13" s="209" customFormat="1" ht="15" customHeight="1">
      <c r="B104" s="289" t="s">
        <v>270</v>
      </c>
      <c r="C104" s="288" t="s">
        <v>594</v>
      </c>
      <c r="D104" s="413">
        <v>561</v>
      </c>
      <c r="E104" s="402">
        <v>2.5999999999999999E-2</v>
      </c>
      <c r="F104" s="331"/>
      <c r="G104" s="331"/>
      <c r="H104" s="410"/>
      <c r="I104" s="402">
        <f t="shared" si="8"/>
        <v>14.585999999999999</v>
      </c>
      <c r="J104" s="331">
        <f t="shared" si="9"/>
        <v>0</v>
      </c>
      <c r="K104" s="409">
        <f t="shared" si="10"/>
        <v>0</v>
      </c>
      <c r="L104" s="408">
        <f t="shared" si="11"/>
        <v>0</v>
      </c>
      <c r="M104" s="407"/>
    </row>
    <row r="105" spans="2:13" s="209" customFormat="1" ht="15" customHeight="1">
      <c r="B105" s="289" t="s">
        <v>270</v>
      </c>
      <c r="C105" s="288" t="s">
        <v>269</v>
      </c>
      <c r="D105" s="413">
        <v>20</v>
      </c>
      <c r="E105" s="402">
        <v>3.6999999999999998E-2</v>
      </c>
      <c r="F105" s="331"/>
      <c r="G105" s="331"/>
      <c r="H105" s="410"/>
      <c r="I105" s="402">
        <f t="shared" si="8"/>
        <v>0.74</v>
      </c>
      <c r="J105" s="331">
        <f t="shared" si="9"/>
        <v>0</v>
      </c>
      <c r="K105" s="409">
        <f t="shared" si="10"/>
        <v>0</v>
      </c>
      <c r="L105" s="408">
        <f t="shared" si="11"/>
        <v>0</v>
      </c>
      <c r="M105" s="407"/>
    </row>
    <row r="106" spans="2:13" s="209" customFormat="1" ht="15" customHeight="1">
      <c r="B106" s="305"/>
      <c r="C106" s="304"/>
      <c r="D106" s="413"/>
      <c r="E106" s="402"/>
      <c r="F106" s="331"/>
      <c r="G106" s="331"/>
      <c r="H106" s="410"/>
      <c r="I106" s="402">
        <f t="shared" si="8"/>
        <v>0</v>
      </c>
      <c r="J106" s="331">
        <f t="shared" si="9"/>
        <v>0</v>
      </c>
      <c r="K106" s="409">
        <f t="shared" si="10"/>
        <v>0</v>
      </c>
      <c r="L106" s="408">
        <f t="shared" si="11"/>
        <v>0</v>
      </c>
      <c r="M106" s="407"/>
    </row>
    <row r="107" spans="2:13" s="209" customFormat="1" ht="15" customHeight="1">
      <c r="B107" s="289" t="s">
        <v>825</v>
      </c>
      <c r="C107" s="288" t="s">
        <v>846</v>
      </c>
      <c r="D107" s="431">
        <v>987</v>
      </c>
      <c r="E107" s="405">
        <v>0.1</v>
      </c>
      <c r="F107" s="404"/>
      <c r="G107" s="404"/>
      <c r="H107" s="403"/>
      <c r="I107" s="402">
        <f t="shared" si="8"/>
        <v>98.7</v>
      </c>
      <c r="J107" s="331">
        <f t="shared" si="9"/>
        <v>0</v>
      </c>
      <c r="K107" s="409">
        <f t="shared" si="10"/>
        <v>0</v>
      </c>
      <c r="L107" s="408">
        <f t="shared" si="11"/>
        <v>0</v>
      </c>
      <c r="M107" s="407"/>
    </row>
    <row r="108" spans="2:13" s="209" customFormat="1" ht="15" customHeight="1">
      <c r="B108" s="289" t="s">
        <v>825</v>
      </c>
      <c r="C108" s="288" t="s">
        <v>845</v>
      </c>
      <c r="D108" s="413">
        <v>90</v>
      </c>
      <c r="E108" s="405">
        <v>0.1</v>
      </c>
      <c r="F108" s="404"/>
      <c r="G108" s="404"/>
      <c r="H108" s="403"/>
      <c r="I108" s="402">
        <f t="shared" si="8"/>
        <v>9</v>
      </c>
      <c r="J108" s="331">
        <f t="shared" si="9"/>
        <v>0</v>
      </c>
      <c r="K108" s="409">
        <f t="shared" si="10"/>
        <v>0</v>
      </c>
      <c r="L108" s="408">
        <f t="shared" si="11"/>
        <v>0</v>
      </c>
      <c r="M108" s="407"/>
    </row>
    <row r="109" spans="2:13" s="209" customFormat="1" ht="15" customHeight="1">
      <c r="B109" s="289" t="s">
        <v>825</v>
      </c>
      <c r="C109" s="288" t="s">
        <v>844</v>
      </c>
      <c r="D109" s="413">
        <v>206</v>
      </c>
      <c r="E109" s="405">
        <v>0.14499999999999999</v>
      </c>
      <c r="F109" s="404"/>
      <c r="G109" s="404"/>
      <c r="H109" s="403"/>
      <c r="I109" s="402">
        <f t="shared" si="8"/>
        <v>29.869999999999997</v>
      </c>
      <c r="J109" s="331">
        <f t="shared" si="9"/>
        <v>0</v>
      </c>
      <c r="K109" s="409">
        <f t="shared" si="10"/>
        <v>0</v>
      </c>
      <c r="L109" s="408">
        <f t="shared" si="11"/>
        <v>0</v>
      </c>
      <c r="M109" s="407"/>
    </row>
    <row r="110" spans="2:13" s="209" customFormat="1" ht="15" customHeight="1">
      <c r="B110" s="289" t="s">
        <v>538</v>
      </c>
      <c r="C110" s="288" t="s">
        <v>590</v>
      </c>
      <c r="D110" s="413">
        <v>59</v>
      </c>
      <c r="E110" s="405">
        <v>0.14499999999999999</v>
      </c>
      <c r="F110" s="404"/>
      <c r="G110" s="404"/>
      <c r="H110" s="403"/>
      <c r="I110" s="402">
        <f t="shared" si="8"/>
        <v>8.5549999999999997</v>
      </c>
      <c r="J110" s="331">
        <f t="shared" si="9"/>
        <v>0</v>
      </c>
      <c r="K110" s="409">
        <f t="shared" si="10"/>
        <v>0</v>
      </c>
      <c r="L110" s="408">
        <f t="shared" si="11"/>
        <v>0</v>
      </c>
      <c r="M110" s="407"/>
    </row>
    <row r="111" spans="2:13" s="209" customFormat="1" ht="15" customHeight="1">
      <c r="B111" s="289" t="s">
        <v>843</v>
      </c>
      <c r="C111" s="288" t="s">
        <v>842</v>
      </c>
      <c r="D111" s="413">
        <v>162</v>
      </c>
      <c r="E111" s="405">
        <v>0.13</v>
      </c>
      <c r="F111" s="404"/>
      <c r="G111" s="404"/>
      <c r="H111" s="403"/>
      <c r="I111" s="402">
        <f t="shared" si="8"/>
        <v>21.060000000000002</v>
      </c>
      <c r="J111" s="331">
        <f t="shared" si="9"/>
        <v>0</v>
      </c>
      <c r="K111" s="409">
        <f t="shared" si="10"/>
        <v>0</v>
      </c>
      <c r="L111" s="408">
        <f t="shared" si="11"/>
        <v>0</v>
      </c>
      <c r="M111" s="407"/>
    </row>
    <row r="112" spans="2:13" s="209" customFormat="1" ht="15" customHeight="1">
      <c r="B112" s="289" t="s">
        <v>825</v>
      </c>
      <c r="C112" s="288" t="s">
        <v>841</v>
      </c>
      <c r="D112" s="413">
        <v>15</v>
      </c>
      <c r="E112" s="405">
        <v>0.13</v>
      </c>
      <c r="F112" s="404"/>
      <c r="G112" s="404"/>
      <c r="H112" s="403"/>
      <c r="I112" s="402">
        <f t="shared" si="8"/>
        <v>1.9500000000000002</v>
      </c>
      <c r="J112" s="331">
        <f t="shared" si="9"/>
        <v>0</v>
      </c>
      <c r="K112" s="409">
        <f t="shared" si="10"/>
        <v>0</v>
      </c>
      <c r="L112" s="408">
        <f t="shared" si="11"/>
        <v>0</v>
      </c>
      <c r="M112" s="407"/>
    </row>
    <row r="113" spans="2:13" s="209" customFormat="1" ht="15" customHeight="1">
      <c r="B113" s="289" t="s">
        <v>6</v>
      </c>
      <c r="C113" s="288" t="s">
        <v>589</v>
      </c>
      <c r="D113" s="413">
        <v>6</v>
      </c>
      <c r="E113" s="405">
        <v>1.06</v>
      </c>
      <c r="F113" s="404"/>
      <c r="G113" s="404"/>
      <c r="H113" s="403"/>
      <c r="I113" s="402">
        <f t="shared" si="8"/>
        <v>6.36</v>
      </c>
      <c r="J113" s="331">
        <f t="shared" si="9"/>
        <v>0</v>
      </c>
      <c r="K113" s="409">
        <f t="shared" si="10"/>
        <v>0</v>
      </c>
      <c r="L113" s="408">
        <f t="shared" si="11"/>
        <v>0</v>
      </c>
      <c r="M113" s="407"/>
    </row>
    <row r="114" spans="2:13" s="209" customFormat="1" ht="15" customHeight="1">
      <c r="B114" s="289" t="s">
        <v>350</v>
      </c>
      <c r="C114" s="288" t="s">
        <v>383</v>
      </c>
      <c r="D114" s="413">
        <v>26</v>
      </c>
      <c r="E114" s="402">
        <f>1.2/1.8</f>
        <v>0.66666666666666663</v>
      </c>
      <c r="F114" s="404"/>
      <c r="G114" s="404"/>
      <c r="H114" s="403"/>
      <c r="I114" s="402">
        <f t="shared" si="8"/>
        <v>17.333333333333332</v>
      </c>
      <c r="J114" s="331">
        <f t="shared" si="9"/>
        <v>0</v>
      </c>
      <c r="K114" s="409">
        <f t="shared" si="10"/>
        <v>0</v>
      </c>
      <c r="L114" s="408">
        <f t="shared" si="11"/>
        <v>0</v>
      </c>
      <c r="M114" s="407"/>
    </row>
    <row r="115" spans="2:13" s="209" customFormat="1" ht="15" customHeight="1">
      <c r="B115" s="305" t="s">
        <v>350</v>
      </c>
      <c r="C115" s="304" t="s">
        <v>349</v>
      </c>
      <c r="D115" s="431">
        <v>3</v>
      </c>
      <c r="E115" s="402">
        <f>2.4/1.8</f>
        <v>1.3333333333333333</v>
      </c>
      <c r="F115" s="404"/>
      <c r="G115" s="404"/>
      <c r="H115" s="403"/>
      <c r="I115" s="402">
        <f t="shared" si="8"/>
        <v>4</v>
      </c>
      <c r="J115" s="331">
        <f t="shared" si="9"/>
        <v>0</v>
      </c>
      <c r="K115" s="409">
        <f t="shared" si="10"/>
        <v>0</v>
      </c>
      <c r="L115" s="408">
        <f t="shared" si="11"/>
        <v>0</v>
      </c>
      <c r="M115" s="407"/>
    </row>
    <row r="116" spans="2:13" s="209" customFormat="1" ht="15" customHeight="1">
      <c r="B116" s="322"/>
      <c r="C116" s="304"/>
      <c r="D116" s="413"/>
      <c r="E116" s="405"/>
      <c r="F116" s="404"/>
      <c r="G116" s="404"/>
      <c r="H116" s="403"/>
      <c r="I116" s="402">
        <f t="shared" si="8"/>
        <v>0</v>
      </c>
      <c r="J116" s="331">
        <f t="shared" si="9"/>
        <v>0</v>
      </c>
      <c r="K116" s="409">
        <f t="shared" si="10"/>
        <v>0</v>
      </c>
      <c r="L116" s="408">
        <f t="shared" si="11"/>
        <v>0</v>
      </c>
      <c r="M116" s="407"/>
    </row>
    <row r="117" spans="2:13" s="209" customFormat="1" ht="15" customHeight="1">
      <c r="B117" s="322"/>
      <c r="C117" s="304"/>
      <c r="D117" s="413"/>
      <c r="E117" s="405"/>
      <c r="F117" s="404"/>
      <c r="G117" s="404"/>
      <c r="H117" s="403"/>
      <c r="I117" s="402">
        <f t="shared" si="8"/>
        <v>0</v>
      </c>
      <c r="J117" s="331">
        <f t="shared" si="9"/>
        <v>0</v>
      </c>
      <c r="K117" s="409">
        <f t="shared" si="10"/>
        <v>0</v>
      </c>
      <c r="L117" s="408">
        <f t="shared" si="11"/>
        <v>0</v>
      </c>
      <c r="M117" s="407"/>
    </row>
    <row r="118" spans="2:13" s="209" customFormat="1" ht="15" customHeight="1">
      <c r="B118" s="305"/>
      <c r="C118" s="304"/>
      <c r="D118" s="413"/>
      <c r="E118" s="405"/>
      <c r="F118" s="404"/>
      <c r="G118" s="404"/>
      <c r="H118" s="403"/>
      <c r="I118" s="402">
        <f t="shared" si="8"/>
        <v>0</v>
      </c>
      <c r="J118" s="331">
        <f t="shared" si="9"/>
        <v>0</v>
      </c>
      <c r="K118" s="401">
        <f t="shared" si="10"/>
        <v>0</v>
      </c>
      <c r="L118" s="400">
        <f t="shared" si="11"/>
        <v>0</v>
      </c>
      <c r="M118" s="399"/>
    </row>
    <row r="119" spans="2:13" s="209" customFormat="1" ht="15" customHeight="1">
      <c r="B119" s="220"/>
      <c r="C119" s="219" t="s">
        <v>191</v>
      </c>
      <c r="D119" s="398"/>
      <c r="E119" s="397"/>
      <c r="F119" s="396"/>
      <c r="G119" s="396"/>
      <c r="H119" s="395" t="s">
        <v>724</v>
      </c>
      <c r="I119" s="394">
        <f>SUM(I87:I118)</f>
        <v>212.15433333333334</v>
      </c>
      <c r="J119" s="393">
        <f>SUM(J87:J118)</f>
        <v>0</v>
      </c>
      <c r="K119" s="393">
        <f>SUM(K87:K118)</f>
        <v>0</v>
      </c>
      <c r="L119" s="392">
        <f>SUM(L87:L118)</f>
        <v>0</v>
      </c>
      <c r="M119" s="391" t="s">
        <v>715</v>
      </c>
    </row>
    <row r="120" spans="2:13" s="209" customFormat="1" ht="15" customHeight="1">
      <c r="B120" s="284" t="s">
        <v>714</v>
      </c>
      <c r="K120" s="438"/>
      <c r="L120" s="437"/>
      <c r="M120" s="391"/>
    </row>
    <row r="121" spans="2:13" s="209" customFormat="1" ht="15" customHeight="1">
      <c r="B121" s="283" t="s">
        <v>93</v>
      </c>
      <c r="C121" s="884" t="e">
        <f>$C$43</f>
        <v>#REF!</v>
      </c>
      <c r="D121" s="885"/>
      <c r="E121" s="885"/>
      <c r="F121" s="885"/>
      <c r="G121" s="885"/>
      <c r="H121" s="885"/>
      <c r="I121" s="886" t="s">
        <v>588</v>
      </c>
      <c r="J121" s="887"/>
      <c r="K121" s="887"/>
      <c r="L121" s="887"/>
      <c r="M121" s="888"/>
    </row>
    <row r="122" spans="2:13" s="209" customFormat="1" ht="15" customHeight="1">
      <c r="K122" s="425"/>
      <c r="L122" s="210"/>
      <c r="M122" s="210"/>
    </row>
    <row r="123" spans="2:13" s="209" customFormat="1" ht="15" customHeight="1">
      <c r="B123" s="281"/>
      <c r="C123" s="280"/>
      <c r="D123" s="424"/>
      <c r="E123" s="889" t="s">
        <v>712</v>
      </c>
      <c r="F123" s="890"/>
      <c r="G123" s="890"/>
      <c r="H123" s="891"/>
      <c r="I123" s="889" t="s">
        <v>711</v>
      </c>
      <c r="J123" s="890"/>
      <c r="K123" s="890"/>
      <c r="L123" s="891"/>
      <c r="M123" s="423"/>
    </row>
    <row r="124" spans="2:13" s="209" customFormat="1" ht="15" customHeight="1">
      <c r="B124" s="271" t="s">
        <v>70</v>
      </c>
      <c r="C124" s="270" t="s">
        <v>87</v>
      </c>
      <c r="D124" s="422" t="s">
        <v>13</v>
      </c>
      <c r="E124" s="421" t="s">
        <v>709</v>
      </c>
      <c r="F124" s="892" t="s">
        <v>708</v>
      </c>
      <c r="G124" s="265" t="s">
        <v>707</v>
      </c>
      <c r="H124" s="420" t="s">
        <v>710</v>
      </c>
      <c r="I124" s="421" t="s">
        <v>709</v>
      </c>
      <c r="J124" s="892" t="s">
        <v>708</v>
      </c>
      <c r="K124" s="265" t="s">
        <v>707</v>
      </c>
      <c r="L124" s="420" t="s">
        <v>840</v>
      </c>
      <c r="M124" s="417"/>
    </row>
    <row r="125" spans="2:13" s="209" customFormat="1" ht="15" customHeight="1">
      <c r="B125" s="261"/>
      <c r="C125" s="260"/>
      <c r="D125" s="419"/>
      <c r="E125" s="418"/>
      <c r="F125" s="893"/>
      <c r="G125" s="256"/>
      <c r="H125" s="257"/>
      <c r="I125" s="418"/>
      <c r="J125" s="893"/>
      <c r="K125" s="256"/>
      <c r="L125" s="257"/>
      <c r="M125" s="417"/>
    </row>
    <row r="126" spans="2:13" s="209" customFormat="1" ht="15" customHeight="1">
      <c r="B126" s="326" t="s">
        <v>53</v>
      </c>
      <c r="C126" s="325" t="s">
        <v>839</v>
      </c>
      <c r="D126" s="413">
        <v>14</v>
      </c>
      <c r="E126" s="402">
        <v>1.5</v>
      </c>
      <c r="F126" s="331"/>
      <c r="G126" s="331"/>
      <c r="H126" s="410"/>
      <c r="I126" s="402">
        <f t="shared" ref="I126:I157" si="12">D126*E126</f>
        <v>21</v>
      </c>
      <c r="J126" s="331">
        <f t="shared" ref="J126:J157" si="13">D126*F126</f>
        <v>0</v>
      </c>
      <c r="K126" s="416">
        <f t="shared" ref="K126:K157" si="14">D126*G126</f>
        <v>0</v>
      </c>
      <c r="L126" s="415">
        <f t="shared" ref="L126:L157" si="15">D126*H126</f>
        <v>0</v>
      </c>
      <c r="M126" s="414"/>
    </row>
    <row r="127" spans="2:13" s="209" customFormat="1" ht="15" customHeight="1">
      <c r="B127" s="326" t="s">
        <v>53</v>
      </c>
      <c r="C127" s="325" t="s">
        <v>586</v>
      </c>
      <c r="D127" s="413">
        <v>106</v>
      </c>
      <c r="E127" s="402">
        <v>1.8</v>
      </c>
      <c r="F127" s="331"/>
      <c r="G127" s="331"/>
      <c r="H127" s="410"/>
      <c r="I127" s="402">
        <f t="shared" si="12"/>
        <v>190.8</v>
      </c>
      <c r="J127" s="331">
        <f t="shared" si="13"/>
        <v>0</v>
      </c>
      <c r="K127" s="409">
        <f t="shared" si="14"/>
        <v>0</v>
      </c>
      <c r="L127" s="408">
        <f t="shared" si="15"/>
        <v>0</v>
      </c>
      <c r="M127" s="407"/>
    </row>
    <row r="128" spans="2:13" s="209" customFormat="1" ht="15" customHeight="1">
      <c r="B128" s="326" t="s">
        <v>53</v>
      </c>
      <c r="C128" s="325" t="s">
        <v>838</v>
      </c>
      <c r="D128" s="413">
        <v>141</v>
      </c>
      <c r="E128" s="402">
        <v>2.2999999999999998</v>
      </c>
      <c r="F128" s="331"/>
      <c r="G128" s="331"/>
      <c r="H128" s="410"/>
      <c r="I128" s="402">
        <f t="shared" si="12"/>
        <v>324.29999999999995</v>
      </c>
      <c r="J128" s="331">
        <f t="shared" si="13"/>
        <v>0</v>
      </c>
      <c r="K128" s="409">
        <f t="shared" si="14"/>
        <v>0</v>
      </c>
      <c r="L128" s="408">
        <f t="shared" si="15"/>
        <v>0</v>
      </c>
      <c r="M128" s="407"/>
    </row>
    <row r="129" spans="2:13" s="209" customFormat="1" ht="15" customHeight="1">
      <c r="B129" s="326" t="s">
        <v>53</v>
      </c>
      <c r="C129" s="325" t="s">
        <v>837</v>
      </c>
      <c r="D129" s="413">
        <v>11</v>
      </c>
      <c r="E129" s="402">
        <v>2.8</v>
      </c>
      <c r="F129" s="331"/>
      <c r="G129" s="331"/>
      <c r="H129" s="410"/>
      <c r="I129" s="402">
        <f t="shared" si="12"/>
        <v>30.799999999999997</v>
      </c>
      <c r="J129" s="331">
        <f t="shared" si="13"/>
        <v>0</v>
      </c>
      <c r="K129" s="409">
        <f t="shared" si="14"/>
        <v>0</v>
      </c>
      <c r="L129" s="408">
        <f t="shared" si="15"/>
        <v>0</v>
      </c>
      <c r="M129" s="407"/>
    </row>
    <row r="130" spans="2:13" s="209" customFormat="1" ht="15" customHeight="1">
      <c r="B130" s="326" t="s">
        <v>53</v>
      </c>
      <c r="C130" s="325" t="s">
        <v>583</v>
      </c>
      <c r="D130" s="413">
        <v>8</v>
      </c>
      <c r="E130" s="402">
        <v>3.9</v>
      </c>
      <c r="F130" s="331"/>
      <c r="G130" s="331"/>
      <c r="H130" s="410"/>
      <c r="I130" s="402">
        <f t="shared" si="12"/>
        <v>31.2</v>
      </c>
      <c r="J130" s="331">
        <f t="shared" si="13"/>
        <v>0</v>
      </c>
      <c r="K130" s="409">
        <f t="shared" si="14"/>
        <v>0</v>
      </c>
      <c r="L130" s="408">
        <f t="shared" si="15"/>
        <v>0</v>
      </c>
      <c r="M130" s="411"/>
    </row>
    <row r="131" spans="2:13" s="209" customFormat="1" ht="15" customHeight="1">
      <c r="B131" s="326" t="s">
        <v>53</v>
      </c>
      <c r="C131" s="325" t="s">
        <v>581</v>
      </c>
      <c r="D131" s="413">
        <v>6</v>
      </c>
      <c r="E131" s="402">
        <v>1</v>
      </c>
      <c r="F131" s="331"/>
      <c r="G131" s="331"/>
      <c r="H131" s="410"/>
      <c r="I131" s="402">
        <f t="shared" si="12"/>
        <v>6</v>
      </c>
      <c r="J131" s="331">
        <f t="shared" si="13"/>
        <v>0</v>
      </c>
      <c r="K131" s="409">
        <f t="shared" si="14"/>
        <v>0</v>
      </c>
      <c r="L131" s="408">
        <f t="shared" si="15"/>
        <v>0</v>
      </c>
      <c r="M131" s="411"/>
    </row>
    <row r="132" spans="2:13" s="209" customFormat="1" ht="15" customHeight="1">
      <c r="B132" s="229"/>
      <c r="C132" s="228"/>
      <c r="D132" s="406"/>
      <c r="E132" s="402"/>
      <c r="F132" s="331"/>
      <c r="G132" s="331"/>
      <c r="H132" s="410"/>
      <c r="I132" s="402">
        <f t="shared" si="12"/>
        <v>0</v>
      </c>
      <c r="J132" s="331">
        <f t="shared" si="13"/>
        <v>0</v>
      </c>
      <c r="K132" s="409">
        <f t="shared" si="14"/>
        <v>0</v>
      </c>
      <c r="L132" s="408">
        <f t="shared" si="15"/>
        <v>0</v>
      </c>
      <c r="M132" s="411"/>
    </row>
    <row r="133" spans="2:13" s="209" customFormat="1" ht="15" customHeight="1">
      <c r="B133" s="326"/>
      <c r="C133" s="325"/>
      <c r="D133" s="413"/>
      <c r="E133" s="402"/>
      <c r="F133" s="331"/>
      <c r="G133" s="331"/>
      <c r="H133" s="410"/>
      <c r="I133" s="402">
        <f t="shared" si="12"/>
        <v>0</v>
      </c>
      <c r="J133" s="331">
        <f t="shared" si="13"/>
        <v>0</v>
      </c>
      <c r="K133" s="409">
        <f t="shared" si="14"/>
        <v>0</v>
      </c>
      <c r="L133" s="408">
        <f t="shared" si="15"/>
        <v>0</v>
      </c>
      <c r="M133" s="411"/>
    </row>
    <row r="134" spans="2:13" s="209" customFormat="1" ht="15" customHeight="1">
      <c r="B134" s="332"/>
      <c r="C134" s="325"/>
      <c r="D134" s="413"/>
      <c r="E134" s="402"/>
      <c r="F134" s="331"/>
      <c r="G134" s="331"/>
      <c r="H134" s="410"/>
      <c r="I134" s="402">
        <f t="shared" si="12"/>
        <v>0</v>
      </c>
      <c r="J134" s="331">
        <f t="shared" si="13"/>
        <v>0</v>
      </c>
      <c r="K134" s="409">
        <f t="shared" si="14"/>
        <v>0</v>
      </c>
      <c r="L134" s="408">
        <f t="shared" si="15"/>
        <v>0</v>
      </c>
      <c r="M134" s="411"/>
    </row>
    <row r="135" spans="2:13" s="209" customFormat="1" ht="15" customHeight="1">
      <c r="B135" s="332"/>
      <c r="C135" s="325"/>
      <c r="D135" s="413"/>
      <c r="E135" s="402"/>
      <c r="F135" s="331"/>
      <c r="G135" s="331"/>
      <c r="H135" s="410"/>
      <c r="I135" s="402">
        <f t="shared" si="12"/>
        <v>0</v>
      </c>
      <c r="J135" s="331">
        <f t="shared" si="13"/>
        <v>0</v>
      </c>
      <c r="K135" s="409">
        <f t="shared" si="14"/>
        <v>0</v>
      </c>
      <c r="L135" s="408">
        <f t="shared" si="15"/>
        <v>0</v>
      </c>
      <c r="M135" s="411"/>
    </row>
    <row r="136" spans="2:13" s="209" customFormat="1" ht="15" customHeight="1">
      <c r="B136" s="332"/>
      <c r="C136" s="325"/>
      <c r="D136" s="412"/>
      <c r="E136" s="402"/>
      <c r="F136" s="331"/>
      <c r="G136" s="331"/>
      <c r="H136" s="410"/>
      <c r="I136" s="402">
        <f t="shared" si="12"/>
        <v>0</v>
      </c>
      <c r="J136" s="331">
        <f t="shared" si="13"/>
        <v>0</v>
      </c>
      <c r="K136" s="409">
        <f t="shared" si="14"/>
        <v>0</v>
      </c>
      <c r="L136" s="408">
        <f t="shared" si="15"/>
        <v>0</v>
      </c>
      <c r="M136" s="411"/>
    </row>
    <row r="137" spans="2:13" s="209" customFormat="1" ht="15" customHeight="1">
      <c r="B137" s="332"/>
      <c r="C137" s="360"/>
      <c r="D137" s="412"/>
      <c r="E137" s="402"/>
      <c r="F137" s="331"/>
      <c r="G137" s="331"/>
      <c r="H137" s="410"/>
      <c r="I137" s="402">
        <f t="shared" si="12"/>
        <v>0</v>
      </c>
      <c r="J137" s="331">
        <f t="shared" si="13"/>
        <v>0</v>
      </c>
      <c r="K137" s="409">
        <f t="shared" si="14"/>
        <v>0</v>
      </c>
      <c r="L137" s="408">
        <f t="shared" si="15"/>
        <v>0</v>
      </c>
      <c r="M137" s="411"/>
    </row>
    <row r="138" spans="2:13" s="209" customFormat="1" ht="15" customHeight="1">
      <c r="B138" s="361"/>
      <c r="C138" s="360"/>
      <c r="D138" s="426"/>
      <c r="E138" s="402"/>
      <c r="F138" s="331"/>
      <c r="G138" s="331"/>
      <c r="H138" s="410"/>
      <c r="I138" s="402">
        <f t="shared" si="12"/>
        <v>0</v>
      </c>
      <c r="J138" s="331">
        <f t="shared" si="13"/>
        <v>0</v>
      </c>
      <c r="K138" s="409">
        <f t="shared" si="14"/>
        <v>0</v>
      </c>
      <c r="L138" s="408">
        <f t="shared" si="15"/>
        <v>0</v>
      </c>
      <c r="M138" s="411"/>
    </row>
    <row r="139" spans="2:13" s="209" customFormat="1" ht="15" customHeight="1">
      <c r="B139" s="229"/>
      <c r="C139" s="228"/>
      <c r="D139" s="406"/>
      <c r="E139" s="402"/>
      <c r="F139" s="331"/>
      <c r="G139" s="331"/>
      <c r="H139" s="410"/>
      <c r="I139" s="402">
        <f t="shared" si="12"/>
        <v>0</v>
      </c>
      <c r="J139" s="331">
        <f t="shared" si="13"/>
        <v>0</v>
      </c>
      <c r="K139" s="409">
        <f t="shared" si="14"/>
        <v>0</v>
      </c>
      <c r="L139" s="408">
        <f t="shared" si="15"/>
        <v>0</v>
      </c>
      <c r="M139" s="411"/>
    </row>
    <row r="140" spans="2:13" s="209" customFormat="1" ht="15" customHeight="1">
      <c r="B140" s="229"/>
      <c r="C140" s="228"/>
      <c r="D140" s="406"/>
      <c r="E140" s="402"/>
      <c r="F140" s="331"/>
      <c r="G140" s="331"/>
      <c r="H140" s="410"/>
      <c r="I140" s="402">
        <f t="shared" si="12"/>
        <v>0</v>
      </c>
      <c r="J140" s="331">
        <f t="shared" si="13"/>
        <v>0</v>
      </c>
      <c r="K140" s="409">
        <f t="shared" si="14"/>
        <v>0</v>
      </c>
      <c r="L140" s="408">
        <f t="shared" si="15"/>
        <v>0</v>
      </c>
      <c r="M140" s="407"/>
    </row>
    <row r="141" spans="2:13" s="209" customFormat="1" ht="15" customHeight="1">
      <c r="B141" s="229"/>
      <c r="C141" s="228"/>
      <c r="D141" s="406"/>
      <c r="E141" s="402"/>
      <c r="F141" s="331"/>
      <c r="G141" s="331"/>
      <c r="H141" s="410"/>
      <c r="I141" s="402">
        <f t="shared" si="12"/>
        <v>0</v>
      </c>
      <c r="J141" s="331">
        <f t="shared" si="13"/>
        <v>0</v>
      </c>
      <c r="K141" s="409">
        <f t="shared" si="14"/>
        <v>0</v>
      </c>
      <c r="L141" s="408">
        <f t="shared" si="15"/>
        <v>0</v>
      </c>
      <c r="M141" s="407"/>
    </row>
    <row r="142" spans="2:13" s="209" customFormat="1" ht="15" customHeight="1">
      <c r="B142" s="229"/>
      <c r="C142" s="228"/>
      <c r="D142" s="406"/>
      <c r="E142" s="402"/>
      <c r="F142" s="331"/>
      <c r="G142" s="331"/>
      <c r="H142" s="410"/>
      <c r="I142" s="402">
        <f t="shared" si="12"/>
        <v>0</v>
      </c>
      <c r="J142" s="331">
        <f t="shared" si="13"/>
        <v>0</v>
      </c>
      <c r="K142" s="409">
        <f t="shared" si="14"/>
        <v>0</v>
      </c>
      <c r="L142" s="408">
        <f t="shared" si="15"/>
        <v>0</v>
      </c>
      <c r="M142" s="407"/>
    </row>
    <row r="143" spans="2:13" s="209" customFormat="1" ht="15" customHeight="1">
      <c r="B143" s="229"/>
      <c r="C143" s="228"/>
      <c r="D143" s="406"/>
      <c r="E143" s="402"/>
      <c r="F143" s="331"/>
      <c r="G143" s="331"/>
      <c r="H143" s="410"/>
      <c r="I143" s="402">
        <f t="shared" si="12"/>
        <v>0</v>
      </c>
      <c r="J143" s="331">
        <f t="shared" si="13"/>
        <v>0</v>
      </c>
      <c r="K143" s="409">
        <f t="shared" si="14"/>
        <v>0</v>
      </c>
      <c r="L143" s="408">
        <f t="shared" si="15"/>
        <v>0</v>
      </c>
      <c r="M143" s="407"/>
    </row>
    <row r="144" spans="2:13" s="209" customFormat="1" ht="15" customHeight="1">
      <c r="B144" s="229"/>
      <c r="C144" s="228"/>
      <c r="D144" s="406"/>
      <c r="E144" s="402"/>
      <c r="F144" s="331"/>
      <c r="G144" s="331"/>
      <c r="H144" s="410"/>
      <c r="I144" s="402">
        <f t="shared" si="12"/>
        <v>0</v>
      </c>
      <c r="J144" s="331">
        <f t="shared" si="13"/>
        <v>0</v>
      </c>
      <c r="K144" s="409">
        <f t="shared" si="14"/>
        <v>0</v>
      </c>
      <c r="L144" s="408">
        <f t="shared" si="15"/>
        <v>0</v>
      </c>
      <c r="M144" s="407"/>
    </row>
    <row r="145" spans="2:13" s="209" customFormat="1" ht="15" customHeight="1">
      <c r="B145" s="229"/>
      <c r="C145" s="228"/>
      <c r="D145" s="406"/>
      <c r="E145" s="402"/>
      <c r="F145" s="331"/>
      <c r="G145" s="331"/>
      <c r="H145" s="410"/>
      <c r="I145" s="402">
        <f t="shared" si="12"/>
        <v>0</v>
      </c>
      <c r="J145" s="331">
        <f t="shared" si="13"/>
        <v>0</v>
      </c>
      <c r="K145" s="409">
        <f t="shared" si="14"/>
        <v>0</v>
      </c>
      <c r="L145" s="408">
        <f t="shared" si="15"/>
        <v>0</v>
      </c>
      <c r="M145" s="407"/>
    </row>
    <row r="146" spans="2:13" s="209" customFormat="1" ht="15" customHeight="1">
      <c r="B146" s="229"/>
      <c r="C146" s="228"/>
      <c r="D146" s="406"/>
      <c r="E146" s="405"/>
      <c r="F146" s="404"/>
      <c r="G146" s="404"/>
      <c r="H146" s="403"/>
      <c r="I146" s="402">
        <f t="shared" si="12"/>
        <v>0</v>
      </c>
      <c r="J146" s="331">
        <f t="shared" si="13"/>
        <v>0</v>
      </c>
      <c r="K146" s="409">
        <f t="shared" si="14"/>
        <v>0</v>
      </c>
      <c r="L146" s="408">
        <f t="shared" si="15"/>
        <v>0</v>
      </c>
      <c r="M146" s="407"/>
    </row>
    <row r="147" spans="2:13" s="209" customFormat="1" ht="15" customHeight="1">
      <c r="B147" s="229"/>
      <c r="C147" s="228"/>
      <c r="D147" s="406"/>
      <c r="E147" s="405"/>
      <c r="F147" s="404"/>
      <c r="G147" s="404"/>
      <c r="H147" s="403"/>
      <c r="I147" s="402">
        <f t="shared" si="12"/>
        <v>0</v>
      </c>
      <c r="J147" s="331">
        <f t="shared" si="13"/>
        <v>0</v>
      </c>
      <c r="K147" s="409">
        <f t="shared" si="14"/>
        <v>0</v>
      </c>
      <c r="L147" s="408">
        <f t="shared" si="15"/>
        <v>0</v>
      </c>
      <c r="M147" s="407"/>
    </row>
    <row r="148" spans="2:13" s="209" customFormat="1" ht="15" customHeight="1">
      <c r="B148" s="229"/>
      <c r="C148" s="228"/>
      <c r="D148" s="406"/>
      <c r="E148" s="405"/>
      <c r="F148" s="404"/>
      <c r="G148" s="404"/>
      <c r="H148" s="403"/>
      <c r="I148" s="402">
        <f t="shared" si="12"/>
        <v>0</v>
      </c>
      <c r="J148" s="331">
        <f t="shared" si="13"/>
        <v>0</v>
      </c>
      <c r="K148" s="409">
        <f t="shared" si="14"/>
        <v>0</v>
      </c>
      <c r="L148" s="408">
        <f t="shared" si="15"/>
        <v>0</v>
      </c>
      <c r="M148" s="407"/>
    </row>
    <row r="149" spans="2:13" s="209" customFormat="1" ht="15" customHeight="1">
      <c r="B149" s="229"/>
      <c r="C149" s="228"/>
      <c r="D149" s="406"/>
      <c r="E149" s="405"/>
      <c r="F149" s="404"/>
      <c r="G149" s="404"/>
      <c r="H149" s="403"/>
      <c r="I149" s="402">
        <f t="shared" si="12"/>
        <v>0</v>
      </c>
      <c r="J149" s="331">
        <f t="shared" si="13"/>
        <v>0</v>
      </c>
      <c r="K149" s="409">
        <f t="shared" si="14"/>
        <v>0</v>
      </c>
      <c r="L149" s="408">
        <f t="shared" si="15"/>
        <v>0</v>
      </c>
      <c r="M149" s="407"/>
    </row>
    <row r="150" spans="2:13" s="209" customFormat="1" ht="15" customHeight="1">
      <c r="B150" s="229"/>
      <c r="C150" s="228"/>
      <c r="D150" s="406"/>
      <c r="E150" s="405"/>
      <c r="F150" s="404"/>
      <c r="G150" s="404"/>
      <c r="H150" s="403"/>
      <c r="I150" s="402">
        <f t="shared" si="12"/>
        <v>0</v>
      </c>
      <c r="J150" s="331">
        <f t="shared" si="13"/>
        <v>0</v>
      </c>
      <c r="K150" s="409">
        <f t="shared" si="14"/>
        <v>0</v>
      </c>
      <c r="L150" s="408">
        <f t="shared" si="15"/>
        <v>0</v>
      </c>
      <c r="M150" s="407"/>
    </row>
    <row r="151" spans="2:13" s="209" customFormat="1" ht="15" customHeight="1">
      <c r="B151" s="229"/>
      <c r="C151" s="228"/>
      <c r="D151" s="406"/>
      <c r="E151" s="405"/>
      <c r="F151" s="404"/>
      <c r="G151" s="404"/>
      <c r="H151" s="403"/>
      <c r="I151" s="402">
        <f t="shared" si="12"/>
        <v>0</v>
      </c>
      <c r="J151" s="331">
        <f t="shared" si="13"/>
        <v>0</v>
      </c>
      <c r="K151" s="409">
        <f t="shared" si="14"/>
        <v>0</v>
      </c>
      <c r="L151" s="408">
        <f t="shared" si="15"/>
        <v>0</v>
      </c>
      <c r="M151" s="407"/>
    </row>
    <row r="152" spans="2:13" s="209" customFormat="1" ht="15" customHeight="1">
      <c r="B152" s="229"/>
      <c r="C152" s="228"/>
      <c r="D152" s="406"/>
      <c r="E152" s="405"/>
      <c r="F152" s="404"/>
      <c r="G152" s="404"/>
      <c r="H152" s="403"/>
      <c r="I152" s="402">
        <f t="shared" si="12"/>
        <v>0</v>
      </c>
      <c r="J152" s="331">
        <f t="shared" si="13"/>
        <v>0</v>
      </c>
      <c r="K152" s="409">
        <f t="shared" si="14"/>
        <v>0</v>
      </c>
      <c r="L152" s="408">
        <f t="shared" si="15"/>
        <v>0</v>
      </c>
      <c r="M152" s="407"/>
    </row>
    <row r="153" spans="2:13" s="209" customFormat="1" ht="15" customHeight="1">
      <c r="B153" s="229"/>
      <c r="C153" s="228"/>
      <c r="D153" s="406"/>
      <c r="E153" s="405"/>
      <c r="F153" s="404"/>
      <c r="G153" s="404"/>
      <c r="H153" s="403"/>
      <c r="I153" s="402">
        <f t="shared" si="12"/>
        <v>0</v>
      </c>
      <c r="J153" s="331">
        <f t="shared" si="13"/>
        <v>0</v>
      </c>
      <c r="K153" s="409">
        <f t="shared" si="14"/>
        <v>0</v>
      </c>
      <c r="L153" s="408">
        <f t="shared" si="15"/>
        <v>0</v>
      </c>
      <c r="M153" s="407"/>
    </row>
    <row r="154" spans="2:13" s="209" customFormat="1" ht="15" customHeight="1">
      <c r="B154" s="229"/>
      <c r="C154" s="228"/>
      <c r="D154" s="406"/>
      <c r="E154" s="405"/>
      <c r="F154" s="404"/>
      <c r="G154" s="404"/>
      <c r="H154" s="403"/>
      <c r="I154" s="402">
        <f t="shared" si="12"/>
        <v>0</v>
      </c>
      <c r="J154" s="331">
        <f t="shared" si="13"/>
        <v>0</v>
      </c>
      <c r="K154" s="409">
        <f t="shared" si="14"/>
        <v>0</v>
      </c>
      <c r="L154" s="408">
        <f t="shared" si="15"/>
        <v>0</v>
      </c>
      <c r="M154" s="407"/>
    </row>
    <row r="155" spans="2:13" s="209" customFormat="1" ht="15" customHeight="1">
      <c r="B155" s="229"/>
      <c r="C155" s="228"/>
      <c r="D155" s="406"/>
      <c r="E155" s="405"/>
      <c r="F155" s="404"/>
      <c r="G155" s="404"/>
      <c r="H155" s="403"/>
      <c r="I155" s="402">
        <f t="shared" si="12"/>
        <v>0</v>
      </c>
      <c r="J155" s="331">
        <f t="shared" si="13"/>
        <v>0</v>
      </c>
      <c r="K155" s="409">
        <f t="shared" si="14"/>
        <v>0</v>
      </c>
      <c r="L155" s="408">
        <f t="shared" si="15"/>
        <v>0</v>
      </c>
      <c r="M155" s="407"/>
    </row>
    <row r="156" spans="2:13" s="209" customFormat="1" ht="15" customHeight="1">
      <c r="B156" s="229"/>
      <c r="C156" s="228"/>
      <c r="D156" s="406"/>
      <c r="E156" s="405"/>
      <c r="F156" s="404"/>
      <c r="G156" s="404"/>
      <c r="H156" s="403"/>
      <c r="I156" s="402">
        <f t="shared" si="12"/>
        <v>0</v>
      </c>
      <c r="J156" s="331">
        <f t="shared" si="13"/>
        <v>0</v>
      </c>
      <c r="K156" s="409">
        <f t="shared" si="14"/>
        <v>0</v>
      </c>
      <c r="L156" s="408">
        <f t="shared" si="15"/>
        <v>0</v>
      </c>
      <c r="M156" s="407"/>
    </row>
    <row r="157" spans="2:13" s="209" customFormat="1" ht="15" customHeight="1">
      <c r="B157" s="229"/>
      <c r="C157" s="228"/>
      <c r="D157" s="428"/>
      <c r="E157" s="405"/>
      <c r="F157" s="404"/>
      <c r="G157" s="404"/>
      <c r="H157" s="403"/>
      <c r="I157" s="402">
        <f t="shared" si="12"/>
        <v>0</v>
      </c>
      <c r="J157" s="331">
        <f t="shared" si="13"/>
        <v>0</v>
      </c>
      <c r="K157" s="401">
        <f t="shared" si="14"/>
        <v>0</v>
      </c>
      <c r="L157" s="400">
        <f t="shared" si="15"/>
        <v>0</v>
      </c>
      <c r="M157" s="399"/>
    </row>
    <row r="158" spans="2:13" s="209" customFormat="1" ht="15" customHeight="1">
      <c r="B158" s="220"/>
      <c r="C158" s="219" t="s">
        <v>191</v>
      </c>
      <c r="D158" s="398"/>
      <c r="E158" s="397"/>
      <c r="F158" s="396"/>
      <c r="G158" s="396"/>
      <c r="H158" s="395" t="s">
        <v>829</v>
      </c>
      <c r="I158" s="394">
        <f>SUM(I126:I157)</f>
        <v>604.09999999999991</v>
      </c>
      <c r="J158" s="393">
        <f>SUM(J126:J157)</f>
        <v>0</v>
      </c>
      <c r="K158" s="393">
        <f>SUM(K126:K157)</f>
        <v>0</v>
      </c>
      <c r="L158" s="392">
        <f>SUM(L126:L157)</f>
        <v>0</v>
      </c>
      <c r="M158" s="391" t="s">
        <v>828</v>
      </c>
    </row>
    <row r="159" spans="2:13" s="209" customFormat="1" ht="15" customHeight="1">
      <c r="B159" s="284" t="s">
        <v>714</v>
      </c>
      <c r="K159" s="425"/>
      <c r="L159" s="210"/>
    </row>
    <row r="160" spans="2:13" s="209" customFormat="1" ht="15" customHeight="1">
      <c r="B160" s="283" t="s">
        <v>93</v>
      </c>
      <c r="C160" s="884" t="e">
        <f>$C$43</f>
        <v>#REF!</v>
      </c>
      <c r="D160" s="885"/>
      <c r="E160" s="885"/>
      <c r="F160" s="885"/>
      <c r="G160" s="885"/>
      <c r="H160" s="885"/>
      <c r="I160" s="886" t="s">
        <v>575</v>
      </c>
      <c r="J160" s="887"/>
      <c r="K160" s="887"/>
      <c r="L160" s="887"/>
      <c r="M160" s="888"/>
    </row>
    <row r="161" spans="2:13" s="209" customFormat="1" ht="15" customHeight="1">
      <c r="K161" s="425"/>
      <c r="L161" s="210"/>
      <c r="M161" s="210"/>
    </row>
    <row r="162" spans="2:13" s="209" customFormat="1" ht="15" customHeight="1">
      <c r="B162" s="281"/>
      <c r="C162" s="280"/>
      <c r="D162" s="424"/>
      <c r="E162" s="889" t="s">
        <v>712</v>
      </c>
      <c r="F162" s="890"/>
      <c r="G162" s="890"/>
      <c r="H162" s="891"/>
      <c r="I162" s="889" t="s">
        <v>711</v>
      </c>
      <c r="J162" s="890"/>
      <c r="K162" s="890"/>
      <c r="L162" s="891"/>
      <c r="M162" s="423"/>
    </row>
    <row r="163" spans="2:13" s="209" customFormat="1" ht="15" customHeight="1">
      <c r="B163" s="271" t="s">
        <v>70</v>
      </c>
      <c r="C163" s="270" t="s">
        <v>87</v>
      </c>
      <c r="D163" s="422" t="s">
        <v>13</v>
      </c>
      <c r="E163" s="421" t="s">
        <v>709</v>
      </c>
      <c r="F163" s="892" t="s">
        <v>708</v>
      </c>
      <c r="G163" s="265" t="s">
        <v>707</v>
      </c>
      <c r="H163" s="420" t="s">
        <v>710</v>
      </c>
      <c r="I163" s="421" t="s">
        <v>709</v>
      </c>
      <c r="J163" s="892" t="s">
        <v>708</v>
      </c>
      <c r="K163" s="265" t="s">
        <v>707</v>
      </c>
      <c r="L163" s="420" t="s">
        <v>836</v>
      </c>
      <c r="M163" s="417"/>
    </row>
    <row r="164" spans="2:13" s="209" customFormat="1" ht="15" customHeight="1">
      <c r="B164" s="261"/>
      <c r="C164" s="260"/>
      <c r="D164" s="419"/>
      <c r="E164" s="418"/>
      <c r="F164" s="893"/>
      <c r="G164" s="256"/>
      <c r="H164" s="257"/>
      <c r="I164" s="418"/>
      <c r="J164" s="893"/>
      <c r="K164" s="256"/>
      <c r="L164" s="257"/>
      <c r="M164" s="417"/>
    </row>
    <row r="165" spans="2:13" s="209" customFormat="1" ht="15" customHeight="1">
      <c r="B165" s="305"/>
      <c r="C165" s="304"/>
      <c r="D165" s="413"/>
      <c r="E165" s="402"/>
      <c r="F165" s="331"/>
      <c r="G165" s="331"/>
      <c r="H165" s="410"/>
      <c r="I165" s="402">
        <f t="shared" ref="I165:I196" si="16">D165*E165</f>
        <v>0</v>
      </c>
      <c r="J165" s="331">
        <f t="shared" ref="J165:J196" si="17">D165*F165</f>
        <v>0</v>
      </c>
      <c r="K165" s="416">
        <f t="shared" ref="K165:K196" si="18">D165*G165</f>
        <v>0</v>
      </c>
      <c r="L165" s="415">
        <f t="shared" ref="L165:L196" si="19">D165*H165</f>
        <v>0</v>
      </c>
      <c r="M165" s="414"/>
    </row>
    <row r="166" spans="2:13" s="209" customFormat="1" ht="15" customHeight="1">
      <c r="B166" s="305" t="s">
        <v>297</v>
      </c>
      <c r="C166" s="304" t="s">
        <v>486</v>
      </c>
      <c r="D166" s="412">
        <v>1</v>
      </c>
      <c r="E166" s="402">
        <f>(0.3*0.3)*6*1.6*7.87</f>
        <v>6.7996800000000013</v>
      </c>
      <c r="F166" s="331"/>
      <c r="G166" s="331"/>
      <c r="H166" s="410"/>
      <c r="I166" s="402">
        <f t="shared" si="16"/>
        <v>6.7996800000000013</v>
      </c>
      <c r="J166" s="331">
        <f t="shared" si="17"/>
        <v>0</v>
      </c>
      <c r="K166" s="409">
        <f t="shared" si="18"/>
        <v>0</v>
      </c>
      <c r="L166" s="408">
        <f t="shared" si="19"/>
        <v>0</v>
      </c>
      <c r="M166" s="407"/>
    </row>
    <row r="167" spans="2:13" s="209" customFormat="1" ht="15" customHeight="1">
      <c r="B167" s="305"/>
      <c r="C167" s="315"/>
      <c r="D167" s="412"/>
      <c r="E167" s="402"/>
      <c r="F167" s="331"/>
      <c r="G167" s="331"/>
      <c r="H167" s="410"/>
      <c r="I167" s="402">
        <f t="shared" si="16"/>
        <v>0</v>
      </c>
      <c r="J167" s="331">
        <f t="shared" si="17"/>
        <v>0</v>
      </c>
      <c r="K167" s="409">
        <f t="shared" si="18"/>
        <v>0</v>
      </c>
      <c r="L167" s="408">
        <f t="shared" si="19"/>
        <v>0</v>
      </c>
      <c r="M167" s="407"/>
    </row>
    <row r="168" spans="2:13" s="209" customFormat="1" ht="15" customHeight="1">
      <c r="B168" s="305"/>
      <c r="C168" s="315"/>
      <c r="D168" s="412"/>
      <c r="E168" s="402"/>
      <c r="F168" s="331"/>
      <c r="G168" s="331"/>
      <c r="H168" s="410"/>
      <c r="I168" s="402">
        <f t="shared" si="16"/>
        <v>0</v>
      </c>
      <c r="J168" s="331">
        <f t="shared" si="17"/>
        <v>0</v>
      </c>
      <c r="K168" s="409">
        <f t="shared" si="18"/>
        <v>0</v>
      </c>
      <c r="L168" s="408">
        <f t="shared" si="19"/>
        <v>0</v>
      </c>
      <c r="M168" s="407"/>
    </row>
    <row r="169" spans="2:13" s="209" customFormat="1" ht="15" customHeight="1">
      <c r="B169" s="305"/>
      <c r="C169" s="315"/>
      <c r="D169" s="412"/>
      <c r="E169" s="402"/>
      <c r="F169" s="331"/>
      <c r="G169" s="331"/>
      <c r="H169" s="410"/>
      <c r="I169" s="402">
        <f t="shared" si="16"/>
        <v>0</v>
      </c>
      <c r="J169" s="331">
        <f t="shared" si="17"/>
        <v>0</v>
      </c>
      <c r="K169" s="409">
        <f t="shared" si="18"/>
        <v>0</v>
      </c>
      <c r="L169" s="408">
        <f t="shared" si="19"/>
        <v>0</v>
      </c>
      <c r="M169" s="411"/>
    </row>
    <row r="170" spans="2:13" s="209" customFormat="1" ht="15" customHeight="1">
      <c r="B170" s="305"/>
      <c r="C170" s="315"/>
      <c r="D170" s="412"/>
      <c r="E170" s="402"/>
      <c r="F170" s="331"/>
      <c r="G170" s="331"/>
      <c r="H170" s="410"/>
      <c r="I170" s="402">
        <f t="shared" si="16"/>
        <v>0</v>
      </c>
      <c r="J170" s="331">
        <f t="shared" si="17"/>
        <v>0</v>
      </c>
      <c r="K170" s="409">
        <f t="shared" si="18"/>
        <v>0</v>
      </c>
      <c r="L170" s="408">
        <f t="shared" si="19"/>
        <v>0</v>
      </c>
      <c r="M170" s="411"/>
    </row>
    <row r="171" spans="2:13" s="209" customFormat="1" ht="15" customHeight="1">
      <c r="B171" s="305"/>
      <c r="C171" s="304"/>
      <c r="D171" s="412"/>
      <c r="E171" s="402"/>
      <c r="F171" s="331"/>
      <c r="G171" s="331"/>
      <c r="H171" s="410"/>
      <c r="I171" s="402">
        <f t="shared" si="16"/>
        <v>0</v>
      </c>
      <c r="J171" s="331">
        <f t="shared" si="17"/>
        <v>0</v>
      </c>
      <c r="K171" s="409">
        <f t="shared" si="18"/>
        <v>0</v>
      </c>
      <c r="L171" s="408">
        <f t="shared" si="19"/>
        <v>0</v>
      </c>
      <c r="M171" s="411"/>
    </row>
    <row r="172" spans="2:13" s="209" customFormat="1" ht="15" customHeight="1">
      <c r="B172" s="305"/>
      <c r="C172" s="315"/>
      <c r="D172" s="412"/>
      <c r="E172" s="402"/>
      <c r="F172" s="331"/>
      <c r="G172" s="331"/>
      <c r="H172" s="410"/>
      <c r="I172" s="402">
        <f t="shared" si="16"/>
        <v>0</v>
      </c>
      <c r="J172" s="331">
        <f t="shared" si="17"/>
        <v>0</v>
      </c>
      <c r="K172" s="409">
        <f t="shared" si="18"/>
        <v>0</v>
      </c>
      <c r="L172" s="408">
        <f t="shared" si="19"/>
        <v>0</v>
      </c>
      <c r="M172" s="411"/>
    </row>
    <row r="173" spans="2:13" s="209" customFormat="1" ht="15" customHeight="1">
      <c r="B173" s="305"/>
      <c r="C173" s="304"/>
      <c r="D173" s="412"/>
      <c r="E173" s="402"/>
      <c r="F173" s="331"/>
      <c r="G173" s="331"/>
      <c r="H173" s="410"/>
      <c r="I173" s="402">
        <f t="shared" si="16"/>
        <v>0</v>
      </c>
      <c r="J173" s="331">
        <f t="shared" si="17"/>
        <v>0</v>
      </c>
      <c r="K173" s="409">
        <f t="shared" si="18"/>
        <v>0</v>
      </c>
      <c r="L173" s="408">
        <f t="shared" si="19"/>
        <v>0</v>
      </c>
      <c r="M173" s="411"/>
    </row>
    <row r="174" spans="2:13" s="209" customFormat="1" ht="15" customHeight="1">
      <c r="B174" s="305"/>
      <c r="C174" s="304"/>
      <c r="D174" s="412"/>
      <c r="E174" s="402"/>
      <c r="F174" s="331"/>
      <c r="G174" s="331"/>
      <c r="H174" s="410"/>
      <c r="I174" s="402">
        <f t="shared" si="16"/>
        <v>0</v>
      </c>
      <c r="J174" s="331">
        <f t="shared" si="17"/>
        <v>0</v>
      </c>
      <c r="K174" s="409">
        <f t="shared" si="18"/>
        <v>0</v>
      </c>
      <c r="L174" s="408">
        <f t="shared" si="19"/>
        <v>0</v>
      </c>
      <c r="M174" s="411"/>
    </row>
    <row r="175" spans="2:13" s="209" customFormat="1" ht="15" customHeight="1">
      <c r="B175" s="305"/>
      <c r="C175" s="304"/>
      <c r="D175" s="412"/>
      <c r="E175" s="402"/>
      <c r="F175" s="331"/>
      <c r="G175" s="331"/>
      <c r="H175" s="410"/>
      <c r="I175" s="402">
        <f t="shared" si="16"/>
        <v>0</v>
      </c>
      <c r="J175" s="331">
        <f t="shared" si="17"/>
        <v>0</v>
      </c>
      <c r="K175" s="409">
        <f t="shared" si="18"/>
        <v>0</v>
      </c>
      <c r="L175" s="408">
        <f t="shared" si="19"/>
        <v>0</v>
      </c>
      <c r="M175" s="411"/>
    </row>
    <row r="176" spans="2:13" s="209" customFormat="1" ht="15" customHeight="1">
      <c r="B176" s="305"/>
      <c r="C176" s="315"/>
      <c r="D176" s="412"/>
      <c r="E176" s="402"/>
      <c r="F176" s="331"/>
      <c r="G176" s="331"/>
      <c r="H176" s="410"/>
      <c r="I176" s="402">
        <f t="shared" si="16"/>
        <v>0</v>
      </c>
      <c r="J176" s="331">
        <f t="shared" si="17"/>
        <v>0</v>
      </c>
      <c r="K176" s="409">
        <f t="shared" si="18"/>
        <v>0</v>
      </c>
      <c r="L176" s="408">
        <f t="shared" si="19"/>
        <v>0</v>
      </c>
      <c r="M176" s="411"/>
    </row>
    <row r="177" spans="2:13" s="209" customFormat="1" ht="15" customHeight="1">
      <c r="B177" s="305"/>
      <c r="C177" s="304"/>
      <c r="D177" s="431"/>
      <c r="E177" s="402"/>
      <c r="F177" s="331"/>
      <c r="G177" s="331"/>
      <c r="H177" s="410"/>
      <c r="I177" s="402">
        <f t="shared" si="16"/>
        <v>0</v>
      </c>
      <c r="J177" s="331">
        <f t="shared" si="17"/>
        <v>0</v>
      </c>
      <c r="K177" s="409">
        <f t="shared" si="18"/>
        <v>0</v>
      </c>
      <c r="L177" s="408">
        <f t="shared" si="19"/>
        <v>0</v>
      </c>
      <c r="M177" s="411"/>
    </row>
    <row r="178" spans="2:13" s="209" customFormat="1" ht="15" customHeight="1">
      <c r="B178" s="305"/>
      <c r="C178" s="304"/>
      <c r="D178" s="413"/>
      <c r="E178" s="402"/>
      <c r="F178" s="331"/>
      <c r="G178" s="331"/>
      <c r="H178" s="410"/>
      <c r="I178" s="402">
        <f t="shared" si="16"/>
        <v>0</v>
      </c>
      <c r="J178" s="331">
        <f t="shared" si="17"/>
        <v>0</v>
      </c>
      <c r="K178" s="409">
        <f t="shared" si="18"/>
        <v>0</v>
      </c>
      <c r="L178" s="408">
        <f t="shared" si="19"/>
        <v>0</v>
      </c>
      <c r="M178" s="411"/>
    </row>
    <row r="179" spans="2:13" s="209" customFormat="1" ht="15" customHeight="1">
      <c r="B179" s="305"/>
      <c r="C179" s="304"/>
      <c r="D179" s="413"/>
      <c r="E179" s="402"/>
      <c r="F179" s="331"/>
      <c r="G179" s="331"/>
      <c r="H179" s="410"/>
      <c r="I179" s="402">
        <f t="shared" si="16"/>
        <v>0</v>
      </c>
      <c r="J179" s="331">
        <f t="shared" si="17"/>
        <v>0</v>
      </c>
      <c r="K179" s="409">
        <f t="shared" si="18"/>
        <v>0</v>
      </c>
      <c r="L179" s="408">
        <f t="shared" si="19"/>
        <v>0</v>
      </c>
      <c r="M179" s="407"/>
    </row>
    <row r="180" spans="2:13" s="209" customFormat="1" ht="15" customHeight="1">
      <c r="B180" s="305"/>
      <c r="C180" s="304"/>
      <c r="D180" s="431"/>
      <c r="E180" s="402"/>
      <c r="F180" s="331"/>
      <c r="G180" s="331"/>
      <c r="H180" s="410"/>
      <c r="I180" s="402">
        <f t="shared" si="16"/>
        <v>0</v>
      </c>
      <c r="J180" s="331">
        <f t="shared" si="17"/>
        <v>0</v>
      </c>
      <c r="K180" s="409">
        <f t="shared" si="18"/>
        <v>0</v>
      </c>
      <c r="L180" s="408">
        <f t="shared" si="19"/>
        <v>0</v>
      </c>
      <c r="M180" s="407"/>
    </row>
    <row r="181" spans="2:13" s="209" customFormat="1" ht="15" customHeight="1">
      <c r="B181" s="305"/>
      <c r="C181" s="304"/>
      <c r="D181" s="431"/>
      <c r="E181" s="402"/>
      <c r="F181" s="331"/>
      <c r="G181" s="331"/>
      <c r="H181" s="410"/>
      <c r="I181" s="402">
        <f t="shared" si="16"/>
        <v>0</v>
      </c>
      <c r="J181" s="331">
        <f t="shared" si="17"/>
        <v>0</v>
      </c>
      <c r="K181" s="409">
        <f t="shared" si="18"/>
        <v>0</v>
      </c>
      <c r="L181" s="408">
        <f t="shared" si="19"/>
        <v>0</v>
      </c>
      <c r="M181" s="407"/>
    </row>
    <row r="182" spans="2:13" s="209" customFormat="1" ht="15" customHeight="1">
      <c r="B182" s="305"/>
      <c r="C182" s="304"/>
      <c r="D182" s="431"/>
      <c r="E182" s="402"/>
      <c r="F182" s="331"/>
      <c r="G182" s="331"/>
      <c r="H182" s="410"/>
      <c r="I182" s="402">
        <f t="shared" si="16"/>
        <v>0</v>
      </c>
      <c r="J182" s="331">
        <f t="shared" si="17"/>
        <v>0</v>
      </c>
      <c r="K182" s="409">
        <f t="shared" si="18"/>
        <v>0</v>
      </c>
      <c r="L182" s="408">
        <f t="shared" si="19"/>
        <v>0</v>
      </c>
      <c r="M182" s="407"/>
    </row>
    <row r="183" spans="2:13" s="209" customFormat="1" ht="15" customHeight="1">
      <c r="B183" s="305"/>
      <c r="C183" s="304"/>
      <c r="D183" s="431"/>
      <c r="E183" s="402"/>
      <c r="F183" s="331"/>
      <c r="G183" s="331"/>
      <c r="H183" s="410"/>
      <c r="I183" s="402">
        <f t="shared" si="16"/>
        <v>0</v>
      </c>
      <c r="J183" s="331">
        <f t="shared" si="17"/>
        <v>0</v>
      </c>
      <c r="K183" s="409">
        <f t="shared" si="18"/>
        <v>0</v>
      </c>
      <c r="L183" s="408">
        <f t="shared" si="19"/>
        <v>0</v>
      </c>
      <c r="M183" s="407"/>
    </row>
    <row r="184" spans="2:13" s="209" customFormat="1" ht="15" customHeight="1">
      <c r="B184" s="305"/>
      <c r="C184" s="304"/>
      <c r="D184" s="431"/>
      <c r="E184" s="402"/>
      <c r="F184" s="331"/>
      <c r="G184" s="331"/>
      <c r="H184" s="410"/>
      <c r="I184" s="402">
        <f t="shared" si="16"/>
        <v>0</v>
      </c>
      <c r="J184" s="331">
        <f t="shared" si="17"/>
        <v>0</v>
      </c>
      <c r="K184" s="409">
        <f t="shared" si="18"/>
        <v>0</v>
      </c>
      <c r="L184" s="408">
        <f t="shared" si="19"/>
        <v>0</v>
      </c>
      <c r="M184" s="407"/>
    </row>
    <row r="185" spans="2:13" s="209" customFormat="1" ht="15" customHeight="1">
      <c r="B185" s="305" t="s">
        <v>835</v>
      </c>
      <c r="C185" s="304" t="s">
        <v>834</v>
      </c>
      <c r="D185" s="431">
        <v>2</v>
      </c>
      <c r="E185" s="405">
        <v>0.6</v>
      </c>
      <c r="F185" s="404"/>
      <c r="G185" s="404"/>
      <c r="H185" s="403"/>
      <c r="I185" s="402">
        <f t="shared" si="16"/>
        <v>1.2</v>
      </c>
      <c r="J185" s="331">
        <f t="shared" si="17"/>
        <v>0</v>
      </c>
      <c r="K185" s="409">
        <f t="shared" si="18"/>
        <v>0</v>
      </c>
      <c r="L185" s="408">
        <f t="shared" si="19"/>
        <v>0</v>
      </c>
      <c r="M185" s="407"/>
    </row>
    <row r="186" spans="2:13" s="209" customFormat="1" ht="15" customHeight="1">
      <c r="B186" s="305" t="s">
        <v>833</v>
      </c>
      <c r="C186" s="304" t="s">
        <v>832</v>
      </c>
      <c r="D186" s="431">
        <v>3</v>
      </c>
      <c r="E186" s="405">
        <v>0.6</v>
      </c>
      <c r="F186" s="404"/>
      <c r="G186" s="404"/>
      <c r="H186" s="403"/>
      <c r="I186" s="402">
        <f t="shared" si="16"/>
        <v>1.7999999999999998</v>
      </c>
      <c r="J186" s="331">
        <f t="shared" si="17"/>
        <v>0</v>
      </c>
      <c r="K186" s="409">
        <f t="shared" si="18"/>
        <v>0</v>
      </c>
      <c r="L186" s="408">
        <f t="shared" si="19"/>
        <v>0</v>
      </c>
      <c r="M186" s="407"/>
    </row>
    <row r="187" spans="2:13" s="209" customFormat="1" ht="15" customHeight="1">
      <c r="B187" s="305"/>
      <c r="C187" s="304"/>
      <c r="D187" s="431"/>
      <c r="E187" s="405"/>
      <c r="F187" s="404"/>
      <c r="G187" s="404"/>
      <c r="H187" s="403"/>
      <c r="I187" s="402">
        <f t="shared" si="16"/>
        <v>0</v>
      </c>
      <c r="J187" s="331">
        <f t="shared" si="17"/>
        <v>0</v>
      </c>
      <c r="K187" s="409">
        <f t="shared" si="18"/>
        <v>0</v>
      </c>
      <c r="L187" s="408">
        <f t="shared" si="19"/>
        <v>0</v>
      </c>
      <c r="M187" s="407"/>
    </row>
    <row r="188" spans="2:13" s="209" customFormat="1" ht="15" customHeight="1">
      <c r="B188" s="305" t="s">
        <v>555</v>
      </c>
      <c r="C188" s="304"/>
      <c r="D188" s="431">
        <v>12</v>
      </c>
      <c r="E188" s="405">
        <v>0.8</v>
      </c>
      <c r="F188" s="404"/>
      <c r="G188" s="404"/>
      <c r="H188" s="403"/>
      <c r="I188" s="402">
        <f t="shared" si="16"/>
        <v>9.6000000000000014</v>
      </c>
      <c r="J188" s="331">
        <f t="shared" si="17"/>
        <v>0</v>
      </c>
      <c r="K188" s="409">
        <f t="shared" si="18"/>
        <v>0</v>
      </c>
      <c r="L188" s="408">
        <f t="shared" si="19"/>
        <v>0</v>
      </c>
      <c r="M188" s="407"/>
    </row>
    <row r="189" spans="2:13" s="209" customFormat="1" ht="15" customHeight="1">
      <c r="B189" s="305"/>
      <c r="C189" s="304"/>
      <c r="D189" s="431"/>
      <c r="E189" s="405"/>
      <c r="F189" s="404"/>
      <c r="G189" s="404"/>
      <c r="H189" s="403"/>
      <c r="I189" s="402">
        <f t="shared" si="16"/>
        <v>0</v>
      </c>
      <c r="J189" s="331">
        <f t="shared" si="17"/>
        <v>0</v>
      </c>
      <c r="K189" s="409">
        <f t="shared" si="18"/>
        <v>0</v>
      </c>
      <c r="L189" s="408">
        <f t="shared" si="19"/>
        <v>0</v>
      </c>
      <c r="M189" s="407"/>
    </row>
    <row r="190" spans="2:13" s="209" customFormat="1" ht="15" customHeight="1">
      <c r="B190" s="305"/>
      <c r="C190" s="304"/>
      <c r="D190" s="431"/>
      <c r="E190" s="405"/>
      <c r="F190" s="404"/>
      <c r="G190" s="404"/>
      <c r="H190" s="403"/>
      <c r="I190" s="402">
        <f t="shared" si="16"/>
        <v>0</v>
      </c>
      <c r="J190" s="331">
        <f t="shared" si="17"/>
        <v>0</v>
      </c>
      <c r="K190" s="409">
        <f t="shared" si="18"/>
        <v>0</v>
      </c>
      <c r="L190" s="408">
        <f t="shared" si="19"/>
        <v>0</v>
      </c>
      <c r="M190" s="407"/>
    </row>
    <row r="191" spans="2:13" s="209" customFormat="1" ht="15" customHeight="1">
      <c r="B191" s="305"/>
      <c r="C191" s="304"/>
      <c r="D191" s="412"/>
      <c r="E191" s="405"/>
      <c r="F191" s="404"/>
      <c r="G191" s="404"/>
      <c r="H191" s="403"/>
      <c r="I191" s="402">
        <f t="shared" si="16"/>
        <v>0</v>
      </c>
      <c r="J191" s="331">
        <f t="shared" si="17"/>
        <v>0</v>
      </c>
      <c r="K191" s="409">
        <f t="shared" si="18"/>
        <v>0</v>
      </c>
      <c r="L191" s="408">
        <f t="shared" si="19"/>
        <v>0</v>
      </c>
      <c r="M191" s="407"/>
    </row>
    <row r="192" spans="2:13" s="209" customFormat="1" ht="15" customHeight="1">
      <c r="B192" s="305"/>
      <c r="C192" s="304"/>
      <c r="D192" s="412"/>
      <c r="E192" s="402"/>
      <c r="F192" s="404"/>
      <c r="G192" s="404"/>
      <c r="H192" s="403"/>
      <c r="I192" s="402">
        <f t="shared" si="16"/>
        <v>0</v>
      </c>
      <c r="J192" s="331">
        <f t="shared" si="17"/>
        <v>0</v>
      </c>
      <c r="K192" s="409">
        <f t="shared" si="18"/>
        <v>0</v>
      </c>
      <c r="L192" s="408">
        <f t="shared" si="19"/>
        <v>0</v>
      </c>
      <c r="M192" s="407"/>
    </row>
    <row r="193" spans="2:14" s="209" customFormat="1" ht="15" customHeight="1">
      <c r="B193" s="305"/>
      <c r="C193" s="304"/>
      <c r="D193" s="413"/>
      <c r="E193" s="405"/>
      <c r="F193" s="404"/>
      <c r="G193" s="404"/>
      <c r="H193" s="403"/>
      <c r="I193" s="402">
        <f t="shared" si="16"/>
        <v>0</v>
      </c>
      <c r="J193" s="331">
        <f t="shared" si="17"/>
        <v>0</v>
      </c>
      <c r="K193" s="409">
        <f t="shared" si="18"/>
        <v>0</v>
      </c>
      <c r="L193" s="408">
        <f t="shared" si="19"/>
        <v>0</v>
      </c>
      <c r="M193" s="407"/>
    </row>
    <row r="194" spans="2:14" s="209" customFormat="1" ht="15" customHeight="1">
      <c r="B194" s="305"/>
      <c r="C194" s="304"/>
      <c r="D194" s="431"/>
      <c r="E194" s="405"/>
      <c r="F194" s="404"/>
      <c r="G194" s="404"/>
      <c r="H194" s="403"/>
      <c r="I194" s="402">
        <f t="shared" si="16"/>
        <v>0</v>
      </c>
      <c r="J194" s="331">
        <f t="shared" si="17"/>
        <v>0</v>
      </c>
      <c r="K194" s="409">
        <f t="shared" si="18"/>
        <v>0</v>
      </c>
      <c r="L194" s="408">
        <f t="shared" si="19"/>
        <v>0</v>
      </c>
      <c r="M194" s="407"/>
    </row>
    <row r="195" spans="2:14" s="209" customFormat="1" ht="15" customHeight="1">
      <c r="B195" s="316" t="s">
        <v>547</v>
      </c>
      <c r="C195" s="315" t="s">
        <v>546</v>
      </c>
      <c r="D195" s="412">
        <v>1</v>
      </c>
      <c r="E195" s="402">
        <f>(((0.2*0.15)*2)+((0.15*2.6)*2)+((2.6*0.2)*2))*1.6*7.87</f>
        <v>23.672960000000003</v>
      </c>
      <c r="F195" s="404"/>
      <c r="G195" s="404"/>
      <c r="H195" s="403"/>
      <c r="I195" s="402">
        <f t="shared" si="16"/>
        <v>23.672960000000003</v>
      </c>
      <c r="J195" s="331">
        <f t="shared" si="17"/>
        <v>0</v>
      </c>
      <c r="K195" s="409">
        <f t="shared" si="18"/>
        <v>0</v>
      </c>
      <c r="L195" s="408">
        <f t="shared" si="19"/>
        <v>0</v>
      </c>
      <c r="M195" s="407"/>
    </row>
    <row r="196" spans="2:14" s="209" customFormat="1" ht="15" customHeight="1">
      <c r="B196" s="316" t="s">
        <v>831</v>
      </c>
      <c r="C196" s="315" t="s">
        <v>830</v>
      </c>
      <c r="D196" s="412">
        <v>1</v>
      </c>
      <c r="E196" s="405"/>
      <c r="F196" s="404"/>
      <c r="G196" s="430">
        <v>15</v>
      </c>
      <c r="H196" s="403"/>
      <c r="I196" s="402">
        <f t="shared" si="16"/>
        <v>0</v>
      </c>
      <c r="J196" s="331">
        <f t="shared" si="17"/>
        <v>0</v>
      </c>
      <c r="K196" s="401">
        <f t="shared" si="18"/>
        <v>15</v>
      </c>
      <c r="L196" s="400">
        <f t="shared" si="19"/>
        <v>0</v>
      </c>
      <c r="M196" s="399"/>
    </row>
    <row r="197" spans="2:14" s="209" customFormat="1" ht="15" customHeight="1">
      <c r="B197" s="220"/>
      <c r="C197" s="219" t="s">
        <v>191</v>
      </c>
      <c r="D197" s="398"/>
      <c r="E197" s="397"/>
      <c r="F197" s="396"/>
      <c r="G197" s="396"/>
      <c r="H197" s="395" t="s">
        <v>829</v>
      </c>
      <c r="I197" s="394">
        <f>SUM(I165:I196)</f>
        <v>43.072640000000007</v>
      </c>
      <c r="J197" s="393">
        <f>SUM(J165:J196)</f>
        <v>0</v>
      </c>
      <c r="K197" s="393">
        <f>SUM(K165:K196)</f>
        <v>15</v>
      </c>
      <c r="L197" s="392">
        <f>SUM(L165:L196)</f>
        <v>0</v>
      </c>
      <c r="M197" s="391" t="s">
        <v>828</v>
      </c>
    </row>
    <row r="198" spans="2:14" s="209" customFormat="1" ht="15" customHeight="1">
      <c r="B198" s="284" t="s">
        <v>714</v>
      </c>
      <c r="K198" s="435"/>
    </row>
    <row r="199" spans="2:14" s="209" customFormat="1" ht="15" customHeight="1">
      <c r="B199" s="283" t="s">
        <v>93</v>
      </c>
      <c r="C199" s="884" t="e">
        <f>$C$43</f>
        <v>#REF!</v>
      </c>
      <c r="D199" s="885"/>
      <c r="E199" s="885"/>
      <c r="F199" s="885"/>
      <c r="G199" s="885"/>
      <c r="H199" s="885"/>
      <c r="I199" s="886" t="s">
        <v>542</v>
      </c>
      <c r="J199" s="887"/>
      <c r="K199" s="887"/>
      <c r="L199" s="887"/>
      <c r="M199" s="888"/>
      <c r="N199" s="436"/>
    </row>
    <row r="200" spans="2:14" s="209" customFormat="1" ht="15" customHeight="1">
      <c r="K200" s="435"/>
    </row>
    <row r="201" spans="2:14" s="209" customFormat="1" ht="15" customHeight="1">
      <c r="B201" s="281"/>
      <c r="C201" s="280"/>
      <c r="D201" s="424"/>
      <c r="E201" s="889" t="s">
        <v>712</v>
      </c>
      <c r="F201" s="890"/>
      <c r="G201" s="890"/>
      <c r="H201" s="891"/>
      <c r="I201" s="889" t="s">
        <v>711</v>
      </c>
      <c r="J201" s="890"/>
      <c r="K201" s="890"/>
      <c r="L201" s="891"/>
      <c r="M201" s="423"/>
    </row>
    <row r="202" spans="2:14" s="209" customFormat="1" ht="15" customHeight="1">
      <c r="B202" s="271" t="s">
        <v>70</v>
      </c>
      <c r="C202" s="270" t="s">
        <v>87</v>
      </c>
      <c r="D202" s="422" t="s">
        <v>13</v>
      </c>
      <c r="E202" s="421" t="s">
        <v>709</v>
      </c>
      <c r="F202" s="892" t="s">
        <v>708</v>
      </c>
      <c r="G202" s="265" t="s">
        <v>707</v>
      </c>
      <c r="H202" s="420" t="s">
        <v>710</v>
      </c>
      <c r="I202" s="421" t="s">
        <v>709</v>
      </c>
      <c r="J202" s="892" t="s">
        <v>708</v>
      </c>
      <c r="K202" s="265" t="s">
        <v>707</v>
      </c>
      <c r="L202" s="420" t="s">
        <v>706</v>
      </c>
      <c r="M202" s="417"/>
    </row>
    <row r="203" spans="2:14" s="209" customFormat="1" ht="15" customHeight="1">
      <c r="B203" s="261"/>
      <c r="C203" s="260"/>
      <c r="D203" s="419"/>
      <c r="E203" s="418"/>
      <c r="F203" s="893"/>
      <c r="G203" s="256"/>
      <c r="H203" s="257"/>
      <c r="I203" s="418"/>
      <c r="J203" s="893"/>
      <c r="K203" s="256"/>
      <c r="L203" s="257"/>
      <c r="M203" s="417"/>
    </row>
    <row r="204" spans="2:14" s="209" customFormat="1" ht="15" customHeight="1">
      <c r="B204" s="289" t="s">
        <v>270</v>
      </c>
      <c r="C204" s="288" t="s">
        <v>269</v>
      </c>
      <c r="D204" s="432">
        <v>3021</v>
      </c>
      <c r="E204" s="402">
        <v>2.7E-2</v>
      </c>
      <c r="F204" s="331"/>
      <c r="G204" s="331"/>
      <c r="H204" s="410"/>
      <c r="I204" s="402">
        <f t="shared" ref="I204:I235" si="20">D204*E204</f>
        <v>81.566999999999993</v>
      </c>
      <c r="J204" s="331">
        <f t="shared" ref="J204:J235" si="21">D204*F204</f>
        <v>0</v>
      </c>
      <c r="K204" s="416">
        <f t="shared" ref="K204:K235" si="22">D204*G204</f>
        <v>0</v>
      </c>
      <c r="L204" s="415">
        <f t="shared" ref="L204:L235" si="23">D204*H204</f>
        <v>0</v>
      </c>
      <c r="M204" s="414"/>
    </row>
    <row r="205" spans="2:14" s="209" customFormat="1" ht="15" customHeight="1">
      <c r="B205" s="332"/>
      <c r="C205" s="325"/>
      <c r="D205" s="431"/>
      <c r="E205" s="402"/>
      <c r="F205" s="331"/>
      <c r="G205" s="331"/>
      <c r="H205" s="410"/>
      <c r="I205" s="402">
        <f t="shared" si="20"/>
        <v>0</v>
      </c>
      <c r="J205" s="331">
        <f t="shared" si="21"/>
        <v>0</v>
      </c>
      <c r="K205" s="409">
        <f t="shared" si="22"/>
        <v>0</v>
      </c>
      <c r="L205" s="408">
        <f t="shared" si="23"/>
        <v>0</v>
      </c>
      <c r="M205" s="407"/>
    </row>
    <row r="206" spans="2:14" s="209" customFormat="1" ht="15" customHeight="1">
      <c r="B206" s="289" t="s">
        <v>823</v>
      </c>
      <c r="C206" s="288" t="s">
        <v>827</v>
      </c>
      <c r="D206" s="413">
        <v>39</v>
      </c>
      <c r="E206" s="402">
        <v>0.13</v>
      </c>
      <c r="F206" s="331"/>
      <c r="G206" s="331"/>
      <c r="H206" s="410"/>
      <c r="I206" s="402">
        <f t="shared" si="20"/>
        <v>5.07</v>
      </c>
      <c r="J206" s="331">
        <f t="shared" si="21"/>
        <v>0</v>
      </c>
      <c r="K206" s="409">
        <f t="shared" si="22"/>
        <v>0</v>
      </c>
      <c r="L206" s="408">
        <f t="shared" si="23"/>
        <v>0</v>
      </c>
      <c r="M206" s="407"/>
    </row>
    <row r="207" spans="2:14" s="209" customFormat="1" ht="15" customHeight="1">
      <c r="B207" s="289" t="s">
        <v>823</v>
      </c>
      <c r="C207" s="288" t="s">
        <v>826</v>
      </c>
      <c r="D207" s="413">
        <v>71</v>
      </c>
      <c r="E207" s="402">
        <v>0.13</v>
      </c>
      <c r="F207" s="331"/>
      <c r="G207" s="331"/>
      <c r="H207" s="410"/>
      <c r="I207" s="402">
        <f t="shared" si="20"/>
        <v>9.23</v>
      </c>
      <c r="J207" s="331">
        <f t="shared" si="21"/>
        <v>0</v>
      </c>
      <c r="K207" s="409">
        <f t="shared" si="22"/>
        <v>0</v>
      </c>
      <c r="L207" s="408">
        <f t="shared" si="23"/>
        <v>0</v>
      </c>
      <c r="M207" s="407"/>
    </row>
    <row r="208" spans="2:14" s="209" customFormat="1" ht="15" customHeight="1">
      <c r="B208" s="289" t="s">
        <v>825</v>
      </c>
      <c r="C208" s="288" t="s">
        <v>824</v>
      </c>
      <c r="D208" s="413">
        <v>696</v>
      </c>
      <c r="E208" s="402">
        <v>0.185</v>
      </c>
      <c r="F208" s="331"/>
      <c r="G208" s="331"/>
      <c r="H208" s="410"/>
      <c r="I208" s="402">
        <f t="shared" si="20"/>
        <v>128.76</v>
      </c>
      <c r="J208" s="331">
        <f t="shared" si="21"/>
        <v>0</v>
      </c>
      <c r="K208" s="409">
        <f t="shared" si="22"/>
        <v>0</v>
      </c>
      <c r="L208" s="408">
        <f t="shared" si="23"/>
        <v>0</v>
      </c>
      <c r="M208" s="411"/>
    </row>
    <row r="209" spans="2:13" s="209" customFormat="1" ht="15" customHeight="1">
      <c r="B209" s="289" t="s">
        <v>823</v>
      </c>
      <c r="C209" s="288" t="s">
        <v>822</v>
      </c>
      <c r="D209" s="413">
        <v>149</v>
      </c>
      <c r="E209" s="402">
        <v>0.185</v>
      </c>
      <c r="F209" s="331"/>
      <c r="G209" s="331"/>
      <c r="H209" s="410"/>
      <c r="I209" s="402">
        <f t="shared" si="20"/>
        <v>27.565000000000001</v>
      </c>
      <c r="J209" s="331">
        <f t="shared" si="21"/>
        <v>0</v>
      </c>
      <c r="K209" s="409">
        <f t="shared" si="22"/>
        <v>0</v>
      </c>
      <c r="L209" s="408">
        <f t="shared" si="23"/>
        <v>0</v>
      </c>
      <c r="M209" s="411"/>
    </row>
    <row r="210" spans="2:13" s="209" customFormat="1" ht="15" customHeight="1">
      <c r="B210" s="289"/>
      <c r="C210" s="288"/>
      <c r="D210" s="413"/>
      <c r="E210" s="402"/>
      <c r="F210" s="331"/>
      <c r="G210" s="331"/>
      <c r="H210" s="410"/>
      <c r="I210" s="402">
        <f t="shared" si="20"/>
        <v>0</v>
      </c>
      <c r="J210" s="331">
        <f t="shared" si="21"/>
        <v>0</v>
      </c>
      <c r="K210" s="409">
        <f t="shared" si="22"/>
        <v>0</v>
      </c>
      <c r="L210" s="408">
        <f t="shared" si="23"/>
        <v>0</v>
      </c>
      <c r="M210" s="411"/>
    </row>
    <row r="211" spans="2:13" s="209" customFormat="1" ht="15" customHeight="1">
      <c r="B211" s="332"/>
      <c r="C211" s="325"/>
      <c r="D211" s="431"/>
      <c r="E211" s="402"/>
      <c r="F211" s="331"/>
      <c r="G211" s="331"/>
      <c r="H211" s="410"/>
      <c r="I211" s="402">
        <f t="shared" si="20"/>
        <v>0</v>
      </c>
      <c r="J211" s="331">
        <f t="shared" si="21"/>
        <v>0</v>
      </c>
      <c r="K211" s="409">
        <f t="shared" si="22"/>
        <v>0</v>
      </c>
      <c r="L211" s="408">
        <f t="shared" si="23"/>
        <v>0</v>
      </c>
      <c r="M211" s="411"/>
    </row>
    <row r="212" spans="2:13" s="209" customFormat="1" ht="15" customHeight="1">
      <c r="B212" s="322" t="s">
        <v>318</v>
      </c>
      <c r="C212" s="288" t="s">
        <v>536</v>
      </c>
      <c r="D212" s="431">
        <v>20</v>
      </c>
      <c r="E212" s="402">
        <v>0.28000000000000003</v>
      </c>
      <c r="F212" s="331"/>
      <c r="G212" s="331"/>
      <c r="H212" s="410"/>
      <c r="I212" s="402">
        <f t="shared" si="20"/>
        <v>5.6000000000000005</v>
      </c>
      <c r="J212" s="331">
        <f t="shared" si="21"/>
        <v>0</v>
      </c>
      <c r="K212" s="409">
        <f t="shared" si="22"/>
        <v>0</v>
      </c>
      <c r="L212" s="408">
        <f t="shared" si="23"/>
        <v>0</v>
      </c>
      <c r="M212" s="411"/>
    </row>
    <row r="213" spans="2:13" s="209" customFormat="1" ht="15" customHeight="1">
      <c r="B213" s="322" t="s">
        <v>819</v>
      </c>
      <c r="C213" s="288" t="s">
        <v>821</v>
      </c>
      <c r="D213" s="431">
        <v>4</v>
      </c>
      <c r="E213" s="402">
        <v>0.28000000000000003</v>
      </c>
      <c r="F213" s="331"/>
      <c r="G213" s="331"/>
      <c r="H213" s="410"/>
      <c r="I213" s="402">
        <f t="shared" si="20"/>
        <v>1.1200000000000001</v>
      </c>
      <c r="J213" s="331">
        <f t="shared" si="21"/>
        <v>0</v>
      </c>
      <c r="K213" s="409">
        <f t="shared" si="22"/>
        <v>0</v>
      </c>
      <c r="L213" s="408">
        <f t="shared" si="23"/>
        <v>0</v>
      </c>
      <c r="M213" s="411"/>
    </row>
    <row r="214" spans="2:13" s="209" customFormat="1" ht="15" customHeight="1">
      <c r="B214" s="322" t="s">
        <v>819</v>
      </c>
      <c r="C214" s="288" t="s">
        <v>820</v>
      </c>
      <c r="D214" s="431">
        <v>46</v>
      </c>
      <c r="E214" s="402">
        <v>0.28999999999999998</v>
      </c>
      <c r="F214" s="331"/>
      <c r="G214" s="331"/>
      <c r="H214" s="410"/>
      <c r="I214" s="402">
        <f t="shared" si="20"/>
        <v>13.34</v>
      </c>
      <c r="J214" s="331">
        <f t="shared" si="21"/>
        <v>0</v>
      </c>
      <c r="K214" s="409">
        <f t="shared" si="22"/>
        <v>0</v>
      </c>
      <c r="L214" s="408">
        <f t="shared" si="23"/>
        <v>0</v>
      </c>
      <c r="M214" s="411"/>
    </row>
    <row r="215" spans="2:13" s="209" customFormat="1" ht="15" customHeight="1">
      <c r="B215" s="322" t="s">
        <v>819</v>
      </c>
      <c r="C215" s="288" t="s">
        <v>818</v>
      </c>
      <c r="D215" s="431">
        <v>5</v>
      </c>
      <c r="E215" s="402">
        <v>0.28999999999999998</v>
      </c>
      <c r="F215" s="331"/>
      <c r="G215" s="331"/>
      <c r="H215" s="410"/>
      <c r="I215" s="402">
        <f t="shared" si="20"/>
        <v>1.45</v>
      </c>
      <c r="J215" s="331">
        <f t="shared" si="21"/>
        <v>0</v>
      </c>
      <c r="K215" s="409">
        <f t="shared" si="22"/>
        <v>0</v>
      </c>
      <c r="L215" s="408">
        <f t="shared" si="23"/>
        <v>0</v>
      </c>
      <c r="M215" s="411"/>
    </row>
    <row r="216" spans="2:13" s="209" customFormat="1" ht="15" customHeight="1">
      <c r="B216" s="332"/>
      <c r="C216" s="325"/>
      <c r="D216" s="431"/>
      <c r="E216" s="402"/>
      <c r="F216" s="331"/>
      <c r="G216" s="331"/>
      <c r="H216" s="410"/>
      <c r="I216" s="402">
        <f t="shared" si="20"/>
        <v>0</v>
      </c>
      <c r="J216" s="331">
        <f t="shared" si="21"/>
        <v>0</v>
      </c>
      <c r="K216" s="409">
        <f t="shared" si="22"/>
        <v>0</v>
      </c>
      <c r="L216" s="408">
        <f t="shared" si="23"/>
        <v>0</v>
      </c>
      <c r="M216" s="411"/>
    </row>
    <row r="217" spans="2:13" s="209" customFormat="1" ht="15" customHeight="1">
      <c r="B217" s="305" t="s">
        <v>6</v>
      </c>
      <c r="C217" s="304" t="s">
        <v>266</v>
      </c>
      <c r="D217" s="413">
        <v>1</v>
      </c>
      <c r="E217" s="402">
        <v>0.71599999999999997</v>
      </c>
      <c r="F217" s="331"/>
      <c r="G217" s="331"/>
      <c r="H217" s="410"/>
      <c r="I217" s="402">
        <f t="shared" si="20"/>
        <v>0.71599999999999997</v>
      </c>
      <c r="J217" s="331">
        <f t="shared" si="21"/>
        <v>0</v>
      </c>
      <c r="K217" s="409">
        <f t="shared" si="22"/>
        <v>0</v>
      </c>
      <c r="L217" s="408">
        <f t="shared" si="23"/>
        <v>0</v>
      </c>
      <c r="M217" s="411"/>
    </row>
    <row r="218" spans="2:13" s="209" customFormat="1" ht="15" customHeight="1">
      <c r="B218" s="305" t="s">
        <v>6</v>
      </c>
      <c r="C218" s="304" t="s">
        <v>434</v>
      </c>
      <c r="D218" s="413">
        <v>10</v>
      </c>
      <c r="E218" s="402">
        <v>1.127</v>
      </c>
      <c r="F218" s="331"/>
      <c r="G218" s="331"/>
      <c r="H218" s="410"/>
      <c r="I218" s="402">
        <f t="shared" si="20"/>
        <v>11.27</v>
      </c>
      <c r="J218" s="331">
        <f t="shared" si="21"/>
        <v>0</v>
      </c>
      <c r="K218" s="409">
        <f t="shared" si="22"/>
        <v>0</v>
      </c>
      <c r="L218" s="408">
        <f t="shared" si="23"/>
        <v>0</v>
      </c>
      <c r="M218" s="407"/>
    </row>
    <row r="219" spans="2:13" s="209" customFormat="1" ht="15" customHeight="1">
      <c r="B219" s="305" t="s">
        <v>6</v>
      </c>
      <c r="C219" s="304" t="s">
        <v>532</v>
      </c>
      <c r="D219" s="413">
        <v>43</v>
      </c>
      <c r="E219" s="402">
        <v>1.06</v>
      </c>
      <c r="F219" s="331"/>
      <c r="G219" s="331"/>
      <c r="H219" s="410"/>
      <c r="I219" s="402">
        <f t="shared" si="20"/>
        <v>45.580000000000005</v>
      </c>
      <c r="J219" s="331">
        <f t="shared" si="21"/>
        <v>0</v>
      </c>
      <c r="K219" s="409">
        <f t="shared" si="22"/>
        <v>0</v>
      </c>
      <c r="L219" s="408">
        <f t="shared" si="23"/>
        <v>0</v>
      </c>
      <c r="M219" s="407"/>
    </row>
    <row r="220" spans="2:13" s="209" customFormat="1" ht="15" customHeight="1">
      <c r="B220" s="322" t="s">
        <v>816</v>
      </c>
      <c r="C220" s="304" t="s">
        <v>817</v>
      </c>
      <c r="D220" s="413">
        <v>103</v>
      </c>
      <c r="E220" s="402">
        <f>1.2/1.8</f>
        <v>0.66666666666666663</v>
      </c>
      <c r="F220" s="331"/>
      <c r="G220" s="331"/>
      <c r="H220" s="410"/>
      <c r="I220" s="402">
        <f t="shared" si="20"/>
        <v>68.666666666666657</v>
      </c>
      <c r="J220" s="331">
        <f t="shared" si="21"/>
        <v>0</v>
      </c>
      <c r="K220" s="409">
        <f t="shared" si="22"/>
        <v>0</v>
      </c>
      <c r="L220" s="408">
        <f t="shared" si="23"/>
        <v>0</v>
      </c>
      <c r="M220" s="407"/>
    </row>
    <row r="221" spans="2:13" s="209" customFormat="1" ht="15" customHeight="1">
      <c r="B221" s="322" t="s">
        <v>816</v>
      </c>
      <c r="C221" s="304" t="s">
        <v>815</v>
      </c>
      <c r="D221" s="413">
        <v>14</v>
      </c>
      <c r="E221" s="402">
        <f>2.4/1.8</f>
        <v>1.3333333333333333</v>
      </c>
      <c r="F221" s="331"/>
      <c r="G221" s="331"/>
      <c r="H221" s="410"/>
      <c r="I221" s="402">
        <f t="shared" si="20"/>
        <v>18.666666666666664</v>
      </c>
      <c r="J221" s="331">
        <f t="shared" si="21"/>
        <v>0</v>
      </c>
      <c r="K221" s="409">
        <f t="shared" si="22"/>
        <v>0</v>
      </c>
      <c r="L221" s="408">
        <f t="shared" si="23"/>
        <v>0</v>
      </c>
      <c r="M221" s="407"/>
    </row>
    <row r="222" spans="2:13" s="209" customFormat="1" ht="15" customHeight="1">
      <c r="B222" s="305"/>
      <c r="C222" s="325"/>
      <c r="D222" s="431"/>
      <c r="E222" s="402"/>
      <c r="F222" s="331"/>
      <c r="G222" s="331"/>
      <c r="H222" s="410"/>
      <c r="I222" s="402">
        <f t="shared" si="20"/>
        <v>0</v>
      </c>
      <c r="J222" s="331">
        <f t="shared" si="21"/>
        <v>0</v>
      </c>
      <c r="K222" s="409">
        <f t="shared" si="22"/>
        <v>0</v>
      </c>
      <c r="L222" s="408">
        <f t="shared" si="23"/>
        <v>0</v>
      </c>
      <c r="M222" s="407"/>
    </row>
    <row r="223" spans="2:13" s="209" customFormat="1" ht="15" customHeight="1">
      <c r="B223" s="316"/>
      <c r="C223" s="315"/>
      <c r="D223" s="426"/>
      <c r="E223" s="402"/>
      <c r="F223" s="331"/>
      <c r="G223" s="331"/>
      <c r="H223" s="410"/>
      <c r="I223" s="402">
        <f t="shared" si="20"/>
        <v>0</v>
      </c>
      <c r="J223" s="331">
        <f t="shared" si="21"/>
        <v>0</v>
      </c>
      <c r="K223" s="409">
        <f t="shared" si="22"/>
        <v>0</v>
      </c>
      <c r="L223" s="408">
        <f t="shared" si="23"/>
        <v>0</v>
      </c>
      <c r="M223" s="407"/>
    </row>
    <row r="224" spans="2:13" s="209" customFormat="1" ht="15" customHeight="1">
      <c r="B224" s="332"/>
      <c r="C224" s="325"/>
      <c r="D224" s="431"/>
      <c r="E224" s="405"/>
      <c r="F224" s="404"/>
      <c r="G224" s="404"/>
      <c r="H224" s="403"/>
      <c r="I224" s="402">
        <f t="shared" si="20"/>
        <v>0</v>
      </c>
      <c r="J224" s="331">
        <f t="shared" si="21"/>
        <v>0</v>
      </c>
      <c r="K224" s="409">
        <f t="shared" si="22"/>
        <v>0</v>
      </c>
      <c r="L224" s="408">
        <f t="shared" si="23"/>
        <v>0</v>
      </c>
      <c r="M224" s="407"/>
    </row>
    <row r="225" spans="2:13" s="209" customFormat="1" ht="15" customHeight="1">
      <c r="B225" s="332"/>
      <c r="C225" s="325"/>
      <c r="D225" s="431"/>
      <c r="E225" s="405"/>
      <c r="F225" s="404"/>
      <c r="G225" s="404"/>
      <c r="H225" s="403"/>
      <c r="I225" s="402">
        <f t="shared" si="20"/>
        <v>0</v>
      </c>
      <c r="J225" s="331">
        <f t="shared" si="21"/>
        <v>0</v>
      </c>
      <c r="K225" s="409">
        <f t="shared" si="22"/>
        <v>0</v>
      </c>
      <c r="L225" s="408">
        <f t="shared" si="23"/>
        <v>0</v>
      </c>
      <c r="M225" s="407"/>
    </row>
    <row r="226" spans="2:13" s="209" customFormat="1" ht="15" customHeight="1">
      <c r="B226" s="332"/>
      <c r="C226" s="325"/>
      <c r="D226" s="431"/>
      <c r="E226" s="405"/>
      <c r="F226" s="404"/>
      <c r="G226" s="404"/>
      <c r="H226" s="403"/>
      <c r="I226" s="402">
        <f t="shared" si="20"/>
        <v>0</v>
      </c>
      <c r="J226" s="331">
        <f t="shared" si="21"/>
        <v>0</v>
      </c>
      <c r="K226" s="409">
        <f t="shared" si="22"/>
        <v>0</v>
      </c>
      <c r="L226" s="408">
        <f t="shared" si="23"/>
        <v>0</v>
      </c>
      <c r="M226" s="407"/>
    </row>
    <row r="227" spans="2:13" s="209" customFormat="1" ht="15" customHeight="1">
      <c r="B227" s="332"/>
      <c r="C227" s="325"/>
      <c r="D227" s="431"/>
      <c r="E227" s="405"/>
      <c r="F227" s="404"/>
      <c r="G227" s="404"/>
      <c r="H227" s="403"/>
      <c r="I227" s="402">
        <f t="shared" si="20"/>
        <v>0</v>
      </c>
      <c r="J227" s="331">
        <f t="shared" si="21"/>
        <v>0</v>
      </c>
      <c r="K227" s="409">
        <f t="shared" si="22"/>
        <v>0</v>
      </c>
      <c r="L227" s="408">
        <f t="shared" si="23"/>
        <v>0</v>
      </c>
      <c r="M227" s="407"/>
    </row>
    <row r="228" spans="2:13" s="209" customFormat="1" ht="15" customHeight="1">
      <c r="B228" s="332"/>
      <c r="C228" s="325"/>
      <c r="D228" s="431"/>
      <c r="E228" s="405"/>
      <c r="F228" s="404"/>
      <c r="G228" s="404"/>
      <c r="H228" s="403"/>
      <c r="I228" s="402">
        <f t="shared" si="20"/>
        <v>0</v>
      </c>
      <c r="J228" s="331">
        <f t="shared" si="21"/>
        <v>0</v>
      </c>
      <c r="K228" s="409">
        <f t="shared" si="22"/>
        <v>0</v>
      </c>
      <c r="L228" s="408">
        <f t="shared" si="23"/>
        <v>0</v>
      </c>
      <c r="M228" s="407"/>
    </row>
    <row r="229" spans="2:13" s="209" customFormat="1" ht="15" customHeight="1">
      <c r="B229" s="332"/>
      <c r="C229" s="325"/>
      <c r="D229" s="431"/>
      <c r="E229" s="405"/>
      <c r="F229" s="404"/>
      <c r="G229" s="404"/>
      <c r="H229" s="403"/>
      <c r="I229" s="402">
        <f t="shared" si="20"/>
        <v>0</v>
      </c>
      <c r="J229" s="331">
        <f t="shared" si="21"/>
        <v>0</v>
      </c>
      <c r="K229" s="409">
        <f t="shared" si="22"/>
        <v>0</v>
      </c>
      <c r="L229" s="408">
        <f t="shared" si="23"/>
        <v>0</v>
      </c>
      <c r="M229" s="407"/>
    </row>
    <row r="230" spans="2:13" s="209" customFormat="1" ht="15" customHeight="1">
      <c r="B230" s="332"/>
      <c r="C230" s="325"/>
      <c r="D230" s="431"/>
      <c r="E230" s="405"/>
      <c r="F230" s="404"/>
      <c r="G230" s="404"/>
      <c r="H230" s="403"/>
      <c r="I230" s="402">
        <f t="shared" si="20"/>
        <v>0</v>
      </c>
      <c r="J230" s="331">
        <f t="shared" si="21"/>
        <v>0</v>
      </c>
      <c r="K230" s="409">
        <f t="shared" si="22"/>
        <v>0</v>
      </c>
      <c r="L230" s="408">
        <f t="shared" si="23"/>
        <v>0</v>
      </c>
      <c r="M230" s="407"/>
    </row>
    <row r="231" spans="2:13" s="209" customFormat="1" ht="15" customHeight="1">
      <c r="B231" s="332"/>
      <c r="C231" s="325"/>
      <c r="D231" s="431"/>
      <c r="E231" s="405"/>
      <c r="F231" s="404"/>
      <c r="G231" s="404"/>
      <c r="H231" s="403"/>
      <c r="I231" s="402">
        <f t="shared" si="20"/>
        <v>0</v>
      </c>
      <c r="J231" s="331">
        <f t="shared" si="21"/>
        <v>0</v>
      </c>
      <c r="K231" s="409">
        <f t="shared" si="22"/>
        <v>0</v>
      </c>
      <c r="L231" s="408">
        <f t="shared" si="23"/>
        <v>0</v>
      </c>
      <c r="M231" s="407"/>
    </row>
    <row r="232" spans="2:13" s="209" customFormat="1" ht="15" customHeight="1">
      <c r="B232" s="332"/>
      <c r="C232" s="325"/>
      <c r="D232" s="413"/>
      <c r="E232" s="405"/>
      <c r="F232" s="404"/>
      <c r="G232" s="404"/>
      <c r="H232" s="403"/>
      <c r="I232" s="402">
        <f t="shared" si="20"/>
        <v>0</v>
      </c>
      <c r="J232" s="331">
        <f t="shared" si="21"/>
        <v>0</v>
      </c>
      <c r="K232" s="409">
        <f t="shared" si="22"/>
        <v>0</v>
      </c>
      <c r="L232" s="408">
        <f t="shared" si="23"/>
        <v>0</v>
      </c>
      <c r="M232" s="407"/>
    </row>
    <row r="233" spans="2:13" s="209" customFormat="1" ht="15" customHeight="1">
      <c r="B233" s="332"/>
      <c r="C233" s="325"/>
      <c r="D233" s="431"/>
      <c r="E233" s="405"/>
      <c r="F233" s="404"/>
      <c r="G233" s="404"/>
      <c r="H233" s="403"/>
      <c r="I233" s="402">
        <f t="shared" si="20"/>
        <v>0</v>
      </c>
      <c r="J233" s="331">
        <f t="shared" si="21"/>
        <v>0</v>
      </c>
      <c r="K233" s="409">
        <f t="shared" si="22"/>
        <v>0</v>
      </c>
      <c r="L233" s="408">
        <f t="shared" si="23"/>
        <v>0</v>
      </c>
      <c r="M233" s="407"/>
    </row>
    <row r="234" spans="2:13" s="209" customFormat="1" ht="15" customHeight="1">
      <c r="B234" s="332"/>
      <c r="C234" s="325"/>
      <c r="D234" s="413"/>
      <c r="E234" s="405"/>
      <c r="F234" s="404"/>
      <c r="G234" s="404"/>
      <c r="H234" s="403"/>
      <c r="I234" s="402">
        <f t="shared" si="20"/>
        <v>0</v>
      </c>
      <c r="J234" s="331">
        <f t="shared" si="21"/>
        <v>0</v>
      </c>
      <c r="K234" s="409">
        <f t="shared" si="22"/>
        <v>0</v>
      </c>
      <c r="L234" s="408">
        <f t="shared" si="23"/>
        <v>0</v>
      </c>
      <c r="M234" s="407"/>
    </row>
    <row r="235" spans="2:13" s="209" customFormat="1" ht="15" customHeight="1">
      <c r="B235" s="332"/>
      <c r="C235" s="325"/>
      <c r="D235" s="413"/>
      <c r="E235" s="405"/>
      <c r="F235" s="404"/>
      <c r="G235" s="404"/>
      <c r="H235" s="403"/>
      <c r="I235" s="402">
        <f t="shared" si="20"/>
        <v>0</v>
      </c>
      <c r="J235" s="331">
        <f t="shared" si="21"/>
        <v>0</v>
      </c>
      <c r="K235" s="401">
        <f t="shared" si="22"/>
        <v>0</v>
      </c>
      <c r="L235" s="400">
        <f t="shared" si="23"/>
        <v>0</v>
      </c>
      <c r="M235" s="399"/>
    </row>
    <row r="236" spans="2:13" s="209" customFormat="1" ht="15" customHeight="1">
      <c r="B236" s="220"/>
      <c r="C236" s="219" t="s">
        <v>191</v>
      </c>
      <c r="D236" s="398"/>
      <c r="E236" s="397"/>
      <c r="F236" s="396"/>
      <c r="G236" s="396"/>
      <c r="H236" s="395" t="s">
        <v>724</v>
      </c>
      <c r="I236" s="394">
        <f>SUM(I204:I235)</f>
        <v>418.60133333333334</v>
      </c>
      <c r="J236" s="393">
        <f>SUM(J204:J235)</f>
        <v>0</v>
      </c>
      <c r="K236" s="393">
        <f>SUM(K204:K235)</f>
        <v>0</v>
      </c>
      <c r="L236" s="392">
        <f>SUM(L204:L235)</f>
        <v>0</v>
      </c>
      <c r="M236" s="391" t="s">
        <v>715</v>
      </c>
    </row>
    <row r="237" spans="2:13" s="209" customFormat="1" ht="15" customHeight="1">
      <c r="B237" s="284" t="s">
        <v>714</v>
      </c>
      <c r="K237" s="425"/>
      <c r="L237" s="210"/>
    </row>
    <row r="238" spans="2:13" s="209" customFormat="1" ht="15" customHeight="1">
      <c r="B238" s="283" t="s">
        <v>93</v>
      </c>
      <c r="C238" s="884" t="e">
        <f>$C$43</f>
        <v>#REF!</v>
      </c>
      <c r="D238" s="885"/>
      <c r="E238" s="885"/>
      <c r="F238" s="885"/>
      <c r="G238" s="885"/>
      <c r="H238" s="885"/>
      <c r="I238" s="886" t="s">
        <v>531</v>
      </c>
      <c r="J238" s="887"/>
      <c r="K238" s="887"/>
      <c r="L238" s="887"/>
      <c r="M238" s="888"/>
    </row>
    <row r="239" spans="2:13" s="209" customFormat="1" ht="15" customHeight="1">
      <c r="K239" s="425"/>
      <c r="L239" s="210"/>
      <c r="M239" s="210"/>
    </row>
    <row r="240" spans="2:13" s="209" customFormat="1" ht="15" customHeight="1">
      <c r="B240" s="281"/>
      <c r="C240" s="280"/>
      <c r="D240" s="424"/>
      <c r="E240" s="889" t="s">
        <v>712</v>
      </c>
      <c r="F240" s="890"/>
      <c r="G240" s="890"/>
      <c r="H240" s="891"/>
      <c r="I240" s="889" t="s">
        <v>711</v>
      </c>
      <c r="J240" s="890"/>
      <c r="K240" s="890"/>
      <c r="L240" s="891"/>
      <c r="M240" s="423"/>
    </row>
    <row r="241" spans="2:13" s="209" customFormat="1" ht="15" customHeight="1">
      <c r="B241" s="271" t="s">
        <v>70</v>
      </c>
      <c r="C241" s="270" t="s">
        <v>87</v>
      </c>
      <c r="D241" s="422" t="s">
        <v>13</v>
      </c>
      <c r="E241" s="421" t="s">
        <v>709</v>
      </c>
      <c r="F241" s="892" t="s">
        <v>708</v>
      </c>
      <c r="G241" s="265" t="s">
        <v>707</v>
      </c>
      <c r="H241" s="420" t="s">
        <v>710</v>
      </c>
      <c r="I241" s="421" t="s">
        <v>709</v>
      </c>
      <c r="J241" s="892" t="s">
        <v>708</v>
      </c>
      <c r="K241" s="265" t="s">
        <v>707</v>
      </c>
      <c r="L241" s="420" t="s">
        <v>814</v>
      </c>
      <c r="M241" s="417"/>
    </row>
    <row r="242" spans="2:13" s="209" customFormat="1" ht="15" customHeight="1">
      <c r="B242" s="261"/>
      <c r="C242" s="260"/>
      <c r="D242" s="419"/>
      <c r="E242" s="418"/>
      <c r="F242" s="893"/>
      <c r="G242" s="256"/>
      <c r="H242" s="257"/>
      <c r="I242" s="418"/>
      <c r="J242" s="893"/>
      <c r="K242" s="256"/>
      <c r="L242" s="257"/>
      <c r="M242" s="417"/>
    </row>
    <row r="243" spans="2:13" s="209" customFormat="1" ht="15" customHeight="1">
      <c r="B243" s="289" t="s">
        <v>806</v>
      </c>
      <c r="C243" s="288" t="s">
        <v>813</v>
      </c>
      <c r="D243" s="413">
        <v>1</v>
      </c>
      <c r="E243" s="427">
        <v>25</v>
      </c>
      <c r="F243" s="331"/>
      <c r="G243" s="331"/>
      <c r="H243" s="410"/>
      <c r="I243" s="402">
        <f t="shared" ref="I243:I274" si="24">D243*E243</f>
        <v>25</v>
      </c>
      <c r="J243" s="331">
        <f t="shared" ref="J243:J274" si="25">D243*F243</f>
        <v>0</v>
      </c>
      <c r="K243" s="416">
        <f t="shared" ref="K243:K274" si="26">D243*G243</f>
        <v>0</v>
      </c>
      <c r="L243" s="415">
        <f t="shared" ref="L243:L274" si="27">D243*H243</f>
        <v>0</v>
      </c>
      <c r="M243" s="414"/>
    </row>
    <row r="244" spans="2:13" s="209" customFormat="1" ht="15" customHeight="1">
      <c r="B244" s="289" t="s">
        <v>812</v>
      </c>
      <c r="C244" s="288" t="s">
        <v>811</v>
      </c>
      <c r="D244" s="413">
        <v>1</v>
      </c>
      <c r="E244" s="427">
        <v>12</v>
      </c>
      <c r="F244" s="331"/>
      <c r="G244" s="331"/>
      <c r="H244" s="410"/>
      <c r="I244" s="402">
        <f t="shared" si="24"/>
        <v>12</v>
      </c>
      <c r="J244" s="331">
        <f t="shared" si="25"/>
        <v>0</v>
      </c>
      <c r="K244" s="409">
        <f t="shared" si="26"/>
        <v>0</v>
      </c>
      <c r="L244" s="408">
        <f t="shared" si="27"/>
        <v>0</v>
      </c>
      <c r="M244" s="407"/>
    </row>
    <row r="245" spans="2:13" s="209" customFormat="1" ht="15" customHeight="1">
      <c r="B245" s="289" t="s">
        <v>806</v>
      </c>
      <c r="C245" s="288" t="s">
        <v>810</v>
      </c>
      <c r="D245" s="413">
        <v>1</v>
      </c>
      <c r="E245" s="427">
        <v>12</v>
      </c>
      <c r="F245" s="331"/>
      <c r="G245" s="331"/>
      <c r="H245" s="410"/>
      <c r="I245" s="402">
        <f t="shared" si="24"/>
        <v>12</v>
      </c>
      <c r="J245" s="331">
        <f t="shared" si="25"/>
        <v>0</v>
      </c>
      <c r="K245" s="409">
        <f t="shared" si="26"/>
        <v>0</v>
      </c>
      <c r="L245" s="408">
        <f t="shared" si="27"/>
        <v>0</v>
      </c>
      <c r="M245" s="407"/>
    </row>
    <row r="246" spans="2:13" s="209" customFormat="1" ht="15" customHeight="1">
      <c r="B246" s="289" t="s">
        <v>808</v>
      </c>
      <c r="C246" s="288" t="s">
        <v>809</v>
      </c>
      <c r="D246" s="413">
        <v>1</v>
      </c>
      <c r="E246" s="427">
        <v>40</v>
      </c>
      <c r="F246" s="331"/>
      <c r="G246" s="331"/>
      <c r="H246" s="410"/>
      <c r="I246" s="402">
        <f t="shared" si="24"/>
        <v>40</v>
      </c>
      <c r="J246" s="331">
        <f t="shared" si="25"/>
        <v>0</v>
      </c>
      <c r="K246" s="409">
        <f t="shared" si="26"/>
        <v>0</v>
      </c>
      <c r="L246" s="408">
        <f t="shared" si="27"/>
        <v>0</v>
      </c>
      <c r="M246" s="407"/>
    </row>
    <row r="247" spans="2:13" s="209" customFormat="1" ht="15" customHeight="1">
      <c r="B247" s="289" t="s">
        <v>808</v>
      </c>
      <c r="C247" s="288" t="s">
        <v>807</v>
      </c>
      <c r="D247" s="413">
        <v>1</v>
      </c>
      <c r="E247" s="427">
        <v>20</v>
      </c>
      <c r="F247" s="331"/>
      <c r="G247" s="331"/>
      <c r="H247" s="410"/>
      <c r="I247" s="402">
        <f t="shared" si="24"/>
        <v>20</v>
      </c>
      <c r="J247" s="331">
        <f t="shared" si="25"/>
        <v>0</v>
      </c>
      <c r="K247" s="409">
        <f t="shared" si="26"/>
        <v>0</v>
      </c>
      <c r="L247" s="408">
        <f t="shared" si="27"/>
        <v>0</v>
      </c>
      <c r="M247" s="411"/>
    </row>
    <row r="248" spans="2:13" s="209" customFormat="1" ht="15" customHeight="1">
      <c r="B248" s="289" t="s">
        <v>806</v>
      </c>
      <c r="C248" s="288" t="s">
        <v>805</v>
      </c>
      <c r="D248" s="413">
        <v>1</v>
      </c>
      <c r="E248" s="427">
        <v>15</v>
      </c>
      <c r="F248" s="331"/>
      <c r="G248" s="331"/>
      <c r="H248" s="410"/>
      <c r="I248" s="402">
        <f t="shared" si="24"/>
        <v>15</v>
      </c>
      <c r="J248" s="331">
        <f t="shared" si="25"/>
        <v>0</v>
      </c>
      <c r="K248" s="409">
        <f t="shared" si="26"/>
        <v>0</v>
      </c>
      <c r="L248" s="408">
        <f t="shared" si="27"/>
        <v>0</v>
      </c>
      <c r="M248" s="411"/>
    </row>
    <row r="249" spans="2:13" s="209" customFormat="1" ht="15" customHeight="1">
      <c r="B249" s="305"/>
      <c r="C249" s="304"/>
      <c r="D249" s="431"/>
      <c r="E249" s="427"/>
      <c r="F249" s="331"/>
      <c r="G249" s="331"/>
      <c r="H249" s="410"/>
      <c r="I249" s="402">
        <f t="shared" si="24"/>
        <v>0</v>
      </c>
      <c r="J249" s="331">
        <f t="shared" si="25"/>
        <v>0</v>
      </c>
      <c r="K249" s="409">
        <f t="shared" si="26"/>
        <v>0</v>
      </c>
      <c r="L249" s="408">
        <f t="shared" si="27"/>
        <v>0</v>
      </c>
      <c r="M249" s="411"/>
    </row>
    <row r="250" spans="2:13" s="209" customFormat="1" ht="15" customHeight="1">
      <c r="B250" s="305"/>
      <c r="C250" s="304"/>
      <c r="D250" s="431"/>
      <c r="E250" s="402"/>
      <c r="F250" s="331"/>
      <c r="G250" s="331"/>
      <c r="H250" s="410"/>
      <c r="I250" s="402">
        <f t="shared" si="24"/>
        <v>0</v>
      </c>
      <c r="J250" s="331">
        <f t="shared" si="25"/>
        <v>0</v>
      </c>
      <c r="K250" s="409">
        <f t="shared" si="26"/>
        <v>0</v>
      </c>
      <c r="L250" s="408">
        <f t="shared" si="27"/>
        <v>0</v>
      </c>
      <c r="M250" s="411"/>
    </row>
    <row r="251" spans="2:13" s="209" customFormat="1" ht="15" customHeight="1">
      <c r="B251" s="305"/>
      <c r="C251" s="304"/>
      <c r="D251" s="431"/>
      <c r="E251" s="402"/>
      <c r="F251" s="331"/>
      <c r="G251" s="331"/>
      <c r="H251" s="410"/>
      <c r="I251" s="402">
        <f t="shared" si="24"/>
        <v>0</v>
      </c>
      <c r="J251" s="331">
        <f t="shared" si="25"/>
        <v>0</v>
      </c>
      <c r="K251" s="409">
        <f t="shared" si="26"/>
        <v>0</v>
      </c>
      <c r="L251" s="408">
        <f t="shared" si="27"/>
        <v>0</v>
      </c>
      <c r="M251" s="411"/>
    </row>
    <row r="252" spans="2:13" s="209" customFormat="1" ht="15" customHeight="1">
      <c r="B252" s="305" t="s">
        <v>474</v>
      </c>
      <c r="C252" s="304" t="s">
        <v>501</v>
      </c>
      <c r="D252" s="431">
        <v>30</v>
      </c>
      <c r="E252" s="402">
        <v>7.0000000000000007E-2</v>
      </c>
      <c r="F252" s="331"/>
      <c r="G252" s="331"/>
      <c r="H252" s="410"/>
      <c r="I252" s="402">
        <f t="shared" si="24"/>
        <v>2.1</v>
      </c>
      <c r="J252" s="331">
        <f t="shared" si="25"/>
        <v>0</v>
      </c>
      <c r="K252" s="409">
        <f t="shared" si="26"/>
        <v>0</v>
      </c>
      <c r="L252" s="408">
        <f t="shared" si="27"/>
        <v>0</v>
      </c>
      <c r="M252" s="411"/>
    </row>
    <row r="253" spans="2:13" s="209" customFormat="1" ht="15" customHeight="1">
      <c r="B253" s="305" t="s">
        <v>474</v>
      </c>
      <c r="C253" s="304" t="s">
        <v>521</v>
      </c>
      <c r="D253" s="431">
        <v>2</v>
      </c>
      <c r="E253" s="402">
        <v>9.5000000000000001E-2</v>
      </c>
      <c r="F253" s="331"/>
      <c r="G253" s="331"/>
      <c r="H253" s="410"/>
      <c r="I253" s="402">
        <f t="shared" si="24"/>
        <v>0.19</v>
      </c>
      <c r="J253" s="331">
        <f t="shared" si="25"/>
        <v>0</v>
      </c>
      <c r="K253" s="409">
        <f t="shared" si="26"/>
        <v>0</v>
      </c>
      <c r="L253" s="408">
        <f t="shared" si="27"/>
        <v>0</v>
      </c>
      <c r="M253" s="411"/>
    </row>
    <row r="254" spans="2:13" s="209" customFormat="1" ht="15" customHeight="1">
      <c r="B254" s="305" t="s">
        <v>474</v>
      </c>
      <c r="C254" s="304" t="s">
        <v>500</v>
      </c>
      <c r="D254" s="431">
        <v>131</v>
      </c>
      <c r="E254" s="402">
        <v>0.16</v>
      </c>
      <c r="F254" s="331"/>
      <c r="G254" s="331"/>
      <c r="H254" s="410"/>
      <c r="I254" s="402">
        <f t="shared" si="24"/>
        <v>20.96</v>
      </c>
      <c r="J254" s="331">
        <f t="shared" si="25"/>
        <v>0</v>
      </c>
      <c r="K254" s="409">
        <f t="shared" si="26"/>
        <v>0</v>
      </c>
      <c r="L254" s="408">
        <f t="shared" si="27"/>
        <v>0</v>
      </c>
      <c r="M254" s="411"/>
    </row>
    <row r="255" spans="2:13" s="209" customFormat="1" ht="15" customHeight="1">
      <c r="B255" s="305"/>
      <c r="C255" s="304"/>
      <c r="D255" s="431"/>
      <c r="E255" s="402"/>
      <c r="F255" s="331"/>
      <c r="G255" s="331"/>
      <c r="H255" s="410"/>
      <c r="I255" s="402">
        <f t="shared" si="24"/>
        <v>0</v>
      </c>
      <c r="J255" s="331">
        <f t="shared" si="25"/>
        <v>0</v>
      </c>
      <c r="K255" s="409">
        <f t="shared" si="26"/>
        <v>0</v>
      </c>
      <c r="L255" s="408">
        <f t="shared" si="27"/>
        <v>0</v>
      </c>
      <c r="M255" s="411"/>
    </row>
    <row r="256" spans="2:13" s="209" customFormat="1" ht="15" customHeight="1">
      <c r="B256" s="305" t="s">
        <v>468</v>
      </c>
      <c r="C256" s="315" t="s">
        <v>804</v>
      </c>
      <c r="D256" s="431">
        <v>27</v>
      </c>
      <c r="E256" s="402">
        <v>0.54</v>
      </c>
      <c r="F256" s="331"/>
      <c r="G256" s="331"/>
      <c r="H256" s="410"/>
      <c r="I256" s="402">
        <f t="shared" si="24"/>
        <v>14.580000000000002</v>
      </c>
      <c r="J256" s="331">
        <f t="shared" si="25"/>
        <v>0</v>
      </c>
      <c r="K256" s="409">
        <f t="shared" si="26"/>
        <v>0</v>
      </c>
      <c r="L256" s="408">
        <f t="shared" si="27"/>
        <v>0</v>
      </c>
      <c r="M256" s="411"/>
    </row>
    <row r="257" spans="2:13" s="209" customFormat="1" ht="15" customHeight="1">
      <c r="B257" s="305" t="s">
        <v>468</v>
      </c>
      <c r="C257" s="315" t="s">
        <v>519</v>
      </c>
      <c r="D257" s="431">
        <v>3</v>
      </c>
      <c r="E257" s="402">
        <v>0.54</v>
      </c>
      <c r="F257" s="331"/>
      <c r="G257" s="331"/>
      <c r="H257" s="410"/>
      <c r="I257" s="402">
        <f t="shared" si="24"/>
        <v>1.62</v>
      </c>
      <c r="J257" s="331">
        <f t="shared" si="25"/>
        <v>0</v>
      </c>
      <c r="K257" s="409">
        <f t="shared" si="26"/>
        <v>0</v>
      </c>
      <c r="L257" s="408">
        <f t="shared" si="27"/>
        <v>0</v>
      </c>
      <c r="M257" s="407"/>
    </row>
    <row r="258" spans="2:13" s="209" customFormat="1" ht="15" customHeight="1">
      <c r="B258" s="305" t="s">
        <v>468</v>
      </c>
      <c r="C258" s="315" t="s">
        <v>518</v>
      </c>
      <c r="D258" s="431">
        <v>2</v>
      </c>
      <c r="E258" s="402">
        <v>0.81</v>
      </c>
      <c r="F258" s="331"/>
      <c r="G258" s="331"/>
      <c r="H258" s="410"/>
      <c r="I258" s="402">
        <f t="shared" si="24"/>
        <v>1.62</v>
      </c>
      <c r="J258" s="331">
        <f t="shared" si="25"/>
        <v>0</v>
      </c>
      <c r="K258" s="409">
        <f t="shared" si="26"/>
        <v>0</v>
      </c>
      <c r="L258" s="408">
        <f t="shared" si="27"/>
        <v>0</v>
      </c>
      <c r="M258" s="407"/>
    </row>
    <row r="259" spans="2:13" s="209" customFormat="1" ht="15" customHeight="1">
      <c r="B259" s="322" t="s">
        <v>802</v>
      </c>
      <c r="C259" s="315" t="s">
        <v>803</v>
      </c>
      <c r="D259" s="413">
        <v>7</v>
      </c>
      <c r="E259" s="402">
        <v>0.81</v>
      </c>
      <c r="F259" s="331"/>
      <c r="G259" s="331"/>
      <c r="H259" s="410"/>
      <c r="I259" s="402">
        <f t="shared" si="24"/>
        <v>5.67</v>
      </c>
      <c r="J259" s="331">
        <f t="shared" si="25"/>
        <v>0</v>
      </c>
      <c r="K259" s="409">
        <f t="shared" si="26"/>
        <v>0</v>
      </c>
      <c r="L259" s="408">
        <f t="shared" si="27"/>
        <v>0</v>
      </c>
      <c r="M259" s="407"/>
    </row>
    <row r="260" spans="2:13" s="209" customFormat="1" ht="15" customHeight="1">
      <c r="B260" s="322" t="s">
        <v>802</v>
      </c>
      <c r="C260" s="315" t="s">
        <v>801</v>
      </c>
      <c r="D260" s="413">
        <v>35</v>
      </c>
      <c r="E260" s="402">
        <v>0.81</v>
      </c>
      <c r="F260" s="331"/>
      <c r="G260" s="331"/>
      <c r="H260" s="410"/>
      <c r="I260" s="402">
        <f t="shared" si="24"/>
        <v>28.35</v>
      </c>
      <c r="J260" s="331">
        <f t="shared" si="25"/>
        <v>0</v>
      </c>
      <c r="K260" s="409">
        <f t="shared" si="26"/>
        <v>0</v>
      </c>
      <c r="L260" s="408">
        <f t="shared" si="27"/>
        <v>0</v>
      </c>
      <c r="M260" s="407"/>
    </row>
    <row r="261" spans="2:13" s="209" customFormat="1" ht="15" customHeight="1">
      <c r="B261" s="305" t="s">
        <v>468</v>
      </c>
      <c r="C261" s="315" t="s">
        <v>800</v>
      </c>
      <c r="D261" s="431">
        <v>2</v>
      </c>
      <c r="E261" s="402">
        <v>1.3</v>
      </c>
      <c r="F261" s="331"/>
      <c r="G261" s="331"/>
      <c r="H261" s="410"/>
      <c r="I261" s="402">
        <f t="shared" si="24"/>
        <v>2.6</v>
      </c>
      <c r="J261" s="331">
        <f t="shared" si="25"/>
        <v>0</v>
      </c>
      <c r="K261" s="409">
        <f t="shared" si="26"/>
        <v>0</v>
      </c>
      <c r="L261" s="408">
        <f t="shared" si="27"/>
        <v>0</v>
      </c>
      <c r="M261" s="407"/>
    </row>
    <row r="262" spans="2:13" s="209" customFormat="1" ht="15" customHeight="1">
      <c r="B262" s="305" t="s">
        <v>468</v>
      </c>
      <c r="C262" s="315" t="s">
        <v>514</v>
      </c>
      <c r="D262" s="431">
        <v>106</v>
      </c>
      <c r="E262" s="402">
        <v>1.3</v>
      </c>
      <c r="F262" s="331"/>
      <c r="G262" s="331"/>
      <c r="H262" s="410"/>
      <c r="I262" s="402">
        <f t="shared" si="24"/>
        <v>137.80000000000001</v>
      </c>
      <c r="J262" s="331">
        <f t="shared" si="25"/>
        <v>0</v>
      </c>
      <c r="K262" s="409">
        <f t="shared" si="26"/>
        <v>0</v>
      </c>
      <c r="L262" s="408">
        <f t="shared" si="27"/>
        <v>0</v>
      </c>
      <c r="M262" s="407"/>
    </row>
    <row r="263" spans="2:13" s="209" customFormat="1" ht="15" customHeight="1">
      <c r="B263" s="305" t="s">
        <v>468</v>
      </c>
      <c r="C263" s="315" t="s">
        <v>513</v>
      </c>
      <c r="D263" s="431">
        <v>19</v>
      </c>
      <c r="E263" s="405">
        <v>2.0499999999999998</v>
      </c>
      <c r="F263" s="404"/>
      <c r="G263" s="404"/>
      <c r="H263" s="403"/>
      <c r="I263" s="402">
        <f t="shared" si="24"/>
        <v>38.949999999999996</v>
      </c>
      <c r="J263" s="331">
        <f t="shared" si="25"/>
        <v>0</v>
      </c>
      <c r="K263" s="409">
        <f t="shared" si="26"/>
        <v>0</v>
      </c>
      <c r="L263" s="408">
        <f t="shared" si="27"/>
        <v>0</v>
      </c>
      <c r="M263" s="407"/>
    </row>
    <row r="264" spans="2:13" s="209" customFormat="1" ht="15" customHeight="1">
      <c r="B264" s="305" t="s">
        <v>468</v>
      </c>
      <c r="C264" s="315" t="s">
        <v>512</v>
      </c>
      <c r="D264" s="431">
        <v>4</v>
      </c>
      <c r="E264" s="405">
        <v>2.0499999999999998</v>
      </c>
      <c r="F264" s="404"/>
      <c r="G264" s="404"/>
      <c r="H264" s="403"/>
      <c r="I264" s="402">
        <f t="shared" si="24"/>
        <v>8.1999999999999993</v>
      </c>
      <c r="J264" s="331">
        <f t="shared" si="25"/>
        <v>0</v>
      </c>
      <c r="K264" s="409">
        <f t="shared" si="26"/>
        <v>0</v>
      </c>
      <c r="L264" s="408">
        <f t="shared" si="27"/>
        <v>0</v>
      </c>
      <c r="M264" s="407"/>
    </row>
    <row r="265" spans="2:13" s="209" customFormat="1" ht="15" customHeight="1">
      <c r="B265" s="305" t="s">
        <v>468</v>
      </c>
      <c r="C265" s="315" t="s">
        <v>511</v>
      </c>
      <c r="D265" s="431">
        <v>119</v>
      </c>
      <c r="E265" s="405">
        <v>2.0499999999999998</v>
      </c>
      <c r="F265" s="404"/>
      <c r="G265" s="404"/>
      <c r="H265" s="403"/>
      <c r="I265" s="402">
        <f t="shared" si="24"/>
        <v>243.95</v>
      </c>
      <c r="J265" s="331">
        <f t="shared" si="25"/>
        <v>0</v>
      </c>
      <c r="K265" s="409">
        <f t="shared" si="26"/>
        <v>0</v>
      </c>
      <c r="L265" s="408">
        <f t="shared" si="27"/>
        <v>0</v>
      </c>
      <c r="M265" s="407"/>
    </row>
    <row r="266" spans="2:13" s="209" customFormat="1" ht="15" customHeight="1">
      <c r="B266" s="305" t="s">
        <v>505</v>
      </c>
      <c r="C266" s="315" t="s">
        <v>510</v>
      </c>
      <c r="D266" s="431">
        <v>15</v>
      </c>
      <c r="E266" s="405">
        <v>1.3</v>
      </c>
      <c r="F266" s="404"/>
      <c r="G266" s="404"/>
      <c r="H266" s="403"/>
      <c r="I266" s="402">
        <f t="shared" si="24"/>
        <v>19.5</v>
      </c>
      <c r="J266" s="331">
        <f t="shared" si="25"/>
        <v>0</v>
      </c>
      <c r="K266" s="409">
        <f t="shared" si="26"/>
        <v>0</v>
      </c>
      <c r="L266" s="408">
        <f t="shared" si="27"/>
        <v>0</v>
      </c>
      <c r="M266" s="407"/>
    </row>
    <row r="267" spans="2:13" s="209" customFormat="1" ht="15" customHeight="1">
      <c r="B267" s="305" t="s">
        <v>505</v>
      </c>
      <c r="C267" s="315" t="s">
        <v>509</v>
      </c>
      <c r="D267" s="431">
        <v>2</v>
      </c>
      <c r="E267" s="405">
        <v>1.3</v>
      </c>
      <c r="F267" s="404"/>
      <c r="G267" s="404"/>
      <c r="H267" s="403"/>
      <c r="I267" s="402">
        <f t="shared" si="24"/>
        <v>2.6</v>
      </c>
      <c r="J267" s="331">
        <f t="shared" si="25"/>
        <v>0</v>
      </c>
      <c r="K267" s="409">
        <f t="shared" si="26"/>
        <v>0</v>
      </c>
      <c r="L267" s="408">
        <f t="shared" si="27"/>
        <v>0</v>
      </c>
      <c r="M267" s="407"/>
    </row>
    <row r="268" spans="2:13" s="209" customFormat="1" ht="15" customHeight="1">
      <c r="B268" s="305" t="s">
        <v>505</v>
      </c>
      <c r="C268" s="315" t="s">
        <v>508</v>
      </c>
      <c r="D268" s="431">
        <v>26</v>
      </c>
      <c r="E268" s="405">
        <v>1.3</v>
      </c>
      <c r="F268" s="404"/>
      <c r="G268" s="404"/>
      <c r="H268" s="403"/>
      <c r="I268" s="402">
        <f t="shared" si="24"/>
        <v>33.800000000000004</v>
      </c>
      <c r="J268" s="331">
        <f t="shared" si="25"/>
        <v>0</v>
      </c>
      <c r="K268" s="409">
        <f t="shared" si="26"/>
        <v>0</v>
      </c>
      <c r="L268" s="408">
        <f t="shared" si="27"/>
        <v>0</v>
      </c>
      <c r="M268" s="407"/>
    </row>
    <row r="269" spans="2:13" s="209" customFormat="1" ht="15" customHeight="1">
      <c r="B269" s="305" t="s">
        <v>505</v>
      </c>
      <c r="C269" s="315" t="s">
        <v>507</v>
      </c>
      <c r="D269" s="431">
        <v>14</v>
      </c>
      <c r="E269" s="405">
        <v>1.95</v>
      </c>
      <c r="F269" s="404"/>
      <c r="G269" s="404"/>
      <c r="H269" s="403"/>
      <c r="I269" s="402">
        <f t="shared" si="24"/>
        <v>27.3</v>
      </c>
      <c r="J269" s="331">
        <f t="shared" si="25"/>
        <v>0</v>
      </c>
      <c r="K269" s="409">
        <f t="shared" si="26"/>
        <v>0</v>
      </c>
      <c r="L269" s="408">
        <f t="shared" si="27"/>
        <v>0</v>
      </c>
      <c r="M269" s="407"/>
    </row>
    <row r="270" spans="2:13" s="209" customFormat="1" ht="15" customHeight="1">
      <c r="B270" s="305" t="s">
        <v>505</v>
      </c>
      <c r="C270" s="304" t="s">
        <v>506</v>
      </c>
      <c r="D270" s="431">
        <v>9</v>
      </c>
      <c r="E270" s="405">
        <v>1.95</v>
      </c>
      <c r="F270" s="404"/>
      <c r="G270" s="404"/>
      <c r="H270" s="403"/>
      <c r="I270" s="402">
        <f t="shared" si="24"/>
        <v>17.55</v>
      </c>
      <c r="J270" s="331">
        <f t="shared" si="25"/>
        <v>0</v>
      </c>
      <c r="K270" s="409">
        <f t="shared" si="26"/>
        <v>0</v>
      </c>
      <c r="L270" s="408">
        <f t="shared" si="27"/>
        <v>0</v>
      </c>
      <c r="M270" s="407"/>
    </row>
    <row r="271" spans="2:13" s="209" customFormat="1" ht="15" customHeight="1">
      <c r="B271" s="305" t="s">
        <v>505</v>
      </c>
      <c r="C271" s="304" t="s">
        <v>504</v>
      </c>
      <c r="D271" s="431">
        <v>26</v>
      </c>
      <c r="E271" s="405">
        <v>1.95</v>
      </c>
      <c r="F271" s="404"/>
      <c r="G271" s="404"/>
      <c r="H271" s="403"/>
      <c r="I271" s="402">
        <f t="shared" si="24"/>
        <v>50.699999999999996</v>
      </c>
      <c r="J271" s="331">
        <f t="shared" si="25"/>
        <v>0</v>
      </c>
      <c r="K271" s="409">
        <f t="shared" si="26"/>
        <v>0</v>
      </c>
      <c r="L271" s="408">
        <f t="shared" si="27"/>
        <v>0</v>
      </c>
      <c r="M271" s="407"/>
    </row>
    <row r="272" spans="2:13" s="209" customFormat="1" ht="15" customHeight="1">
      <c r="B272" s="305"/>
      <c r="C272" s="304"/>
      <c r="D272" s="431"/>
      <c r="E272" s="405"/>
      <c r="F272" s="404"/>
      <c r="G272" s="404"/>
      <c r="H272" s="403"/>
      <c r="I272" s="402">
        <f t="shared" si="24"/>
        <v>0</v>
      </c>
      <c r="J272" s="331">
        <f t="shared" si="25"/>
        <v>0</v>
      </c>
      <c r="K272" s="409">
        <f t="shared" si="26"/>
        <v>0</v>
      </c>
      <c r="L272" s="408">
        <f t="shared" si="27"/>
        <v>0</v>
      </c>
      <c r="M272" s="407"/>
    </row>
    <row r="273" spans="2:14" s="209" customFormat="1" ht="15" customHeight="1">
      <c r="B273" s="305"/>
      <c r="C273" s="304"/>
      <c r="D273" s="413"/>
      <c r="E273" s="405"/>
      <c r="F273" s="404"/>
      <c r="G273" s="404"/>
      <c r="H273" s="403"/>
      <c r="I273" s="402">
        <f t="shared" si="24"/>
        <v>0</v>
      </c>
      <c r="J273" s="331">
        <f t="shared" si="25"/>
        <v>0</v>
      </c>
      <c r="K273" s="409">
        <f t="shared" si="26"/>
        <v>0</v>
      </c>
      <c r="L273" s="408">
        <f t="shared" si="27"/>
        <v>0</v>
      </c>
      <c r="M273" s="407"/>
    </row>
    <row r="274" spans="2:14" s="209" customFormat="1" ht="15" customHeight="1">
      <c r="B274" s="305"/>
      <c r="C274" s="304"/>
      <c r="D274" s="413"/>
      <c r="E274" s="405"/>
      <c r="F274" s="404"/>
      <c r="G274" s="404"/>
      <c r="H274" s="403"/>
      <c r="I274" s="402">
        <f t="shared" si="24"/>
        <v>0</v>
      </c>
      <c r="J274" s="331">
        <f t="shared" si="25"/>
        <v>0</v>
      </c>
      <c r="K274" s="401">
        <f t="shared" si="26"/>
        <v>0</v>
      </c>
      <c r="L274" s="400">
        <f t="shared" si="27"/>
        <v>0</v>
      </c>
      <c r="M274" s="399"/>
    </row>
    <row r="275" spans="2:14" s="209" customFormat="1" ht="15" customHeight="1">
      <c r="B275" s="220"/>
      <c r="C275" s="219" t="s">
        <v>191</v>
      </c>
      <c r="D275" s="398"/>
      <c r="E275" s="397"/>
      <c r="F275" s="396"/>
      <c r="G275" s="396"/>
      <c r="H275" s="395" t="s">
        <v>724</v>
      </c>
      <c r="I275" s="394">
        <f>SUM(I243:I274)</f>
        <v>782.03999999999985</v>
      </c>
      <c r="J275" s="393">
        <f>SUM(J243:J274)</f>
        <v>0</v>
      </c>
      <c r="K275" s="393">
        <f>SUM(K243:K274)</f>
        <v>0</v>
      </c>
      <c r="L275" s="392">
        <f>SUM(L243:L274)</f>
        <v>0</v>
      </c>
      <c r="M275" s="391" t="s">
        <v>715</v>
      </c>
    </row>
    <row r="276" spans="2:14" s="209" customFormat="1" ht="15" customHeight="1">
      <c r="B276" s="284" t="s">
        <v>714</v>
      </c>
      <c r="K276" s="435"/>
    </row>
    <row r="277" spans="2:14" s="209" customFormat="1" ht="15" customHeight="1">
      <c r="B277" s="283" t="s">
        <v>93</v>
      </c>
      <c r="C277" s="884" t="e">
        <f>$C$43</f>
        <v>#REF!</v>
      </c>
      <c r="D277" s="885"/>
      <c r="E277" s="885"/>
      <c r="F277" s="885"/>
      <c r="G277" s="885"/>
      <c r="H277" s="885"/>
      <c r="I277" s="894" t="s">
        <v>503</v>
      </c>
      <c r="J277" s="887"/>
      <c r="K277" s="887"/>
      <c r="L277" s="887"/>
      <c r="M277" s="888"/>
      <c r="N277" s="436"/>
    </row>
    <row r="278" spans="2:14" s="209" customFormat="1" ht="15" customHeight="1">
      <c r="K278" s="435"/>
    </row>
    <row r="279" spans="2:14" s="209" customFormat="1" ht="15" customHeight="1">
      <c r="B279" s="281"/>
      <c r="C279" s="280"/>
      <c r="D279" s="424"/>
      <c r="E279" s="889" t="s">
        <v>712</v>
      </c>
      <c r="F279" s="890"/>
      <c r="G279" s="890"/>
      <c r="H279" s="891"/>
      <c r="I279" s="889" t="s">
        <v>711</v>
      </c>
      <c r="J279" s="890"/>
      <c r="K279" s="890"/>
      <c r="L279" s="891"/>
      <c r="M279" s="423"/>
    </row>
    <row r="280" spans="2:14" s="209" customFormat="1" ht="15" customHeight="1">
      <c r="B280" s="271" t="s">
        <v>70</v>
      </c>
      <c r="C280" s="270" t="s">
        <v>87</v>
      </c>
      <c r="D280" s="422" t="s">
        <v>13</v>
      </c>
      <c r="E280" s="421" t="s">
        <v>709</v>
      </c>
      <c r="F280" s="892" t="s">
        <v>708</v>
      </c>
      <c r="G280" s="265" t="s">
        <v>707</v>
      </c>
      <c r="H280" s="420" t="s">
        <v>710</v>
      </c>
      <c r="I280" s="421" t="s">
        <v>709</v>
      </c>
      <c r="J280" s="892" t="s">
        <v>708</v>
      </c>
      <c r="K280" s="265" t="s">
        <v>707</v>
      </c>
      <c r="L280" s="420" t="s">
        <v>751</v>
      </c>
      <c r="M280" s="417"/>
    </row>
    <row r="281" spans="2:14" s="209" customFormat="1" ht="15" customHeight="1">
      <c r="B281" s="261"/>
      <c r="C281" s="260"/>
      <c r="D281" s="419"/>
      <c r="E281" s="418"/>
      <c r="F281" s="893"/>
      <c r="G281" s="256"/>
      <c r="H281" s="257"/>
      <c r="I281" s="418"/>
      <c r="J281" s="893"/>
      <c r="K281" s="256"/>
      <c r="L281" s="257"/>
      <c r="M281" s="417"/>
    </row>
    <row r="282" spans="2:14" s="209" customFormat="1" ht="15" customHeight="1">
      <c r="B282" s="289" t="s">
        <v>466</v>
      </c>
      <c r="C282" s="288" t="s">
        <v>465</v>
      </c>
      <c r="D282" s="434">
        <v>5</v>
      </c>
      <c r="E282" s="402">
        <v>2.7E-2</v>
      </c>
      <c r="F282" s="331"/>
      <c r="G282" s="331"/>
      <c r="H282" s="410"/>
      <c r="I282" s="402">
        <f t="shared" ref="I282:I313" si="28">D282*E282</f>
        <v>0.13500000000000001</v>
      </c>
      <c r="J282" s="331">
        <f t="shared" ref="J282:J313" si="29">D282*F282</f>
        <v>0</v>
      </c>
      <c r="K282" s="416">
        <f t="shared" ref="K282:K313" si="30">D282*G282</f>
        <v>0</v>
      </c>
      <c r="L282" s="415">
        <f t="shared" ref="L282:L313" si="31">D282*H282</f>
        <v>0</v>
      </c>
      <c r="M282" s="414"/>
    </row>
    <row r="283" spans="2:14" s="209" customFormat="1" ht="15" customHeight="1">
      <c r="B283" s="289" t="s">
        <v>466</v>
      </c>
      <c r="C283" s="288" t="s">
        <v>501</v>
      </c>
      <c r="D283" s="434">
        <v>6</v>
      </c>
      <c r="E283" s="402">
        <v>7.0000000000000007E-2</v>
      </c>
      <c r="F283" s="331"/>
      <c r="G283" s="331"/>
      <c r="H283" s="410"/>
      <c r="I283" s="402">
        <f t="shared" si="28"/>
        <v>0.42000000000000004</v>
      </c>
      <c r="J283" s="331">
        <f t="shared" si="29"/>
        <v>0</v>
      </c>
      <c r="K283" s="409">
        <f t="shared" si="30"/>
        <v>0</v>
      </c>
      <c r="L283" s="408">
        <f t="shared" si="31"/>
        <v>0</v>
      </c>
      <c r="M283" s="407"/>
    </row>
    <row r="284" spans="2:14" s="209" customFormat="1" ht="15" customHeight="1">
      <c r="B284" s="289" t="s">
        <v>466</v>
      </c>
      <c r="C284" s="288" t="s">
        <v>500</v>
      </c>
      <c r="D284" s="434">
        <v>42</v>
      </c>
      <c r="E284" s="402">
        <v>0.16</v>
      </c>
      <c r="F284" s="331"/>
      <c r="G284" s="331"/>
      <c r="H284" s="410"/>
      <c r="I284" s="402">
        <f t="shared" si="28"/>
        <v>6.72</v>
      </c>
      <c r="J284" s="331">
        <f t="shared" si="29"/>
        <v>0</v>
      </c>
      <c r="K284" s="409">
        <f t="shared" si="30"/>
        <v>0</v>
      </c>
      <c r="L284" s="408">
        <f t="shared" si="31"/>
        <v>0</v>
      </c>
      <c r="M284" s="407"/>
    </row>
    <row r="285" spans="2:14" s="209" customFormat="1" ht="15" customHeight="1">
      <c r="B285" s="322"/>
      <c r="C285" s="288"/>
      <c r="D285" s="413"/>
      <c r="E285" s="402"/>
      <c r="F285" s="331"/>
      <c r="G285" s="331"/>
      <c r="H285" s="410"/>
      <c r="I285" s="402">
        <f t="shared" si="28"/>
        <v>0</v>
      </c>
      <c r="J285" s="331">
        <f t="shared" si="29"/>
        <v>0</v>
      </c>
      <c r="K285" s="409">
        <f t="shared" si="30"/>
        <v>0</v>
      </c>
      <c r="L285" s="408">
        <f t="shared" si="31"/>
        <v>0</v>
      </c>
      <c r="M285" s="407"/>
    </row>
    <row r="286" spans="2:14" s="209" customFormat="1" ht="15" customHeight="1">
      <c r="B286" s="322" t="s">
        <v>67</v>
      </c>
      <c r="C286" s="288" t="s">
        <v>499</v>
      </c>
      <c r="D286" s="413">
        <v>3</v>
      </c>
      <c r="E286" s="402">
        <v>0.28999999999999998</v>
      </c>
      <c r="F286" s="331"/>
      <c r="G286" s="331"/>
      <c r="H286" s="410"/>
      <c r="I286" s="402">
        <f t="shared" si="28"/>
        <v>0.86999999999999988</v>
      </c>
      <c r="J286" s="331">
        <f t="shared" si="29"/>
        <v>0</v>
      </c>
      <c r="K286" s="409">
        <f t="shared" si="30"/>
        <v>0</v>
      </c>
      <c r="L286" s="408">
        <f t="shared" si="31"/>
        <v>0</v>
      </c>
      <c r="M286" s="411"/>
    </row>
    <row r="287" spans="2:14" s="209" customFormat="1" ht="15" customHeight="1">
      <c r="B287" s="322" t="s">
        <v>67</v>
      </c>
      <c r="C287" s="288" t="s">
        <v>497</v>
      </c>
      <c r="D287" s="413">
        <v>3</v>
      </c>
      <c r="E287" s="402">
        <v>0.28999999999999998</v>
      </c>
      <c r="F287" s="331"/>
      <c r="G287" s="331"/>
      <c r="H287" s="410"/>
      <c r="I287" s="402">
        <f t="shared" si="28"/>
        <v>0.86999999999999988</v>
      </c>
      <c r="J287" s="331">
        <f t="shared" si="29"/>
        <v>0</v>
      </c>
      <c r="K287" s="409">
        <f t="shared" si="30"/>
        <v>0</v>
      </c>
      <c r="L287" s="408">
        <f t="shared" si="31"/>
        <v>0</v>
      </c>
      <c r="M287" s="411"/>
    </row>
    <row r="288" spans="2:14" s="209" customFormat="1" ht="15" customHeight="1">
      <c r="B288" s="322" t="s">
        <v>66</v>
      </c>
      <c r="C288" s="315" t="s">
        <v>496</v>
      </c>
      <c r="D288" s="413">
        <v>4</v>
      </c>
      <c r="E288" s="402">
        <v>0.56999999999999995</v>
      </c>
      <c r="F288" s="331"/>
      <c r="G288" s="331"/>
      <c r="H288" s="410"/>
      <c r="I288" s="402">
        <f t="shared" si="28"/>
        <v>2.2799999999999998</v>
      </c>
      <c r="J288" s="331">
        <f t="shared" si="29"/>
        <v>0</v>
      </c>
      <c r="K288" s="409">
        <f t="shared" si="30"/>
        <v>0</v>
      </c>
      <c r="L288" s="408">
        <f t="shared" si="31"/>
        <v>0</v>
      </c>
      <c r="M288" s="411"/>
    </row>
    <row r="289" spans="2:13" s="209" customFormat="1" ht="15" customHeight="1">
      <c r="B289" s="322" t="s">
        <v>66</v>
      </c>
      <c r="C289" s="288" t="s">
        <v>495</v>
      </c>
      <c r="D289" s="413">
        <v>2</v>
      </c>
      <c r="E289" s="402">
        <v>0.56999999999999995</v>
      </c>
      <c r="F289" s="331"/>
      <c r="G289" s="331"/>
      <c r="H289" s="410"/>
      <c r="I289" s="402">
        <f t="shared" si="28"/>
        <v>1.1399999999999999</v>
      </c>
      <c r="J289" s="331">
        <f t="shared" si="29"/>
        <v>0</v>
      </c>
      <c r="K289" s="409">
        <f t="shared" si="30"/>
        <v>0</v>
      </c>
      <c r="L289" s="408">
        <f t="shared" si="31"/>
        <v>0</v>
      </c>
      <c r="M289" s="411"/>
    </row>
    <row r="290" spans="2:13" s="209" customFormat="1" ht="15" customHeight="1">
      <c r="B290" s="322" t="s">
        <v>66</v>
      </c>
      <c r="C290" s="315" t="s">
        <v>494</v>
      </c>
      <c r="D290" s="413">
        <v>14</v>
      </c>
      <c r="E290" s="402">
        <v>1.95</v>
      </c>
      <c r="F290" s="331"/>
      <c r="G290" s="331"/>
      <c r="H290" s="410"/>
      <c r="I290" s="402">
        <f t="shared" si="28"/>
        <v>27.3</v>
      </c>
      <c r="J290" s="331">
        <f t="shared" si="29"/>
        <v>0</v>
      </c>
      <c r="K290" s="409">
        <f t="shared" si="30"/>
        <v>0</v>
      </c>
      <c r="L290" s="408">
        <f t="shared" si="31"/>
        <v>0</v>
      </c>
      <c r="M290" s="411"/>
    </row>
    <row r="291" spans="2:13" s="209" customFormat="1" ht="15" customHeight="1">
      <c r="B291" s="322" t="s">
        <v>66</v>
      </c>
      <c r="C291" s="315" t="s">
        <v>493</v>
      </c>
      <c r="D291" s="431">
        <v>2</v>
      </c>
      <c r="E291" s="402">
        <v>1.95</v>
      </c>
      <c r="F291" s="331"/>
      <c r="G291" s="331"/>
      <c r="H291" s="410"/>
      <c r="I291" s="402">
        <f t="shared" si="28"/>
        <v>3.9</v>
      </c>
      <c r="J291" s="331">
        <f t="shared" si="29"/>
        <v>0</v>
      </c>
      <c r="K291" s="409">
        <f t="shared" si="30"/>
        <v>0</v>
      </c>
      <c r="L291" s="408">
        <f t="shared" si="31"/>
        <v>0</v>
      </c>
      <c r="M291" s="411"/>
    </row>
    <row r="292" spans="2:13" s="209" customFormat="1" ht="15" customHeight="1">
      <c r="B292" s="322" t="s">
        <v>66</v>
      </c>
      <c r="C292" s="288" t="s">
        <v>492</v>
      </c>
      <c r="D292" s="431">
        <v>26</v>
      </c>
      <c r="E292" s="402">
        <v>1.95</v>
      </c>
      <c r="F292" s="331"/>
      <c r="G292" s="331"/>
      <c r="H292" s="410"/>
      <c r="I292" s="402">
        <f t="shared" si="28"/>
        <v>50.699999999999996</v>
      </c>
      <c r="J292" s="331">
        <f t="shared" si="29"/>
        <v>0</v>
      </c>
      <c r="K292" s="409">
        <f t="shared" si="30"/>
        <v>0</v>
      </c>
      <c r="L292" s="408">
        <f t="shared" si="31"/>
        <v>0</v>
      </c>
      <c r="M292" s="411"/>
    </row>
    <row r="293" spans="2:13" s="209" customFormat="1" ht="15" customHeight="1">
      <c r="B293" s="322"/>
      <c r="C293" s="315"/>
      <c r="D293" s="431"/>
      <c r="E293" s="402"/>
      <c r="F293" s="331"/>
      <c r="G293" s="331"/>
      <c r="H293" s="410"/>
      <c r="I293" s="402">
        <f t="shared" si="28"/>
        <v>0</v>
      </c>
      <c r="J293" s="331">
        <f t="shared" si="29"/>
        <v>0</v>
      </c>
      <c r="K293" s="409">
        <f t="shared" si="30"/>
        <v>0</v>
      </c>
      <c r="L293" s="408">
        <f t="shared" si="31"/>
        <v>0</v>
      </c>
      <c r="M293" s="411"/>
    </row>
    <row r="294" spans="2:13" s="209" customFormat="1" ht="15" customHeight="1">
      <c r="B294" s="322" t="s">
        <v>6</v>
      </c>
      <c r="C294" s="315" t="s">
        <v>326</v>
      </c>
      <c r="D294" s="431">
        <v>3</v>
      </c>
      <c r="E294" s="402">
        <v>1.05</v>
      </c>
      <c r="F294" s="331"/>
      <c r="G294" s="331"/>
      <c r="H294" s="410"/>
      <c r="I294" s="402">
        <f t="shared" si="28"/>
        <v>3.1500000000000004</v>
      </c>
      <c r="J294" s="331">
        <f t="shared" si="29"/>
        <v>0</v>
      </c>
      <c r="K294" s="409">
        <f t="shared" si="30"/>
        <v>0</v>
      </c>
      <c r="L294" s="408">
        <f t="shared" si="31"/>
        <v>0</v>
      </c>
      <c r="M294" s="411"/>
    </row>
    <row r="295" spans="2:13" s="209" customFormat="1" ht="15" customHeight="1">
      <c r="B295" s="322" t="s">
        <v>6</v>
      </c>
      <c r="C295" s="315" t="s">
        <v>459</v>
      </c>
      <c r="D295" s="431">
        <v>1</v>
      </c>
      <c r="E295" s="402">
        <v>1.27</v>
      </c>
      <c r="F295" s="331"/>
      <c r="G295" s="331"/>
      <c r="H295" s="410"/>
      <c r="I295" s="402">
        <f t="shared" si="28"/>
        <v>1.27</v>
      </c>
      <c r="J295" s="331">
        <f t="shared" si="29"/>
        <v>0</v>
      </c>
      <c r="K295" s="409">
        <f t="shared" si="30"/>
        <v>0</v>
      </c>
      <c r="L295" s="408">
        <f t="shared" si="31"/>
        <v>0</v>
      </c>
      <c r="M295" s="411"/>
    </row>
    <row r="296" spans="2:13" s="209" customFormat="1" ht="15" customHeight="1">
      <c r="B296" s="332" t="s">
        <v>6</v>
      </c>
      <c r="C296" s="315" t="s">
        <v>490</v>
      </c>
      <c r="D296" s="431">
        <v>5</v>
      </c>
      <c r="E296" s="402">
        <v>1.71</v>
      </c>
      <c r="F296" s="331"/>
      <c r="G296" s="331"/>
      <c r="H296" s="410"/>
      <c r="I296" s="402">
        <f t="shared" si="28"/>
        <v>8.5500000000000007</v>
      </c>
      <c r="J296" s="331">
        <f t="shared" si="29"/>
        <v>0</v>
      </c>
      <c r="K296" s="409">
        <f t="shared" si="30"/>
        <v>0</v>
      </c>
      <c r="L296" s="408">
        <f t="shared" si="31"/>
        <v>0</v>
      </c>
      <c r="M296" s="407"/>
    </row>
    <row r="297" spans="2:13" s="209" customFormat="1" ht="15" customHeight="1">
      <c r="B297" s="332" t="s">
        <v>6</v>
      </c>
      <c r="C297" s="304" t="s">
        <v>489</v>
      </c>
      <c r="D297" s="431">
        <v>10</v>
      </c>
      <c r="E297" s="402">
        <v>2.44</v>
      </c>
      <c r="F297" s="331"/>
      <c r="G297" s="331"/>
      <c r="H297" s="410"/>
      <c r="I297" s="402">
        <f t="shared" si="28"/>
        <v>24.4</v>
      </c>
      <c r="J297" s="331">
        <f t="shared" si="29"/>
        <v>0</v>
      </c>
      <c r="K297" s="409">
        <f t="shared" si="30"/>
        <v>0</v>
      </c>
      <c r="L297" s="408">
        <f t="shared" si="31"/>
        <v>0</v>
      </c>
      <c r="M297" s="407"/>
    </row>
    <row r="298" spans="2:13" s="209" customFormat="1" ht="15" customHeight="1">
      <c r="B298" s="289" t="s">
        <v>350</v>
      </c>
      <c r="C298" s="288" t="s">
        <v>349</v>
      </c>
      <c r="D298" s="413">
        <v>1</v>
      </c>
      <c r="E298" s="402">
        <f>2.4/1.8</f>
        <v>1.3333333333333333</v>
      </c>
      <c r="F298" s="331"/>
      <c r="G298" s="331"/>
      <c r="H298" s="410"/>
      <c r="I298" s="402">
        <f t="shared" si="28"/>
        <v>1.3333333333333333</v>
      </c>
      <c r="J298" s="331">
        <f t="shared" si="29"/>
        <v>0</v>
      </c>
      <c r="K298" s="409">
        <f t="shared" si="30"/>
        <v>0</v>
      </c>
      <c r="L298" s="408">
        <f t="shared" si="31"/>
        <v>0</v>
      </c>
      <c r="M298" s="407"/>
    </row>
    <row r="299" spans="2:13" s="209" customFormat="1" ht="15" customHeight="1">
      <c r="B299" s="289"/>
      <c r="C299" s="288"/>
      <c r="D299" s="413"/>
      <c r="E299" s="402"/>
      <c r="F299" s="331"/>
      <c r="G299" s="331"/>
      <c r="H299" s="410"/>
      <c r="I299" s="402">
        <f t="shared" si="28"/>
        <v>0</v>
      </c>
      <c r="J299" s="331">
        <f t="shared" si="29"/>
        <v>0</v>
      </c>
      <c r="K299" s="409">
        <f t="shared" si="30"/>
        <v>0</v>
      </c>
      <c r="L299" s="408">
        <f t="shared" si="31"/>
        <v>0</v>
      </c>
      <c r="M299" s="407"/>
    </row>
    <row r="300" spans="2:13" s="209" customFormat="1" ht="15" customHeight="1">
      <c r="B300" s="289"/>
      <c r="C300" s="288"/>
      <c r="D300" s="413"/>
      <c r="E300" s="402"/>
      <c r="F300" s="331"/>
      <c r="G300" s="331"/>
      <c r="H300" s="410"/>
      <c r="I300" s="402">
        <f t="shared" si="28"/>
        <v>0</v>
      </c>
      <c r="J300" s="331">
        <f t="shared" si="29"/>
        <v>0</v>
      </c>
      <c r="K300" s="409">
        <f t="shared" si="30"/>
        <v>0</v>
      </c>
      <c r="L300" s="408">
        <f t="shared" si="31"/>
        <v>0</v>
      </c>
      <c r="M300" s="407"/>
    </row>
    <row r="301" spans="2:13" s="209" customFormat="1" ht="15" customHeight="1">
      <c r="B301" s="322"/>
      <c r="C301" s="288"/>
      <c r="D301" s="413"/>
      <c r="E301" s="402"/>
      <c r="F301" s="331"/>
      <c r="G301" s="331"/>
      <c r="H301" s="410"/>
      <c r="I301" s="402">
        <f t="shared" si="28"/>
        <v>0</v>
      </c>
      <c r="J301" s="331">
        <f t="shared" si="29"/>
        <v>0</v>
      </c>
      <c r="K301" s="409">
        <f t="shared" si="30"/>
        <v>0</v>
      </c>
      <c r="L301" s="408">
        <f t="shared" si="31"/>
        <v>0</v>
      </c>
      <c r="M301" s="407"/>
    </row>
    <row r="302" spans="2:13" s="209" customFormat="1" ht="15" customHeight="1">
      <c r="B302" s="322"/>
      <c r="C302" s="288"/>
      <c r="D302" s="413"/>
      <c r="E302" s="405"/>
      <c r="F302" s="404"/>
      <c r="G302" s="404"/>
      <c r="H302" s="403"/>
      <c r="I302" s="402">
        <f t="shared" si="28"/>
        <v>0</v>
      </c>
      <c r="J302" s="331">
        <f t="shared" si="29"/>
        <v>0</v>
      </c>
      <c r="K302" s="409">
        <f t="shared" si="30"/>
        <v>0</v>
      </c>
      <c r="L302" s="408">
        <f t="shared" si="31"/>
        <v>0</v>
      </c>
      <c r="M302" s="407"/>
    </row>
    <row r="303" spans="2:13" s="209" customFormat="1" ht="15" customHeight="1">
      <c r="B303" s="322"/>
      <c r="C303" s="288"/>
      <c r="D303" s="413"/>
      <c r="E303" s="405"/>
      <c r="F303" s="404"/>
      <c r="G303" s="404"/>
      <c r="H303" s="403"/>
      <c r="I303" s="402">
        <f t="shared" si="28"/>
        <v>0</v>
      </c>
      <c r="J303" s="331">
        <f t="shared" si="29"/>
        <v>0</v>
      </c>
      <c r="K303" s="409">
        <f t="shared" si="30"/>
        <v>0</v>
      </c>
      <c r="L303" s="408">
        <f t="shared" si="31"/>
        <v>0</v>
      </c>
      <c r="M303" s="407"/>
    </row>
    <row r="304" spans="2:13" s="209" customFormat="1" ht="15" customHeight="1">
      <c r="B304" s="322"/>
      <c r="C304" s="288"/>
      <c r="D304" s="413"/>
      <c r="E304" s="405"/>
      <c r="F304" s="404"/>
      <c r="G304" s="404"/>
      <c r="H304" s="403"/>
      <c r="I304" s="402">
        <f t="shared" si="28"/>
        <v>0</v>
      </c>
      <c r="J304" s="331">
        <f t="shared" si="29"/>
        <v>0</v>
      </c>
      <c r="K304" s="409">
        <f t="shared" si="30"/>
        <v>0</v>
      </c>
      <c r="L304" s="408">
        <f t="shared" si="31"/>
        <v>0</v>
      </c>
      <c r="M304" s="407"/>
    </row>
    <row r="305" spans="2:13" s="209" customFormat="1" ht="15" customHeight="1">
      <c r="B305" s="322"/>
      <c r="C305" s="288"/>
      <c r="D305" s="413"/>
      <c r="E305" s="405"/>
      <c r="F305" s="404"/>
      <c r="G305" s="404"/>
      <c r="H305" s="403"/>
      <c r="I305" s="402">
        <f t="shared" si="28"/>
        <v>0</v>
      </c>
      <c r="J305" s="331">
        <f t="shared" si="29"/>
        <v>0</v>
      </c>
      <c r="K305" s="409">
        <f t="shared" si="30"/>
        <v>0</v>
      </c>
      <c r="L305" s="408">
        <f t="shared" si="31"/>
        <v>0</v>
      </c>
      <c r="M305" s="407"/>
    </row>
    <row r="306" spans="2:13" s="209" customFormat="1" ht="15" customHeight="1">
      <c r="B306" s="322"/>
      <c r="C306" s="288"/>
      <c r="D306" s="413"/>
      <c r="E306" s="405"/>
      <c r="F306" s="404"/>
      <c r="G306" s="404"/>
      <c r="H306" s="403"/>
      <c r="I306" s="402">
        <f t="shared" si="28"/>
        <v>0</v>
      </c>
      <c r="J306" s="331">
        <f t="shared" si="29"/>
        <v>0</v>
      </c>
      <c r="K306" s="409">
        <f t="shared" si="30"/>
        <v>0</v>
      </c>
      <c r="L306" s="408">
        <f t="shared" si="31"/>
        <v>0</v>
      </c>
      <c r="M306" s="407"/>
    </row>
    <row r="307" spans="2:13" s="209" customFormat="1" ht="15" customHeight="1">
      <c r="B307" s="305"/>
      <c r="C307" s="315"/>
      <c r="D307" s="431"/>
      <c r="E307" s="405"/>
      <c r="F307" s="404"/>
      <c r="G307" s="404"/>
      <c r="H307" s="403"/>
      <c r="I307" s="402">
        <f t="shared" si="28"/>
        <v>0</v>
      </c>
      <c r="J307" s="331">
        <f t="shared" si="29"/>
        <v>0</v>
      </c>
      <c r="K307" s="409">
        <f t="shared" si="30"/>
        <v>0</v>
      </c>
      <c r="L307" s="408">
        <f t="shared" si="31"/>
        <v>0</v>
      </c>
      <c r="M307" s="407"/>
    </row>
    <row r="308" spans="2:13" s="209" customFormat="1" ht="15" customHeight="1">
      <c r="B308" s="305"/>
      <c r="C308" s="304"/>
      <c r="D308" s="413"/>
      <c r="E308" s="405"/>
      <c r="F308" s="404"/>
      <c r="G308" s="404"/>
      <c r="H308" s="403"/>
      <c r="I308" s="402">
        <f t="shared" si="28"/>
        <v>0</v>
      </c>
      <c r="J308" s="331">
        <f t="shared" si="29"/>
        <v>0</v>
      </c>
      <c r="K308" s="409">
        <f t="shared" si="30"/>
        <v>0</v>
      </c>
      <c r="L308" s="408">
        <f t="shared" si="31"/>
        <v>0</v>
      </c>
      <c r="M308" s="407"/>
    </row>
    <row r="309" spans="2:13" s="209" customFormat="1" ht="15" customHeight="1">
      <c r="B309" s="305"/>
      <c r="C309" s="304"/>
      <c r="D309" s="413"/>
      <c r="E309" s="405"/>
      <c r="F309" s="404"/>
      <c r="G309" s="404"/>
      <c r="H309" s="403"/>
      <c r="I309" s="402">
        <f t="shared" si="28"/>
        <v>0</v>
      </c>
      <c r="J309" s="331">
        <f t="shared" si="29"/>
        <v>0</v>
      </c>
      <c r="K309" s="409">
        <f t="shared" si="30"/>
        <v>0</v>
      </c>
      <c r="L309" s="408">
        <f t="shared" si="31"/>
        <v>0</v>
      </c>
      <c r="M309" s="407"/>
    </row>
    <row r="310" spans="2:13" s="209" customFormat="1" ht="15" customHeight="1">
      <c r="B310" s="305"/>
      <c r="C310" s="304"/>
      <c r="D310" s="413"/>
      <c r="E310" s="405"/>
      <c r="F310" s="404"/>
      <c r="G310" s="404"/>
      <c r="H310" s="403"/>
      <c r="I310" s="402">
        <f t="shared" si="28"/>
        <v>0</v>
      </c>
      <c r="J310" s="331">
        <f t="shared" si="29"/>
        <v>0</v>
      </c>
      <c r="K310" s="409">
        <f t="shared" si="30"/>
        <v>0</v>
      </c>
      <c r="L310" s="408">
        <f t="shared" si="31"/>
        <v>0</v>
      </c>
      <c r="M310" s="407"/>
    </row>
    <row r="311" spans="2:13" s="209" customFormat="1" ht="15" customHeight="1">
      <c r="B311" s="305"/>
      <c r="C311" s="304"/>
      <c r="D311" s="413"/>
      <c r="E311" s="405"/>
      <c r="F311" s="404"/>
      <c r="G311" s="404"/>
      <c r="H311" s="403"/>
      <c r="I311" s="402">
        <f t="shared" si="28"/>
        <v>0</v>
      </c>
      <c r="J311" s="331">
        <f t="shared" si="29"/>
        <v>0</v>
      </c>
      <c r="K311" s="409">
        <f t="shared" si="30"/>
        <v>0</v>
      </c>
      <c r="L311" s="408">
        <f t="shared" si="31"/>
        <v>0</v>
      </c>
      <c r="M311" s="407"/>
    </row>
    <row r="312" spans="2:13" s="209" customFormat="1" ht="15" customHeight="1">
      <c r="B312" s="322"/>
      <c r="C312" s="304"/>
      <c r="D312" s="413"/>
      <c r="E312" s="405"/>
      <c r="F312" s="404"/>
      <c r="G312" s="404"/>
      <c r="H312" s="403"/>
      <c r="I312" s="402">
        <f t="shared" si="28"/>
        <v>0</v>
      </c>
      <c r="J312" s="331">
        <f t="shared" si="29"/>
        <v>0</v>
      </c>
      <c r="K312" s="409">
        <f t="shared" si="30"/>
        <v>0</v>
      </c>
      <c r="L312" s="408">
        <f t="shared" si="31"/>
        <v>0</v>
      </c>
      <c r="M312" s="407"/>
    </row>
    <row r="313" spans="2:13" s="209" customFormat="1" ht="15" customHeight="1">
      <c r="B313" s="332"/>
      <c r="C313" s="304"/>
      <c r="D313" s="413"/>
      <c r="E313" s="405"/>
      <c r="F313" s="404"/>
      <c r="G313" s="404"/>
      <c r="H313" s="403"/>
      <c r="I313" s="402">
        <f t="shared" si="28"/>
        <v>0</v>
      </c>
      <c r="J313" s="331">
        <f t="shared" si="29"/>
        <v>0</v>
      </c>
      <c r="K313" s="401">
        <f t="shared" si="30"/>
        <v>0</v>
      </c>
      <c r="L313" s="400">
        <f t="shared" si="31"/>
        <v>0</v>
      </c>
      <c r="M313" s="399"/>
    </row>
    <row r="314" spans="2:13" s="209" customFormat="1" ht="15" customHeight="1">
      <c r="B314" s="220"/>
      <c r="C314" s="219" t="s">
        <v>191</v>
      </c>
      <c r="D314" s="398"/>
      <c r="E314" s="397"/>
      <c r="F314" s="396"/>
      <c r="G314" s="396"/>
      <c r="H314" s="395" t="s">
        <v>724</v>
      </c>
      <c r="I314" s="394">
        <f>SUM(I282:I313)</f>
        <v>133.03833333333333</v>
      </c>
      <c r="J314" s="393">
        <f>SUM(J282:J313)</f>
        <v>0</v>
      </c>
      <c r="K314" s="393">
        <f>SUM(K282:K313)</f>
        <v>0</v>
      </c>
      <c r="L314" s="392">
        <f>SUM(L282:L313)</f>
        <v>0</v>
      </c>
      <c r="M314" s="391" t="s">
        <v>715</v>
      </c>
    </row>
    <row r="315" spans="2:13" s="209" customFormat="1" ht="15" customHeight="1">
      <c r="B315" s="284" t="s">
        <v>714</v>
      </c>
      <c r="K315" s="425"/>
      <c r="L315" s="210"/>
    </row>
    <row r="316" spans="2:13" s="209" customFormat="1" ht="15" customHeight="1">
      <c r="B316" s="283" t="s">
        <v>93</v>
      </c>
      <c r="C316" s="884" t="e">
        <f>$C$43</f>
        <v>#REF!</v>
      </c>
      <c r="D316" s="885"/>
      <c r="E316" s="885"/>
      <c r="F316" s="885"/>
      <c r="G316" s="885"/>
      <c r="H316" s="885"/>
      <c r="I316" s="886" t="s">
        <v>488</v>
      </c>
      <c r="J316" s="887"/>
      <c r="K316" s="887"/>
      <c r="L316" s="887"/>
      <c r="M316" s="888"/>
    </row>
    <row r="317" spans="2:13" s="209" customFormat="1" ht="15" customHeight="1">
      <c r="K317" s="425"/>
      <c r="L317" s="210"/>
      <c r="M317" s="210"/>
    </row>
    <row r="318" spans="2:13" s="209" customFormat="1" ht="15" customHeight="1">
      <c r="B318" s="281"/>
      <c r="C318" s="280"/>
      <c r="D318" s="424"/>
      <c r="E318" s="889" t="s">
        <v>712</v>
      </c>
      <c r="F318" s="890"/>
      <c r="G318" s="890"/>
      <c r="H318" s="891"/>
      <c r="I318" s="889" t="s">
        <v>711</v>
      </c>
      <c r="J318" s="890"/>
      <c r="K318" s="890"/>
      <c r="L318" s="891"/>
      <c r="M318" s="423"/>
    </row>
    <row r="319" spans="2:13" s="209" customFormat="1" ht="15" customHeight="1">
      <c r="B319" s="271" t="s">
        <v>70</v>
      </c>
      <c r="C319" s="270" t="s">
        <v>87</v>
      </c>
      <c r="D319" s="422" t="s">
        <v>13</v>
      </c>
      <c r="E319" s="421" t="s">
        <v>709</v>
      </c>
      <c r="F319" s="892" t="s">
        <v>708</v>
      </c>
      <c r="G319" s="265" t="s">
        <v>707</v>
      </c>
      <c r="H319" s="420" t="s">
        <v>710</v>
      </c>
      <c r="I319" s="421" t="s">
        <v>709</v>
      </c>
      <c r="J319" s="892" t="s">
        <v>708</v>
      </c>
      <c r="K319" s="265" t="s">
        <v>707</v>
      </c>
      <c r="L319" s="420" t="s">
        <v>751</v>
      </c>
      <c r="M319" s="417"/>
    </row>
    <row r="320" spans="2:13" s="209" customFormat="1" ht="15" customHeight="1">
      <c r="B320" s="261"/>
      <c r="C320" s="260"/>
      <c r="D320" s="419"/>
      <c r="E320" s="418"/>
      <c r="F320" s="893"/>
      <c r="G320" s="256"/>
      <c r="H320" s="257"/>
      <c r="I320" s="418"/>
      <c r="J320" s="893"/>
      <c r="K320" s="256"/>
      <c r="L320" s="257"/>
      <c r="M320" s="417"/>
    </row>
    <row r="321" spans="2:13" s="209" customFormat="1" ht="15" customHeight="1">
      <c r="B321" s="305" t="s">
        <v>735</v>
      </c>
      <c r="C321" s="304" t="s">
        <v>799</v>
      </c>
      <c r="D321" s="428">
        <v>1</v>
      </c>
      <c r="E321" s="402">
        <f>(0.2*0.2)*6*1.6*7.87</f>
        <v>3.0220800000000008</v>
      </c>
      <c r="F321" s="331"/>
      <c r="G321" s="331"/>
      <c r="H321" s="410"/>
      <c r="I321" s="402">
        <f t="shared" ref="I321:I352" si="32">D321*E321</f>
        <v>3.0220800000000008</v>
      </c>
      <c r="J321" s="331">
        <f t="shared" ref="J321:J352" si="33">D321*F321</f>
        <v>0</v>
      </c>
      <c r="K321" s="416">
        <f t="shared" ref="K321:K352" si="34">D321*G321</f>
        <v>0</v>
      </c>
      <c r="L321" s="415">
        <f t="shared" ref="L321:L352" si="35">D321*H321</f>
        <v>0</v>
      </c>
      <c r="M321" s="414"/>
    </row>
    <row r="322" spans="2:13" s="209" customFormat="1" ht="15" customHeight="1">
      <c r="B322" s="305" t="s">
        <v>735</v>
      </c>
      <c r="C322" s="304" t="s">
        <v>798</v>
      </c>
      <c r="D322" s="428">
        <v>5</v>
      </c>
      <c r="E322" s="402">
        <f>(0.3*0.3)*6*1.6*7.87</f>
        <v>6.7996800000000013</v>
      </c>
      <c r="F322" s="331"/>
      <c r="G322" s="331"/>
      <c r="H322" s="410"/>
      <c r="I322" s="402">
        <f t="shared" si="32"/>
        <v>33.998400000000004</v>
      </c>
      <c r="J322" s="331">
        <f t="shared" si="33"/>
        <v>0</v>
      </c>
      <c r="K322" s="409">
        <f t="shared" si="34"/>
        <v>0</v>
      </c>
      <c r="L322" s="408">
        <f t="shared" si="35"/>
        <v>0</v>
      </c>
      <c r="M322" s="407"/>
    </row>
    <row r="323" spans="2:13" s="209" customFormat="1" ht="15" customHeight="1">
      <c r="B323" s="289" t="s">
        <v>477</v>
      </c>
      <c r="C323" s="288" t="s">
        <v>797</v>
      </c>
      <c r="D323" s="428">
        <v>23</v>
      </c>
      <c r="E323" s="402">
        <v>0.6</v>
      </c>
      <c r="F323" s="331"/>
      <c r="G323" s="331"/>
      <c r="H323" s="410"/>
      <c r="I323" s="402">
        <f t="shared" si="32"/>
        <v>13.799999999999999</v>
      </c>
      <c r="J323" s="331">
        <f t="shared" si="33"/>
        <v>0</v>
      </c>
      <c r="K323" s="409">
        <f t="shared" si="34"/>
        <v>0</v>
      </c>
      <c r="L323" s="408">
        <f t="shared" si="35"/>
        <v>0</v>
      </c>
      <c r="M323" s="407"/>
    </row>
    <row r="324" spans="2:13" s="209" customFormat="1" ht="15" customHeight="1">
      <c r="B324" s="289" t="s">
        <v>477</v>
      </c>
      <c r="C324" s="304" t="s">
        <v>796</v>
      </c>
      <c r="D324" s="428">
        <v>1</v>
      </c>
      <c r="E324" s="402">
        <v>0.6</v>
      </c>
      <c r="F324" s="331"/>
      <c r="G324" s="331"/>
      <c r="H324" s="410"/>
      <c r="I324" s="402">
        <f t="shared" si="32"/>
        <v>0.6</v>
      </c>
      <c r="J324" s="331">
        <f t="shared" si="33"/>
        <v>0</v>
      </c>
      <c r="K324" s="409">
        <f t="shared" si="34"/>
        <v>0</v>
      </c>
      <c r="L324" s="408">
        <f t="shared" si="35"/>
        <v>0</v>
      </c>
      <c r="M324" s="407"/>
    </row>
    <row r="325" spans="2:13" s="209" customFormat="1" ht="15" customHeight="1">
      <c r="B325" s="289" t="s">
        <v>477</v>
      </c>
      <c r="C325" s="288" t="s">
        <v>795</v>
      </c>
      <c r="D325" s="428">
        <v>1</v>
      </c>
      <c r="E325" s="402">
        <v>0.6</v>
      </c>
      <c r="F325" s="331"/>
      <c r="G325" s="331"/>
      <c r="H325" s="410"/>
      <c r="I325" s="402">
        <f t="shared" si="32"/>
        <v>0.6</v>
      </c>
      <c r="J325" s="331">
        <f t="shared" si="33"/>
        <v>0</v>
      </c>
      <c r="K325" s="409">
        <f t="shared" si="34"/>
        <v>0</v>
      </c>
      <c r="L325" s="408">
        <f t="shared" si="35"/>
        <v>0</v>
      </c>
      <c r="M325" s="411"/>
    </row>
    <row r="326" spans="2:13" s="209" customFormat="1" ht="15" customHeight="1">
      <c r="B326" s="289" t="s">
        <v>479</v>
      </c>
      <c r="C326" s="340" t="s">
        <v>794</v>
      </c>
      <c r="D326" s="428">
        <v>4</v>
      </c>
      <c r="E326" s="402">
        <f>(((0.3*0.4)*2)+((0.4*0.12)*2)+((0.12*0.3)*2))*1.6*7.87+0.7</f>
        <v>5.8375360000000009</v>
      </c>
      <c r="F326" s="331"/>
      <c r="G326" s="331"/>
      <c r="H326" s="410"/>
      <c r="I326" s="402">
        <f t="shared" si="32"/>
        <v>23.350144000000004</v>
      </c>
      <c r="J326" s="331">
        <f t="shared" si="33"/>
        <v>0</v>
      </c>
      <c r="K326" s="409">
        <f t="shared" si="34"/>
        <v>0</v>
      </c>
      <c r="L326" s="408">
        <f t="shared" si="35"/>
        <v>0</v>
      </c>
      <c r="M326" s="411"/>
    </row>
    <row r="327" spans="2:13" s="209" customFormat="1" ht="15" customHeight="1">
      <c r="B327" s="289" t="s">
        <v>479</v>
      </c>
      <c r="C327" s="340" t="s">
        <v>793</v>
      </c>
      <c r="D327" s="428">
        <v>2</v>
      </c>
      <c r="E327" s="402">
        <f>(((0.35*0.25)*2)+((0.25*0.12)*2)+((0.12*0.35)*2))*1.6*7.87+0.7</f>
        <v>4.7168479999999997</v>
      </c>
      <c r="F327" s="331"/>
      <c r="G327" s="331"/>
      <c r="H327" s="410"/>
      <c r="I327" s="402">
        <f t="shared" si="32"/>
        <v>9.4336959999999994</v>
      </c>
      <c r="J327" s="331">
        <f t="shared" si="33"/>
        <v>0</v>
      </c>
      <c r="K327" s="409">
        <f t="shared" si="34"/>
        <v>0</v>
      </c>
      <c r="L327" s="408">
        <f t="shared" si="35"/>
        <v>0</v>
      </c>
      <c r="M327" s="411"/>
    </row>
    <row r="328" spans="2:13" s="209" customFormat="1" ht="15" customHeight="1">
      <c r="B328" s="289" t="s">
        <v>479</v>
      </c>
      <c r="C328" s="340" t="s">
        <v>792</v>
      </c>
      <c r="D328" s="428">
        <v>1</v>
      </c>
      <c r="E328" s="402">
        <f>(((0.3*0.4)*2)+((0.4*0.12)*2)+((0.12*0.3)*2))*1.6*7.87+0.7+0.7</f>
        <v>6.5375360000000011</v>
      </c>
      <c r="F328" s="331"/>
      <c r="G328" s="331"/>
      <c r="H328" s="410"/>
      <c r="I328" s="402">
        <f t="shared" si="32"/>
        <v>6.5375360000000011</v>
      </c>
      <c r="J328" s="331">
        <f t="shared" si="33"/>
        <v>0</v>
      </c>
      <c r="K328" s="409">
        <f t="shared" si="34"/>
        <v>0</v>
      </c>
      <c r="L328" s="408">
        <f t="shared" si="35"/>
        <v>0</v>
      </c>
      <c r="M328" s="411"/>
    </row>
    <row r="329" spans="2:13" s="209" customFormat="1" ht="15" customHeight="1">
      <c r="B329" s="289" t="s">
        <v>479</v>
      </c>
      <c r="C329" s="340" t="s">
        <v>791</v>
      </c>
      <c r="D329" s="428">
        <v>1</v>
      </c>
      <c r="E329" s="402">
        <f>(((0.3*0.35)*2)+((0.35*0.12)*2)+((0.12*0.3)*2))*1.6*7.87+0.7</f>
        <v>5.3086720000000005</v>
      </c>
      <c r="F329" s="331"/>
      <c r="G329" s="331"/>
      <c r="H329" s="410"/>
      <c r="I329" s="402">
        <f t="shared" si="32"/>
        <v>5.3086720000000005</v>
      </c>
      <c r="J329" s="331">
        <f t="shared" si="33"/>
        <v>0</v>
      </c>
      <c r="K329" s="409">
        <f t="shared" si="34"/>
        <v>0</v>
      </c>
      <c r="L329" s="408">
        <f t="shared" si="35"/>
        <v>0</v>
      </c>
      <c r="M329" s="411"/>
    </row>
    <row r="330" spans="2:13" s="209" customFormat="1" ht="15" customHeight="1">
      <c r="B330" s="289"/>
      <c r="C330" s="288"/>
      <c r="D330" s="428"/>
      <c r="E330" s="402"/>
      <c r="F330" s="331"/>
      <c r="G330" s="331"/>
      <c r="H330" s="410"/>
      <c r="I330" s="402">
        <f t="shared" si="32"/>
        <v>0</v>
      </c>
      <c r="J330" s="331">
        <f t="shared" si="33"/>
        <v>0</v>
      </c>
      <c r="K330" s="409">
        <f t="shared" si="34"/>
        <v>0</v>
      </c>
      <c r="L330" s="408">
        <f t="shared" si="35"/>
        <v>0</v>
      </c>
      <c r="M330" s="411"/>
    </row>
    <row r="331" spans="2:13" s="209" customFormat="1" ht="15" customHeight="1">
      <c r="B331" s="289" t="s">
        <v>474</v>
      </c>
      <c r="C331" s="288" t="s">
        <v>465</v>
      </c>
      <c r="D331" s="406">
        <v>1914</v>
      </c>
      <c r="E331" s="402">
        <v>2.7E-2</v>
      </c>
      <c r="F331" s="331"/>
      <c r="G331" s="331"/>
      <c r="H331" s="410"/>
      <c r="I331" s="402">
        <f t="shared" si="32"/>
        <v>51.677999999999997</v>
      </c>
      <c r="J331" s="331">
        <f t="shared" si="33"/>
        <v>0</v>
      </c>
      <c r="K331" s="409">
        <f t="shared" si="34"/>
        <v>0</v>
      </c>
      <c r="L331" s="408">
        <f t="shared" si="35"/>
        <v>0</v>
      </c>
      <c r="M331" s="411"/>
    </row>
    <row r="332" spans="2:13" s="209" customFormat="1" ht="15" customHeight="1">
      <c r="B332" s="289" t="s">
        <v>232</v>
      </c>
      <c r="C332" s="288" t="s">
        <v>473</v>
      </c>
      <c r="D332" s="406">
        <v>51</v>
      </c>
      <c r="E332" s="402">
        <v>0.185</v>
      </c>
      <c r="F332" s="331"/>
      <c r="G332" s="331"/>
      <c r="H332" s="410"/>
      <c r="I332" s="402">
        <f t="shared" si="32"/>
        <v>9.4350000000000005</v>
      </c>
      <c r="J332" s="331">
        <f t="shared" si="33"/>
        <v>0</v>
      </c>
      <c r="K332" s="409">
        <f t="shared" si="34"/>
        <v>0</v>
      </c>
      <c r="L332" s="408">
        <f t="shared" si="35"/>
        <v>0</v>
      </c>
      <c r="M332" s="411"/>
    </row>
    <row r="333" spans="2:13" s="209" customFormat="1" ht="15" customHeight="1">
      <c r="B333" s="289" t="s">
        <v>232</v>
      </c>
      <c r="C333" s="288" t="s">
        <v>472</v>
      </c>
      <c r="D333" s="406">
        <v>3</v>
      </c>
      <c r="E333" s="402">
        <v>0.185</v>
      </c>
      <c r="F333" s="331"/>
      <c r="G333" s="331"/>
      <c r="H333" s="410"/>
      <c r="I333" s="402">
        <f t="shared" si="32"/>
        <v>0.55499999999999994</v>
      </c>
      <c r="J333" s="331">
        <f t="shared" si="33"/>
        <v>0</v>
      </c>
      <c r="K333" s="409">
        <f t="shared" si="34"/>
        <v>0</v>
      </c>
      <c r="L333" s="408">
        <f t="shared" si="35"/>
        <v>0</v>
      </c>
      <c r="M333" s="411"/>
    </row>
    <row r="334" spans="2:13" s="209" customFormat="1" ht="15" customHeight="1">
      <c r="B334" s="289" t="s">
        <v>468</v>
      </c>
      <c r="C334" s="288" t="s">
        <v>464</v>
      </c>
      <c r="D334" s="406">
        <v>41</v>
      </c>
      <c r="E334" s="402">
        <v>0.28999999999999998</v>
      </c>
      <c r="F334" s="331"/>
      <c r="G334" s="331"/>
      <c r="H334" s="410"/>
      <c r="I334" s="402">
        <f t="shared" si="32"/>
        <v>11.889999999999999</v>
      </c>
      <c r="J334" s="331">
        <f t="shared" si="33"/>
        <v>0</v>
      </c>
      <c r="K334" s="409">
        <f t="shared" si="34"/>
        <v>0</v>
      </c>
      <c r="L334" s="408">
        <f t="shared" si="35"/>
        <v>0</v>
      </c>
      <c r="M334" s="411"/>
    </row>
    <row r="335" spans="2:13" s="209" customFormat="1" ht="15" customHeight="1">
      <c r="B335" s="322" t="s">
        <v>468</v>
      </c>
      <c r="C335" s="288" t="s">
        <v>463</v>
      </c>
      <c r="D335" s="406">
        <v>11</v>
      </c>
      <c r="E335" s="402">
        <v>0.28999999999999998</v>
      </c>
      <c r="F335" s="331"/>
      <c r="G335" s="331"/>
      <c r="H335" s="410"/>
      <c r="I335" s="402">
        <f t="shared" si="32"/>
        <v>3.19</v>
      </c>
      <c r="J335" s="331">
        <f t="shared" si="33"/>
        <v>0</v>
      </c>
      <c r="K335" s="409">
        <f t="shared" si="34"/>
        <v>0</v>
      </c>
      <c r="L335" s="408">
        <f t="shared" si="35"/>
        <v>0</v>
      </c>
      <c r="M335" s="407"/>
    </row>
    <row r="336" spans="2:13" s="209" customFormat="1" ht="15" customHeight="1">
      <c r="B336" s="322" t="s">
        <v>468</v>
      </c>
      <c r="C336" s="288" t="s">
        <v>470</v>
      </c>
      <c r="D336" s="406">
        <v>21</v>
      </c>
      <c r="E336" s="402">
        <v>0.37</v>
      </c>
      <c r="F336" s="331"/>
      <c r="G336" s="331"/>
      <c r="H336" s="410"/>
      <c r="I336" s="402">
        <f t="shared" si="32"/>
        <v>7.77</v>
      </c>
      <c r="J336" s="331">
        <f t="shared" si="33"/>
        <v>0</v>
      </c>
      <c r="K336" s="409">
        <f t="shared" si="34"/>
        <v>0</v>
      </c>
      <c r="L336" s="408">
        <f t="shared" si="35"/>
        <v>0</v>
      </c>
      <c r="M336" s="407"/>
    </row>
    <row r="337" spans="2:13" s="209" customFormat="1" ht="15" customHeight="1">
      <c r="B337" s="322" t="s">
        <v>468</v>
      </c>
      <c r="C337" s="288" t="s">
        <v>469</v>
      </c>
      <c r="D337" s="406">
        <v>12</v>
      </c>
      <c r="E337" s="402">
        <v>0.37</v>
      </c>
      <c r="F337" s="331"/>
      <c r="G337" s="331"/>
      <c r="H337" s="410"/>
      <c r="I337" s="402">
        <f t="shared" si="32"/>
        <v>4.4399999999999995</v>
      </c>
      <c r="J337" s="331">
        <f t="shared" si="33"/>
        <v>0</v>
      </c>
      <c r="K337" s="409">
        <f t="shared" si="34"/>
        <v>0</v>
      </c>
      <c r="L337" s="408">
        <f t="shared" si="35"/>
        <v>0</v>
      </c>
      <c r="M337" s="407"/>
    </row>
    <row r="338" spans="2:13" s="209" customFormat="1" ht="15" customHeight="1">
      <c r="B338" s="322" t="s">
        <v>468</v>
      </c>
      <c r="C338" s="288" t="s">
        <v>462</v>
      </c>
      <c r="D338" s="406">
        <v>148</v>
      </c>
      <c r="E338" s="402">
        <v>0.25</v>
      </c>
      <c r="F338" s="331"/>
      <c r="G338" s="331"/>
      <c r="H338" s="410"/>
      <c r="I338" s="402">
        <f t="shared" si="32"/>
        <v>37</v>
      </c>
      <c r="J338" s="331">
        <f t="shared" si="33"/>
        <v>0</v>
      </c>
      <c r="K338" s="409">
        <f t="shared" si="34"/>
        <v>0</v>
      </c>
      <c r="L338" s="408">
        <f t="shared" si="35"/>
        <v>0</v>
      </c>
      <c r="M338" s="407"/>
    </row>
    <row r="339" spans="2:13" s="209" customFormat="1" ht="15" customHeight="1">
      <c r="B339" s="322" t="s">
        <v>468</v>
      </c>
      <c r="C339" s="288" t="s">
        <v>461</v>
      </c>
      <c r="D339" s="406">
        <v>99</v>
      </c>
      <c r="E339" s="402">
        <v>0.25</v>
      </c>
      <c r="F339" s="331"/>
      <c r="G339" s="331"/>
      <c r="H339" s="410"/>
      <c r="I339" s="402">
        <f t="shared" si="32"/>
        <v>24.75</v>
      </c>
      <c r="J339" s="331">
        <f t="shared" si="33"/>
        <v>0</v>
      </c>
      <c r="K339" s="409">
        <f t="shared" si="34"/>
        <v>0</v>
      </c>
      <c r="L339" s="408">
        <f t="shared" si="35"/>
        <v>0</v>
      </c>
      <c r="M339" s="407"/>
    </row>
    <row r="340" spans="2:13" s="209" customFormat="1" ht="15" customHeight="1">
      <c r="B340" s="322" t="s">
        <v>468</v>
      </c>
      <c r="C340" s="288" t="s">
        <v>467</v>
      </c>
      <c r="D340" s="413">
        <v>5</v>
      </c>
      <c r="E340" s="402">
        <v>0.36</v>
      </c>
      <c r="F340" s="331"/>
      <c r="G340" s="331"/>
      <c r="H340" s="410"/>
      <c r="I340" s="402">
        <f t="shared" si="32"/>
        <v>1.7999999999999998</v>
      </c>
      <c r="J340" s="331">
        <f t="shared" si="33"/>
        <v>0</v>
      </c>
      <c r="K340" s="409">
        <f t="shared" si="34"/>
        <v>0</v>
      </c>
      <c r="L340" s="408">
        <f t="shared" si="35"/>
        <v>0</v>
      </c>
      <c r="M340" s="407"/>
    </row>
    <row r="341" spans="2:13" s="209" customFormat="1" ht="15" customHeight="1">
      <c r="B341" s="322" t="s">
        <v>466</v>
      </c>
      <c r="C341" s="288" t="s">
        <v>465</v>
      </c>
      <c r="D341" s="413">
        <v>16</v>
      </c>
      <c r="E341" s="405">
        <v>2.7E-2</v>
      </c>
      <c r="F341" s="404"/>
      <c r="G341" s="404"/>
      <c r="H341" s="403"/>
      <c r="I341" s="402">
        <f t="shared" si="32"/>
        <v>0.432</v>
      </c>
      <c r="J341" s="331">
        <f t="shared" si="33"/>
        <v>0</v>
      </c>
      <c r="K341" s="409">
        <f t="shared" si="34"/>
        <v>0</v>
      </c>
      <c r="L341" s="408">
        <f t="shared" si="35"/>
        <v>0</v>
      </c>
      <c r="M341" s="407"/>
    </row>
    <row r="342" spans="2:13" s="209" customFormat="1" ht="15" customHeight="1">
      <c r="B342" s="289" t="s">
        <v>67</v>
      </c>
      <c r="C342" s="288" t="s">
        <v>464</v>
      </c>
      <c r="D342" s="412">
        <v>14</v>
      </c>
      <c r="E342" s="405">
        <v>0.28999999999999998</v>
      </c>
      <c r="F342" s="404"/>
      <c r="G342" s="404"/>
      <c r="H342" s="403"/>
      <c r="I342" s="402">
        <f t="shared" si="32"/>
        <v>4.0599999999999996</v>
      </c>
      <c r="J342" s="331">
        <f t="shared" si="33"/>
        <v>0</v>
      </c>
      <c r="K342" s="409">
        <f t="shared" si="34"/>
        <v>0</v>
      </c>
      <c r="L342" s="408">
        <f t="shared" si="35"/>
        <v>0</v>
      </c>
      <c r="M342" s="407"/>
    </row>
    <row r="343" spans="2:13" s="209" customFormat="1" ht="15" customHeight="1">
      <c r="B343" s="322" t="s">
        <v>67</v>
      </c>
      <c r="C343" s="288" t="s">
        <v>463</v>
      </c>
      <c r="D343" s="428">
        <v>1</v>
      </c>
      <c r="E343" s="405">
        <v>0.28999999999999998</v>
      </c>
      <c r="F343" s="404"/>
      <c r="G343" s="404"/>
      <c r="H343" s="403"/>
      <c r="I343" s="402">
        <f t="shared" si="32"/>
        <v>0.28999999999999998</v>
      </c>
      <c r="J343" s="331">
        <f t="shared" si="33"/>
        <v>0</v>
      </c>
      <c r="K343" s="409">
        <f t="shared" si="34"/>
        <v>0</v>
      </c>
      <c r="L343" s="408">
        <f t="shared" si="35"/>
        <v>0</v>
      </c>
      <c r="M343" s="407"/>
    </row>
    <row r="344" spans="2:13" s="209" customFormat="1" ht="15" customHeight="1">
      <c r="B344" s="322" t="s">
        <v>67</v>
      </c>
      <c r="C344" s="288" t="s">
        <v>462</v>
      </c>
      <c r="D344" s="406">
        <v>73</v>
      </c>
      <c r="E344" s="405">
        <v>0.25</v>
      </c>
      <c r="F344" s="404"/>
      <c r="G344" s="404"/>
      <c r="H344" s="403"/>
      <c r="I344" s="402">
        <f t="shared" si="32"/>
        <v>18.25</v>
      </c>
      <c r="J344" s="331">
        <f t="shared" si="33"/>
        <v>0</v>
      </c>
      <c r="K344" s="409">
        <f t="shared" si="34"/>
        <v>0</v>
      </c>
      <c r="L344" s="408">
        <f t="shared" si="35"/>
        <v>0</v>
      </c>
      <c r="M344" s="407"/>
    </row>
    <row r="345" spans="2:13" s="209" customFormat="1" ht="15" customHeight="1">
      <c r="B345" s="322" t="s">
        <v>67</v>
      </c>
      <c r="C345" s="288" t="s">
        <v>461</v>
      </c>
      <c r="D345" s="406">
        <v>50</v>
      </c>
      <c r="E345" s="405">
        <v>0.25</v>
      </c>
      <c r="F345" s="404"/>
      <c r="G345" s="404"/>
      <c r="H345" s="403"/>
      <c r="I345" s="402">
        <f t="shared" si="32"/>
        <v>12.5</v>
      </c>
      <c r="J345" s="331">
        <f t="shared" si="33"/>
        <v>0</v>
      </c>
      <c r="K345" s="409">
        <f t="shared" si="34"/>
        <v>0</v>
      </c>
      <c r="L345" s="408">
        <f t="shared" si="35"/>
        <v>0</v>
      </c>
      <c r="M345" s="407"/>
    </row>
    <row r="346" spans="2:13" s="209" customFormat="1" ht="15" customHeight="1">
      <c r="B346" s="322" t="s">
        <v>6</v>
      </c>
      <c r="C346" s="288" t="s">
        <v>327</v>
      </c>
      <c r="D346" s="428">
        <v>15</v>
      </c>
      <c r="E346" s="405">
        <v>0.71599999999999997</v>
      </c>
      <c r="F346" s="404"/>
      <c r="G346" s="404"/>
      <c r="H346" s="403"/>
      <c r="I346" s="402">
        <f t="shared" si="32"/>
        <v>10.74</v>
      </c>
      <c r="J346" s="331">
        <f t="shared" si="33"/>
        <v>0</v>
      </c>
      <c r="K346" s="409">
        <f t="shared" si="34"/>
        <v>0</v>
      </c>
      <c r="L346" s="408">
        <f t="shared" si="35"/>
        <v>0</v>
      </c>
      <c r="M346" s="407"/>
    </row>
    <row r="347" spans="2:13" s="209" customFormat="1" ht="15" customHeight="1">
      <c r="B347" s="305" t="s">
        <v>6</v>
      </c>
      <c r="C347" s="304" t="s">
        <v>459</v>
      </c>
      <c r="D347" s="406">
        <v>6</v>
      </c>
      <c r="E347" s="405">
        <v>1.27</v>
      </c>
      <c r="F347" s="404"/>
      <c r="G347" s="404"/>
      <c r="H347" s="403"/>
      <c r="I347" s="402">
        <f t="shared" si="32"/>
        <v>7.62</v>
      </c>
      <c r="J347" s="331">
        <f t="shared" si="33"/>
        <v>0</v>
      </c>
      <c r="K347" s="409">
        <f t="shared" si="34"/>
        <v>0</v>
      </c>
      <c r="L347" s="408">
        <f t="shared" si="35"/>
        <v>0</v>
      </c>
      <c r="M347" s="407"/>
    </row>
    <row r="348" spans="2:13" s="209" customFormat="1" ht="15" customHeight="1">
      <c r="B348" s="316" t="s">
        <v>6</v>
      </c>
      <c r="C348" s="315" t="s">
        <v>790</v>
      </c>
      <c r="D348" s="426">
        <v>9</v>
      </c>
      <c r="E348" s="405">
        <v>1.37</v>
      </c>
      <c r="F348" s="404"/>
      <c r="G348" s="404"/>
      <c r="H348" s="403"/>
      <c r="I348" s="402">
        <f t="shared" si="32"/>
        <v>12.330000000000002</v>
      </c>
      <c r="J348" s="331">
        <f t="shared" si="33"/>
        <v>0</v>
      </c>
      <c r="K348" s="409">
        <f t="shared" si="34"/>
        <v>0</v>
      </c>
      <c r="L348" s="408">
        <f t="shared" si="35"/>
        <v>0</v>
      </c>
      <c r="M348" s="407"/>
    </row>
    <row r="349" spans="2:13" s="209" customFormat="1" ht="15" customHeight="1">
      <c r="B349" s="305" t="s">
        <v>6</v>
      </c>
      <c r="C349" s="304" t="s">
        <v>457</v>
      </c>
      <c r="D349" s="406">
        <v>99</v>
      </c>
      <c r="E349" s="405">
        <v>1.9</v>
      </c>
      <c r="F349" s="404"/>
      <c r="G349" s="404"/>
      <c r="H349" s="403"/>
      <c r="I349" s="402">
        <f t="shared" si="32"/>
        <v>188.1</v>
      </c>
      <c r="J349" s="331">
        <f t="shared" si="33"/>
        <v>0</v>
      </c>
      <c r="K349" s="409">
        <f t="shared" si="34"/>
        <v>0</v>
      </c>
      <c r="L349" s="408">
        <f t="shared" si="35"/>
        <v>0</v>
      </c>
      <c r="M349" s="407"/>
    </row>
    <row r="350" spans="2:13" s="209" customFormat="1" ht="15" customHeight="1">
      <c r="B350" s="305" t="s">
        <v>6</v>
      </c>
      <c r="C350" s="304" t="s">
        <v>456</v>
      </c>
      <c r="D350" s="406">
        <v>9</v>
      </c>
      <c r="E350" s="405">
        <v>2.4300000000000002</v>
      </c>
      <c r="F350" s="404"/>
      <c r="G350" s="404"/>
      <c r="H350" s="403"/>
      <c r="I350" s="402">
        <f t="shared" si="32"/>
        <v>21.87</v>
      </c>
      <c r="J350" s="331">
        <f t="shared" si="33"/>
        <v>0</v>
      </c>
      <c r="K350" s="409">
        <f t="shared" si="34"/>
        <v>0</v>
      </c>
      <c r="L350" s="408">
        <f t="shared" si="35"/>
        <v>0</v>
      </c>
      <c r="M350" s="407"/>
    </row>
    <row r="351" spans="2:13" s="209" customFormat="1" ht="15" customHeight="1">
      <c r="B351" s="322" t="s">
        <v>789</v>
      </c>
      <c r="C351" s="304" t="s">
        <v>788</v>
      </c>
      <c r="D351" s="406">
        <v>3</v>
      </c>
      <c r="E351" s="405">
        <f>1.2/1.8</f>
        <v>0.66666666666666663</v>
      </c>
      <c r="F351" s="404"/>
      <c r="G351" s="404"/>
      <c r="H351" s="403"/>
      <c r="I351" s="402">
        <f t="shared" si="32"/>
        <v>2</v>
      </c>
      <c r="J351" s="331">
        <f t="shared" si="33"/>
        <v>0</v>
      </c>
      <c r="K351" s="409">
        <f t="shared" si="34"/>
        <v>0</v>
      </c>
      <c r="L351" s="408">
        <f t="shared" si="35"/>
        <v>0</v>
      </c>
      <c r="M351" s="407"/>
    </row>
    <row r="352" spans="2:13" s="209" customFormat="1" ht="15" customHeight="1">
      <c r="B352" s="322" t="s">
        <v>778</v>
      </c>
      <c r="C352" s="304" t="s">
        <v>787</v>
      </c>
      <c r="D352" s="428">
        <v>7</v>
      </c>
      <c r="E352" s="405">
        <f>2.4/1.8</f>
        <v>1.3333333333333333</v>
      </c>
      <c r="F352" s="404"/>
      <c r="G352" s="404"/>
      <c r="H352" s="403"/>
      <c r="I352" s="402">
        <f t="shared" si="32"/>
        <v>9.3333333333333321</v>
      </c>
      <c r="J352" s="331">
        <f t="shared" si="33"/>
        <v>0</v>
      </c>
      <c r="K352" s="401">
        <f t="shared" si="34"/>
        <v>0</v>
      </c>
      <c r="L352" s="400">
        <f t="shared" si="35"/>
        <v>0</v>
      </c>
      <c r="M352" s="399"/>
    </row>
    <row r="353" spans="1:13" s="209" customFormat="1" ht="15" customHeight="1">
      <c r="B353" s="220"/>
      <c r="C353" s="219" t="s">
        <v>191</v>
      </c>
      <c r="D353" s="398"/>
      <c r="E353" s="397"/>
      <c r="F353" s="396"/>
      <c r="G353" s="396"/>
      <c r="H353" s="395" t="s">
        <v>724</v>
      </c>
      <c r="I353" s="394">
        <f>SUM(I321:I352)</f>
        <v>536.68386133333331</v>
      </c>
      <c r="J353" s="393">
        <f>SUM(J321:J352)</f>
        <v>0</v>
      </c>
      <c r="K353" s="393">
        <f>SUM(K321:K352)</f>
        <v>0</v>
      </c>
      <c r="L353" s="392">
        <f>SUM(L321:L352)</f>
        <v>0</v>
      </c>
      <c r="M353" s="391" t="s">
        <v>715</v>
      </c>
    </row>
    <row r="354" spans="1:13" ht="15" customHeight="1">
      <c r="A354" s="209"/>
      <c r="B354" s="284" t="s">
        <v>714</v>
      </c>
      <c r="C354" s="209"/>
      <c r="D354" s="209"/>
      <c r="E354" s="209"/>
      <c r="F354" s="209"/>
      <c r="G354" s="209"/>
      <c r="H354" s="209"/>
      <c r="I354" s="209"/>
      <c r="J354" s="209"/>
      <c r="K354" s="425"/>
      <c r="L354" s="210"/>
      <c r="M354" s="210"/>
    </row>
    <row r="355" spans="1:13" ht="15" customHeight="1">
      <c r="A355" s="209"/>
      <c r="B355" s="283" t="s">
        <v>93</v>
      </c>
      <c r="C355" s="884" t="e">
        <f>$C$43</f>
        <v>#REF!</v>
      </c>
      <c r="D355" s="885"/>
      <c r="E355" s="885"/>
      <c r="F355" s="885"/>
      <c r="G355" s="885"/>
      <c r="H355" s="885"/>
      <c r="I355" s="886" t="s">
        <v>786</v>
      </c>
      <c r="J355" s="887"/>
      <c r="K355" s="887"/>
      <c r="L355" s="887"/>
      <c r="M355" s="888"/>
    </row>
    <row r="356" spans="1:13" ht="15" customHeight="1">
      <c r="A356" s="209"/>
      <c r="B356" s="209"/>
      <c r="C356" s="209"/>
      <c r="D356" s="209"/>
      <c r="E356" s="209"/>
      <c r="F356" s="209"/>
      <c r="G356" s="209"/>
      <c r="H356" s="209"/>
      <c r="I356" s="209"/>
      <c r="J356" s="209"/>
      <c r="K356" s="425"/>
      <c r="L356" s="210"/>
      <c r="M356" s="210"/>
    </row>
    <row r="357" spans="1:13" ht="15" customHeight="1">
      <c r="A357" s="209"/>
      <c r="B357" s="281"/>
      <c r="C357" s="280"/>
      <c r="D357" s="424"/>
      <c r="E357" s="889" t="s">
        <v>712</v>
      </c>
      <c r="F357" s="890"/>
      <c r="G357" s="890"/>
      <c r="H357" s="891"/>
      <c r="I357" s="889" t="s">
        <v>711</v>
      </c>
      <c r="J357" s="890"/>
      <c r="K357" s="890"/>
      <c r="L357" s="891"/>
      <c r="M357" s="423"/>
    </row>
    <row r="358" spans="1:13" ht="15" customHeight="1">
      <c r="A358" s="209"/>
      <c r="B358" s="271" t="s">
        <v>70</v>
      </c>
      <c r="C358" s="270" t="s">
        <v>87</v>
      </c>
      <c r="D358" s="422" t="s">
        <v>13</v>
      </c>
      <c r="E358" s="421" t="s">
        <v>709</v>
      </c>
      <c r="F358" s="892" t="s">
        <v>708</v>
      </c>
      <c r="G358" s="265" t="s">
        <v>707</v>
      </c>
      <c r="H358" s="420" t="s">
        <v>710</v>
      </c>
      <c r="I358" s="421" t="s">
        <v>709</v>
      </c>
      <c r="J358" s="892" t="s">
        <v>708</v>
      </c>
      <c r="K358" s="265" t="s">
        <v>707</v>
      </c>
      <c r="L358" s="420" t="s">
        <v>785</v>
      </c>
      <c r="M358" s="417"/>
    </row>
    <row r="359" spans="1:13" ht="15" customHeight="1">
      <c r="A359" s="209"/>
      <c r="B359" s="261"/>
      <c r="C359" s="260"/>
      <c r="D359" s="419"/>
      <c r="E359" s="418"/>
      <c r="F359" s="893"/>
      <c r="G359" s="256"/>
      <c r="H359" s="257"/>
      <c r="I359" s="418"/>
      <c r="J359" s="893"/>
      <c r="K359" s="256"/>
      <c r="L359" s="257"/>
      <c r="M359" s="417"/>
    </row>
    <row r="360" spans="1:13" ht="15" customHeight="1">
      <c r="A360" s="209"/>
      <c r="B360" s="289" t="s">
        <v>453</v>
      </c>
      <c r="C360" s="288" t="s">
        <v>452</v>
      </c>
      <c r="D360" s="428">
        <v>1</v>
      </c>
      <c r="E360" s="402">
        <f>(((0.5*0.65)*2)+((0.65*0.15)*2)+((0.15*0.5)*2))*1.6*7.87</f>
        <v>12.52904</v>
      </c>
      <c r="F360" s="331"/>
      <c r="G360" s="331"/>
      <c r="H360" s="410"/>
      <c r="I360" s="402">
        <f t="shared" ref="I360:I391" si="36">D360*E360</f>
        <v>12.52904</v>
      </c>
      <c r="J360" s="331">
        <f t="shared" ref="J360:J391" si="37">D360*F360</f>
        <v>0</v>
      </c>
      <c r="K360" s="416">
        <f t="shared" ref="K360:K391" si="38">D360*G360</f>
        <v>0</v>
      </c>
      <c r="L360" s="415">
        <f t="shared" ref="L360:L391" si="39">D360*H360</f>
        <v>0</v>
      </c>
      <c r="M360" s="414"/>
    </row>
    <row r="361" spans="1:13" ht="15" customHeight="1">
      <c r="A361" s="209"/>
      <c r="B361" s="289" t="s">
        <v>451</v>
      </c>
      <c r="C361" s="288" t="s">
        <v>450</v>
      </c>
      <c r="D361" s="428">
        <v>1</v>
      </c>
      <c r="E361" s="402">
        <f>(((0.32*0.55)*2)+((0.55*0.1)*2)+((0.1*0.32)*2))*1.6*7.87</f>
        <v>6.6233920000000008</v>
      </c>
      <c r="F361" s="331"/>
      <c r="G361" s="331"/>
      <c r="H361" s="410"/>
      <c r="I361" s="402">
        <f t="shared" si="36"/>
        <v>6.6233920000000008</v>
      </c>
      <c r="J361" s="331">
        <f t="shared" si="37"/>
        <v>0</v>
      </c>
      <c r="K361" s="409">
        <f t="shared" si="38"/>
        <v>0</v>
      </c>
      <c r="L361" s="408">
        <f t="shared" si="39"/>
        <v>0</v>
      </c>
      <c r="M361" s="407"/>
    </row>
    <row r="362" spans="1:13" ht="15" customHeight="1">
      <c r="A362" s="209"/>
      <c r="B362" s="289" t="s">
        <v>449</v>
      </c>
      <c r="C362" s="288" t="s">
        <v>448</v>
      </c>
      <c r="D362" s="428">
        <v>2</v>
      </c>
      <c r="E362" s="402">
        <f>(((0.25*0.6)*2)+((0.6*0.1)*2)+((0.1*0.25)*2))*1.6*7.87</f>
        <v>5.9182399999999999</v>
      </c>
      <c r="F362" s="331"/>
      <c r="G362" s="331"/>
      <c r="H362" s="410"/>
      <c r="I362" s="402">
        <f t="shared" si="36"/>
        <v>11.83648</v>
      </c>
      <c r="J362" s="331">
        <f t="shared" si="37"/>
        <v>0</v>
      </c>
      <c r="K362" s="409">
        <f t="shared" si="38"/>
        <v>0</v>
      </c>
      <c r="L362" s="408">
        <f t="shared" si="39"/>
        <v>0</v>
      </c>
      <c r="M362" s="407"/>
    </row>
    <row r="363" spans="1:13" ht="15" customHeight="1">
      <c r="A363" s="209"/>
      <c r="B363" s="289" t="s">
        <v>447</v>
      </c>
      <c r="C363" s="288" t="s">
        <v>446</v>
      </c>
      <c r="D363" s="428">
        <v>1</v>
      </c>
      <c r="E363" s="402">
        <f>(((0.3*0.4)*2)+((0.4*0.15)*2)+((0.15*0.3)*2))*1.6*7.87</f>
        <v>5.6663999999999994</v>
      </c>
      <c r="F363" s="331"/>
      <c r="G363" s="331"/>
      <c r="H363" s="410"/>
      <c r="I363" s="402">
        <f t="shared" si="36"/>
        <v>5.6663999999999994</v>
      </c>
      <c r="J363" s="331">
        <f t="shared" si="37"/>
        <v>0</v>
      </c>
      <c r="K363" s="409">
        <f t="shared" si="38"/>
        <v>0</v>
      </c>
      <c r="L363" s="408">
        <f t="shared" si="39"/>
        <v>0</v>
      </c>
      <c r="M363" s="407"/>
    </row>
    <row r="364" spans="1:13" ht="15" customHeight="1">
      <c r="A364" s="209"/>
      <c r="B364" s="289"/>
      <c r="C364" s="288"/>
      <c r="D364" s="428"/>
      <c r="E364" s="402"/>
      <c r="F364" s="331"/>
      <c r="G364" s="331"/>
      <c r="H364" s="410"/>
      <c r="I364" s="402">
        <f t="shared" si="36"/>
        <v>0</v>
      </c>
      <c r="J364" s="331">
        <f t="shared" si="37"/>
        <v>0</v>
      </c>
      <c r="K364" s="409">
        <f t="shared" si="38"/>
        <v>0</v>
      </c>
      <c r="L364" s="408">
        <f t="shared" si="39"/>
        <v>0</v>
      </c>
      <c r="M364" s="411"/>
    </row>
    <row r="365" spans="1:13" ht="15" customHeight="1">
      <c r="A365" s="209"/>
      <c r="B365" s="316" t="s">
        <v>784</v>
      </c>
      <c r="C365" s="315" t="s">
        <v>783</v>
      </c>
      <c r="D365" s="412">
        <v>181</v>
      </c>
      <c r="E365" s="402">
        <f>3.1/3</f>
        <v>1.0333333333333334</v>
      </c>
      <c r="F365" s="331"/>
      <c r="G365" s="331"/>
      <c r="H365" s="410"/>
      <c r="I365" s="402">
        <f t="shared" si="36"/>
        <v>187.03333333333336</v>
      </c>
      <c r="J365" s="331">
        <f t="shared" si="37"/>
        <v>0</v>
      </c>
      <c r="K365" s="409">
        <f t="shared" si="38"/>
        <v>0</v>
      </c>
      <c r="L365" s="408">
        <f t="shared" si="39"/>
        <v>0</v>
      </c>
      <c r="M365" s="411"/>
    </row>
    <row r="366" spans="1:13" ht="15" customHeight="1">
      <c r="A366" s="209"/>
      <c r="B366" s="305"/>
      <c r="C366" s="288"/>
      <c r="D366" s="428"/>
      <c r="E366" s="402"/>
      <c r="F366" s="331"/>
      <c r="G366" s="331"/>
      <c r="H366" s="410"/>
      <c r="I366" s="402">
        <f t="shared" si="36"/>
        <v>0</v>
      </c>
      <c r="J366" s="331">
        <f t="shared" si="37"/>
        <v>0</v>
      </c>
      <c r="K366" s="409">
        <f t="shared" si="38"/>
        <v>0</v>
      </c>
      <c r="L366" s="408">
        <f t="shared" si="39"/>
        <v>0</v>
      </c>
      <c r="M366" s="411"/>
    </row>
    <row r="367" spans="1:13" ht="15" customHeight="1">
      <c r="A367" s="209"/>
      <c r="B367" s="321" t="s">
        <v>258</v>
      </c>
      <c r="C367" s="304" t="s">
        <v>441</v>
      </c>
      <c r="D367" s="413">
        <v>4</v>
      </c>
      <c r="E367" s="402">
        <v>0.09</v>
      </c>
      <c r="F367" s="331"/>
      <c r="G367" s="331"/>
      <c r="H367" s="410"/>
      <c r="I367" s="402">
        <f t="shared" si="36"/>
        <v>0.36</v>
      </c>
      <c r="J367" s="331">
        <f t="shared" si="37"/>
        <v>0</v>
      </c>
      <c r="K367" s="409">
        <f t="shared" si="38"/>
        <v>0</v>
      </c>
      <c r="L367" s="408">
        <f t="shared" si="39"/>
        <v>0</v>
      </c>
      <c r="M367" s="411"/>
    </row>
    <row r="368" spans="1:13" ht="15" customHeight="1">
      <c r="A368" s="209"/>
      <c r="B368" s="321" t="s">
        <v>258</v>
      </c>
      <c r="C368" s="304" t="s">
        <v>440</v>
      </c>
      <c r="D368" s="413">
        <v>11</v>
      </c>
      <c r="E368" s="402">
        <v>0.2</v>
      </c>
      <c r="F368" s="331"/>
      <c r="G368" s="331"/>
      <c r="H368" s="410"/>
      <c r="I368" s="402">
        <f t="shared" si="36"/>
        <v>2.2000000000000002</v>
      </c>
      <c r="J368" s="331">
        <f t="shared" si="37"/>
        <v>0</v>
      </c>
      <c r="K368" s="409">
        <f t="shared" si="38"/>
        <v>0</v>
      </c>
      <c r="L368" s="408">
        <f t="shared" si="39"/>
        <v>0</v>
      </c>
      <c r="M368" s="411"/>
    </row>
    <row r="369" spans="1:13" ht="15" customHeight="1">
      <c r="A369" s="209"/>
      <c r="B369" s="321" t="s">
        <v>258</v>
      </c>
      <c r="C369" s="304" t="s">
        <v>257</v>
      </c>
      <c r="D369" s="413">
        <v>35</v>
      </c>
      <c r="E369" s="402">
        <v>0.3</v>
      </c>
      <c r="F369" s="331"/>
      <c r="G369" s="331"/>
      <c r="H369" s="410"/>
      <c r="I369" s="402">
        <f t="shared" si="36"/>
        <v>10.5</v>
      </c>
      <c r="J369" s="331">
        <f t="shared" si="37"/>
        <v>0</v>
      </c>
      <c r="K369" s="409">
        <f t="shared" si="38"/>
        <v>0</v>
      </c>
      <c r="L369" s="408">
        <f t="shared" si="39"/>
        <v>0</v>
      </c>
      <c r="M369" s="411"/>
    </row>
    <row r="370" spans="1:13" ht="15" customHeight="1">
      <c r="A370" s="209"/>
      <c r="B370" s="321" t="s">
        <v>782</v>
      </c>
      <c r="C370" s="304" t="s">
        <v>781</v>
      </c>
      <c r="D370" s="413">
        <v>346</v>
      </c>
      <c r="E370" s="427">
        <v>1.2999999999999999E-2</v>
      </c>
      <c r="F370" s="331"/>
      <c r="G370" s="331"/>
      <c r="H370" s="410"/>
      <c r="I370" s="402">
        <f t="shared" si="36"/>
        <v>4.4980000000000002</v>
      </c>
      <c r="J370" s="331">
        <f t="shared" si="37"/>
        <v>0</v>
      </c>
      <c r="K370" s="409">
        <f t="shared" si="38"/>
        <v>0</v>
      </c>
      <c r="L370" s="408">
        <f t="shared" si="39"/>
        <v>0</v>
      </c>
      <c r="M370" s="411"/>
    </row>
    <row r="371" spans="1:13" ht="15" customHeight="1">
      <c r="A371" s="209"/>
      <c r="B371" s="321" t="s">
        <v>780</v>
      </c>
      <c r="C371" s="304" t="s">
        <v>779</v>
      </c>
      <c r="D371" s="412">
        <v>976</v>
      </c>
      <c r="E371" s="427">
        <v>1.2999999999999999E-2</v>
      </c>
      <c r="F371" s="331"/>
      <c r="G371" s="331"/>
      <c r="H371" s="410"/>
      <c r="I371" s="402">
        <f t="shared" si="36"/>
        <v>12.687999999999999</v>
      </c>
      <c r="J371" s="331">
        <f t="shared" si="37"/>
        <v>0</v>
      </c>
      <c r="K371" s="409">
        <f t="shared" si="38"/>
        <v>0</v>
      </c>
      <c r="L371" s="408">
        <f t="shared" si="39"/>
        <v>0</v>
      </c>
      <c r="M371" s="411"/>
    </row>
    <row r="372" spans="1:13" ht="15" customHeight="1">
      <c r="A372" s="209"/>
      <c r="B372" s="289"/>
      <c r="C372" s="288"/>
      <c r="D372" s="406"/>
      <c r="E372" s="402"/>
      <c r="F372" s="331"/>
      <c r="G372" s="331"/>
      <c r="H372" s="410"/>
      <c r="I372" s="402">
        <f t="shared" si="36"/>
        <v>0</v>
      </c>
      <c r="J372" s="331">
        <f t="shared" si="37"/>
        <v>0</v>
      </c>
      <c r="K372" s="409">
        <f t="shared" si="38"/>
        <v>0</v>
      </c>
      <c r="L372" s="408">
        <f t="shared" si="39"/>
        <v>0</v>
      </c>
      <c r="M372" s="411"/>
    </row>
    <row r="373" spans="1:13" ht="15" customHeight="1">
      <c r="A373" s="209"/>
      <c r="B373" s="305" t="s">
        <v>6</v>
      </c>
      <c r="C373" s="304" t="s">
        <v>266</v>
      </c>
      <c r="D373" s="406">
        <v>4</v>
      </c>
      <c r="E373" s="402">
        <v>0.71599999999999997</v>
      </c>
      <c r="F373" s="331"/>
      <c r="G373" s="331"/>
      <c r="H373" s="410"/>
      <c r="I373" s="402">
        <f t="shared" si="36"/>
        <v>2.8639999999999999</v>
      </c>
      <c r="J373" s="331">
        <f t="shared" si="37"/>
        <v>0</v>
      </c>
      <c r="K373" s="409">
        <f t="shared" si="38"/>
        <v>0</v>
      </c>
      <c r="L373" s="408">
        <f t="shared" si="39"/>
        <v>0</v>
      </c>
      <c r="M373" s="411"/>
    </row>
    <row r="374" spans="1:13" ht="15" customHeight="1">
      <c r="A374" s="209"/>
      <c r="B374" s="305" t="s">
        <v>6</v>
      </c>
      <c r="C374" s="304" t="s">
        <v>435</v>
      </c>
      <c r="D374" s="406">
        <v>11</v>
      </c>
      <c r="E374" s="402">
        <v>1.05</v>
      </c>
      <c r="F374" s="331"/>
      <c r="G374" s="331"/>
      <c r="H374" s="410"/>
      <c r="I374" s="402">
        <f t="shared" si="36"/>
        <v>11.55</v>
      </c>
      <c r="J374" s="331">
        <f t="shared" si="37"/>
        <v>0</v>
      </c>
      <c r="K374" s="409">
        <f t="shared" si="38"/>
        <v>0</v>
      </c>
      <c r="L374" s="408">
        <f t="shared" si="39"/>
        <v>0</v>
      </c>
      <c r="M374" s="407"/>
    </row>
    <row r="375" spans="1:13" ht="15" customHeight="1">
      <c r="A375" s="209"/>
      <c r="B375" s="305" t="s">
        <v>6</v>
      </c>
      <c r="C375" s="304" t="s">
        <v>434</v>
      </c>
      <c r="D375" s="406">
        <v>35</v>
      </c>
      <c r="E375" s="402">
        <v>1.27</v>
      </c>
      <c r="F375" s="331"/>
      <c r="G375" s="331"/>
      <c r="H375" s="410"/>
      <c r="I375" s="402">
        <f t="shared" si="36"/>
        <v>44.45</v>
      </c>
      <c r="J375" s="331">
        <f t="shared" si="37"/>
        <v>0</v>
      </c>
      <c r="K375" s="409">
        <f t="shared" si="38"/>
        <v>0</v>
      </c>
      <c r="L375" s="408">
        <f t="shared" si="39"/>
        <v>0</v>
      </c>
      <c r="M375" s="407"/>
    </row>
    <row r="376" spans="1:13" ht="15" customHeight="1">
      <c r="A376" s="209"/>
      <c r="B376" s="322" t="s">
        <v>778</v>
      </c>
      <c r="C376" s="304" t="s">
        <v>777</v>
      </c>
      <c r="D376" s="413">
        <v>38</v>
      </c>
      <c r="E376" s="402">
        <f>1.2/1.8</f>
        <v>0.66666666666666663</v>
      </c>
      <c r="F376" s="331"/>
      <c r="G376" s="331"/>
      <c r="H376" s="410"/>
      <c r="I376" s="402">
        <f t="shared" si="36"/>
        <v>25.333333333333332</v>
      </c>
      <c r="J376" s="331">
        <f t="shared" si="37"/>
        <v>0</v>
      </c>
      <c r="K376" s="409">
        <f t="shared" si="38"/>
        <v>0</v>
      </c>
      <c r="L376" s="408">
        <f t="shared" si="39"/>
        <v>0</v>
      </c>
      <c r="M376" s="407"/>
    </row>
    <row r="377" spans="1:13" ht="15" customHeight="1">
      <c r="A377" s="209"/>
      <c r="B377" s="305"/>
      <c r="C377" s="304"/>
      <c r="D377" s="413"/>
      <c r="E377" s="402"/>
      <c r="F377" s="331"/>
      <c r="G377" s="331"/>
      <c r="H377" s="410"/>
      <c r="I377" s="402">
        <f t="shared" si="36"/>
        <v>0</v>
      </c>
      <c r="J377" s="331">
        <f t="shared" si="37"/>
        <v>0</v>
      </c>
      <c r="K377" s="409">
        <f t="shared" si="38"/>
        <v>0</v>
      </c>
      <c r="L377" s="408">
        <f t="shared" si="39"/>
        <v>0</v>
      </c>
      <c r="M377" s="407"/>
    </row>
    <row r="378" spans="1:13" ht="15" customHeight="1">
      <c r="A378" s="209"/>
      <c r="B378" s="289"/>
      <c r="C378" s="288"/>
      <c r="D378" s="406"/>
      <c r="E378" s="402"/>
      <c r="F378" s="331"/>
      <c r="G378" s="331"/>
      <c r="H378" s="410"/>
      <c r="I378" s="402">
        <f t="shared" si="36"/>
        <v>0</v>
      </c>
      <c r="J378" s="331">
        <f t="shared" si="37"/>
        <v>0</v>
      </c>
      <c r="K378" s="409">
        <f t="shared" si="38"/>
        <v>0</v>
      </c>
      <c r="L378" s="408">
        <f t="shared" si="39"/>
        <v>0</v>
      </c>
      <c r="M378" s="407"/>
    </row>
    <row r="379" spans="1:13" ht="15" customHeight="1">
      <c r="A379" s="209"/>
      <c r="B379" s="316"/>
      <c r="C379" s="315"/>
      <c r="D379" s="412"/>
      <c r="E379" s="402"/>
      <c r="F379" s="331"/>
      <c r="G379" s="331"/>
      <c r="H379" s="410"/>
      <c r="I379" s="402">
        <f t="shared" si="36"/>
        <v>0</v>
      </c>
      <c r="J379" s="331">
        <f t="shared" si="37"/>
        <v>0</v>
      </c>
      <c r="K379" s="409">
        <f t="shared" si="38"/>
        <v>0</v>
      </c>
      <c r="L379" s="408">
        <f t="shared" si="39"/>
        <v>0</v>
      </c>
      <c r="M379" s="407"/>
    </row>
    <row r="380" spans="1:13" ht="15" customHeight="1">
      <c r="A380" s="209"/>
      <c r="B380" s="316"/>
      <c r="C380" s="315"/>
      <c r="D380" s="412"/>
      <c r="E380" s="405"/>
      <c r="F380" s="404"/>
      <c r="G380" s="404"/>
      <c r="H380" s="403"/>
      <c r="I380" s="402">
        <f t="shared" si="36"/>
        <v>0</v>
      </c>
      <c r="J380" s="331">
        <f t="shared" si="37"/>
        <v>0</v>
      </c>
      <c r="K380" s="409">
        <f t="shared" si="38"/>
        <v>0</v>
      </c>
      <c r="L380" s="408">
        <f t="shared" si="39"/>
        <v>0</v>
      </c>
      <c r="M380" s="407"/>
    </row>
    <row r="381" spans="1:13" ht="15" customHeight="1">
      <c r="A381" s="209"/>
      <c r="B381" s="316"/>
      <c r="C381" s="315"/>
      <c r="D381" s="412"/>
      <c r="E381" s="405"/>
      <c r="F381" s="404"/>
      <c r="G381" s="404"/>
      <c r="H381" s="403"/>
      <c r="I381" s="402">
        <f t="shared" si="36"/>
        <v>0</v>
      </c>
      <c r="J381" s="331">
        <f t="shared" si="37"/>
        <v>0</v>
      </c>
      <c r="K381" s="409">
        <f t="shared" si="38"/>
        <v>0</v>
      </c>
      <c r="L381" s="408">
        <f t="shared" si="39"/>
        <v>0</v>
      </c>
      <c r="M381" s="407"/>
    </row>
    <row r="382" spans="1:13" ht="15" customHeight="1">
      <c r="A382" s="209"/>
      <c r="B382" s="316"/>
      <c r="C382" s="315"/>
      <c r="D382" s="412"/>
      <c r="E382" s="405"/>
      <c r="F382" s="404"/>
      <c r="G382" s="404"/>
      <c r="H382" s="403"/>
      <c r="I382" s="402">
        <f t="shared" si="36"/>
        <v>0</v>
      </c>
      <c r="J382" s="331">
        <f t="shared" si="37"/>
        <v>0</v>
      </c>
      <c r="K382" s="409">
        <f t="shared" si="38"/>
        <v>0</v>
      </c>
      <c r="L382" s="408">
        <f t="shared" si="39"/>
        <v>0</v>
      </c>
      <c r="M382" s="407"/>
    </row>
    <row r="383" spans="1:13" ht="15" customHeight="1">
      <c r="A383" s="209"/>
      <c r="B383" s="316"/>
      <c r="C383" s="315"/>
      <c r="D383" s="412"/>
      <c r="E383" s="405"/>
      <c r="F383" s="404"/>
      <c r="G383" s="404"/>
      <c r="H383" s="403"/>
      <c r="I383" s="402">
        <f t="shared" si="36"/>
        <v>0</v>
      </c>
      <c r="J383" s="331">
        <f t="shared" si="37"/>
        <v>0</v>
      </c>
      <c r="K383" s="409">
        <f t="shared" si="38"/>
        <v>0</v>
      </c>
      <c r="L383" s="408">
        <f t="shared" si="39"/>
        <v>0</v>
      </c>
      <c r="M383" s="407"/>
    </row>
    <row r="384" spans="1:13" ht="15" customHeight="1">
      <c r="A384" s="209"/>
      <c r="B384" s="305"/>
      <c r="C384" s="288"/>
      <c r="D384" s="428"/>
      <c r="E384" s="405"/>
      <c r="F384" s="404"/>
      <c r="G384" s="404"/>
      <c r="H384" s="403"/>
      <c r="I384" s="402">
        <f t="shared" si="36"/>
        <v>0</v>
      </c>
      <c r="J384" s="331">
        <f t="shared" si="37"/>
        <v>0</v>
      </c>
      <c r="K384" s="409">
        <f t="shared" si="38"/>
        <v>0</v>
      </c>
      <c r="L384" s="408">
        <f t="shared" si="39"/>
        <v>0</v>
      </c>
      <c r="M384" s="407"/>
    </row>
    <row r="385" spans="1:13" ht="15" customHeight="1">
      <c r="A385" s="209"/>
      <c r="B385" s="305"/>
      <c r="C385" s="288"/>
      <c r="D385" s="428"/>
      <c r="E385" s="405"/>
      <c r="F385" s="404"/>
      <c r="G385" s="404"/>
      <c r="H385" s="403"/>
      <c r="I385" s="402">
        <f t="shared" si="36"/>
        <v>0</v>
      </c>
      <c r="J385" s="331">
        <f t="shared" si="37"/>
        <v>0</v>
      </c>
      <c r="K385" s="409">
        <f t="shared" si="38"/>
        <v>0</v>
      </c>
      <c r="L385" s="408">
        <f t="shared" si="39"/>
        <v>0</v>
      </c>
      <c r="M385" s="407"/>
    </row>
    <row r="386" spans="1:13" ht="15" customHeight="1">
      <c r="A386" s="209"/>
      <c r="B386" s="305"/>
      <c r="C386" s="288"/>
      <c r="D386" s="428"/>
      <c r="E386" s="405"/>
      <c r="F386" s="404"/>
      <c r="G386" s="404"/>
      <c r="H386" s="403"/>
      <c r="I386" s="402">
        <f t="shared" si="36"/>
        <v>0</v>
      </c>
      <c r="J386" s="331">
        <f t="shared" si="37"/>
        <v>0</v>
      </c>
      <c r="K386" s="409">
        <f t="shared" si="38"/>
        <v>0</v>
      </c>
      <c r="L386" s="408">
        <f t="shared" si="39"/>
        <v>0</v>
      </c>
      <c r="M386" s="407"/>
    </row>
    <row r="387" spans="1:13" ht="15" customHeight="1">
      <c r="A387" s="209"/>
      <c r="B387" s="305"/>
      <c r="C387" s="288"/>
      <c r="D387" s="428"/>
      <c r="E387" s="405"/>
      <c r="F387" s="404"/>
      <c r="G387" s="404"/>
      <c r="H387" s="403"/>
      <c r="I387" s="402">
        <f t="shared" si="36"/>
        <v>0</v>
      </c>
      <c r="J387" s="331">
        <f t="shared" si="37"/>
        <v>0</v>
      </c>
      <c r="K387" s="409">
        <f t="shared" si="38"/>
        <v>0</v>
      </c>
      <c r="L387" s="408">
        <f t="shared" si="39"/>
        <v>0</v>
      </c>
      <c r="M387" s="407"/>
    </row>
    <row r="388" spans="1:13" ht="15" customHeight="1">
      <c r="A388" s="209"/>
      <c r="B388" s="305"/>
      <c r="C388" s="288"/>
      <c r="D388" s="428"/>
      <c r="E388" s="405"/>
      <c r="F388" s="404"/>
      <c r="G388" s="404"/>
      <c r="H388" s="403"/>
      <c r="I388" s="402">
        <f t="shared" si="36"/>
        <v>0</v>
      </c>
      <c r="J388" s="331">
        <f t="shared" si="37"/>
        <v>0</v>
      </c>
      <c r="K388" s="409">
        <f t="shared" si="38"/>
        <v>0</v>
      </c>
      <c r="L388" s="408">
        <f t="shared" si="39"/>
        <v>0</v>
      </c>
      <c r="M388" s="407"/>
    </row>
    <row r="389" spans="1:13" ht="15" customHeight="1">
      <c r="A389" s="209"/>
      <c r="B389" s="305"/>
      <c r="C389" s="288"/>
      <c r="D389" s="428"/>
      <c r="E389" s="405"/>
      <c r="F389" s="404"/>
      <c r="G389" s="404"/>
      <c r="H389" s="403"/>
      <c r="I389" s="402">
        <f t="shared" si="36"/>
        <v>0</v>
      </c>
      <c r="J389" s="331">
        <f t="shared" si="37"/>
        <v>0</v>
      </c>
      <c r="K389" s="409">
        <f t="shared" si="38"/>
        <v>0</v>
      </c>
      <c r="L389" s="408">
        <f t="shared" si="39"/>
        <v>0</v>
      </c>
      <c r="M389" s="407"/>
    </row>
    <row r="390" spans="1:13" ht="15" customHeight="1">
      <c r="A390" s="209"/>
      <c r="B390" s="305"/>
      <c r="C390" s="288"/>
      <c r="D390" s="428"/>
      <c r="E390" s="405"/>
      <c r="F390" s="404"/>
      <c r="G390" s="404"/>
      <c r="H390" s="403"/>
      <c r="I390" s="402">
        <f t="shared" si="36"/>
        <v>0</v>
      </c>
      <c r="J390" s="331">
        <f t="shared" si="37"/>
        <v>0</v>
      </c>
      <c r="K390" s="409">
        <f t="shared" si="38"/>
        <v>0</v>
      </c>
      <c r="L390" s="408">
        <f t="shared" si="39"/>
        <v>0</v>
      </c>
      <c r="M390" s="407"/>
    </row>
    <row r="391" spans="1:13" ht="15" customHeight="1">
      <c r="A391" s="209"/>
      <c r="B391" s="289"/>
      <c r="C391" s="288"/>
      <c r="D391" s="428"/>
      <c r="E391" s="405"/>
      <c r="F391" s="404"/>
      <c r="G391" s="404"/>
      <c r="H391" s="403"/>
      <c r="I391" s="402">
        <f t="shared" si="36"/>
        <v>0</v>
      </c>
      <c r="J391" s="331">
        <f t="shared" si="37"/>
        <v>0</v>
      </c>
      <c r="K391" s="401">
        <f t="shared" si="38"/>
        <v>0</v>
      </c>
      <c r="L391" s="400">
        <f t="shared" si="39"/>
        <v>0</v>
      </c>
      <c r="M391" s="399"/>
    </row>
    <row r="392" spans="1:13" ht="15" customHeight="1">
      <c r="A392" s="209"/>
      <c r="B392" s="220"/>
      <c r="C392" s="219" t="s">
        <v>191</v>
      </c>
      <c r="D392" s="398"/>
      <c r="E392" s="397"/>
      <c r="F392" s="396"/>
      <c r="G392" s="396"/>
      <c r="H392" s="395" t="s">
        <v>724</v>
      </c>
      <c r="I392" s="394">
        <f>SUM(I360:I391)</f>
        <v>338.13197866666661</v>
      </c>
      <c r="J392" s="393">
        <f>SUM(J360:J391)</f>
        <v>0</v>
      </c>
      <c r="K392" s="393">
        <f>SUM(K360:K391)</f>
        <v>0</v>
      </c>
      <c r="L392" s="392">
        <f>SUM(L360:L391)</f>
        <v>0</v>
      </c>
      <c r="M392" s="391" t="s">
        <v>715</v>
      </c>
    </row>
    <row r="393" spans="1:13" ht="15" customHeight="1">
      <c r="A393" s="209"/>
      <c r="B393" s="284" t="s">
        <v>714</v>
      </c>
      <c r="C393" s="209"/>
      <c r="D393" s="209"/>
      <c r="E393" s="209"/>
      <c r="F393" s="209"/>
      <c r="G393" s="209"/>
      <c r="H393" s="209"/>
      <c r="I393" s="209"/>
      <c r="J393" s="209"/>
      <c r="K393" s="425"/>
      <c r="L393" s="210"/>
      <c r="M393" s="207"/>
    </row>
    <row r="394" spans="1:13" ht="15" customHeight="1">
      <c r="A394" s="209"/>
      <c r="B394" s="283" t="s">
        <v>93</v>
      </c>
      <c r="C394" s="884" t="e">
        <f>$C$43</f>
        <v>#REF!</v>
      </c>
      <c r="D394" s="885"/>
      <c r="E394" s="885"/>
      <c r="F394" s="885"/>
      <c r="G394" s="885"/>
      <c r="H394" s="885"/>
      <c r="I394" s="886" t="s">
        <v>776</v>
      </c>
      <c r="J394" s="887"/>
      <c r="K394" s="887"/>
      <c r="L394" s="887"/>
      <c r="M394" s="888"/>
    </row>
    <row r="395" spans="1:13" ht="15" customHeight="1">
      <c r="A395" s="209"/>
      <c r="B395" s="209"/>
      <c r="C395" s="209"/>
      <c r="D395" s="209"/>
      <c r="E395" s="209"/>
      <c r="F395" s="209"/>
      <c r="G395" s="209"/>
      <c r="H395" s="209"/>
      <c r="I395" s="209"/>
      <c r="J395" s="209"/>
      <c r="K395" s="425"/>
      <c r="L395" s="210"/>
      <c r="M395" s="210"/>
    </row>
    <row r="396" spans="1:13" ht="15" customHeight="1">
      <c r="A396" s="209"/>
      <c r="B396" s="281"/>
      <c r="C396" s="280"/>
      <c r="D396" s="424"/>
      <c r="E396" s="889" t="s">
        <v>712</v>
      </c>
      <c r="F396" s="890"/>
      <c r="G396" s="890"/>
      <c r="H396" s="891"/>
      <c r="I396" s="889" t="s">
        <v>711</v>
      </c>
      <c r="J396" s="890"/>
      <c r="K396" s="890"/>
      <c r="L396" s="891"/>
      <c r="M396" s="423"/>
    </row>
    <row r="397" spans="1:13" ht="15" customHeight="1">
      <c r="A397" s="209"/>
      <c r="B397" s="271" t="s">
        <v>70</v>
      </c>
      <c r="C397" s="270" t="s">
        <v>87</v>
      </c>
      <c r="D397" s="422" t="s">
        <v>13</v>
      </c>
      <c r="E397" s="421" t="s">
        <v>709</v>
      </c>
      <c r="F397" s="892" t="s">
        <v>708</v>
      </c>
      <c r="G397" s="265" t="s">
        <v>707</v>
      </c>
      <c r="H397" s="420" t="s">
        <v>710</v>
      </c>
      <c r="I397" s="421" t="s">
        <v>709</v>
      </c>
      <c r="J397" s="892" t="s">
        <v>708</v>
      </c>
      <c r="K397" s="265" t="s">
        <v>707</v>
      </c>
      <c r="L397" s="420" t="s">
        <v>751</v>
      </c>
      <c r="M397" s="417"/>
    </row>
    <row r="398" spans="1:13" ht="15" customHeight="1">
      <c r="A398" s="209"/>
      <c r="B398" s="261"/>
      <c r="C398" s="260"/>
      <c r="D398" s="419"/>
      <c r="E398" s="418"/>
      <c r="F398" s="893"/>
      <c r="G398" s="256"/>
      <c r="H398" s="257"/>
      <c r="I398" s="418"/>
      <c r="J398" s="893"/>
      <c r="K398" s="256"/>
      <c r="L398" s="257"/>
      <c r="M398" s="417"/>
    </row>
    <row r="399" spans="1:13" ht="15" customHeight="1">
      <c r="A399" s="209"/>
      <c r="B399" s="322" t="s">
        <v>759</v>
      </c>
      <c r="C399" s="304" t="s">
        <v>760</v>
      </c>
      <c r="D399" s="431">
        <v>4497</v>
      </c>
      <c r="E399" s="402">
        <v>0.04</v>
      </c>
      <c r="F399" s="331"/>
      <c r="G399" s="331"/>
      <c r="H399" s="410"/>
      <c r="I399" s="402">
        <f t="shared" ref="I399:I430" si="40">D399*E399</f>
        <v>179.88</v>
      </c>
      <c r="J399" s="331">
        <f t="shared" ref="J399:J430" si="41">D399*F399</f>
        <v>0</v>
      </c>
      <c r="K399" s="416">
        <f t="shared" ref="K399:K430" si="42">D399*G399</f>
        <v>0</v>
      </c>
      <c r="L399" s="415">
        <f t="shared" ref="L399:L430" si="43">D399*H399</f>
        <v>0</v>
      </c>
      <c r="M399" s="414"/>
    </row>
    <row r="400" spans="1:13" ht="15" customHeight="1">
      <c r="A400" s="209"/>
      <c r="B400" s="322" t="s">
        <v>759</v>
      </c>
      <c r="C400" s="304" t="s">
        <v>758</v>
      </c>
      <c r="D400" s="406">
        <v>1676</v>
      </c>
      <c r="E400" s="402">
        <v>0.04</v>
      </c>
      <c r="F400" s="331"/>
      <c r="G400" s="331"/>
      <c r="H400" s="410"/>
      <c r="I400" s="402">
        <f t="shared" si="40"/>
        <v>67.040000000000006</v>
      </c>
      <c r="J400" s="331">
        <f t="shared" si="41"/>
        <v>0</v>
      </c>
      <c r="K400" s="409">
        <f t="shared" si="42"/>
        <v>0</v>
      </c>
      <c r="L400" s="408">
        <f t="shared" si="43"/>
        <v>0</v>
      </c>
      <c r="M400" s="407"/>
    </row>
    <row r="401" spans="1:13" ht="15" customHeight="1">
      <c r="A401" s="209"/>
      <c r="B401" s="322"/>
      <c r="C401" s="304"/>
      <c r="D401" s="433"/>
      <c r="E401" s="402"/>
      <c r="F401" s="331"/>
      <c r="G401" s="331"/>
      <c r="H401" s="410"/>
      <c r="I401" s="402">
        <f t="shared" si="40"/>
        <v>0</v>
      </c>
      <c r="J401" s="331">
        <f t="shared" si="41"/>
        <v>0</v>
      </c>
      <c r="K401" s="409">
        <f t="shared" si="42"/>
        <v>0</v>
      </c>
      <c r="L401" s="408">
        <f t="shared" si="43"/>
        <v>0</v>
      </c>
      <c r="M401" s="407"/>
    </row>
    <row r="402" spans="1:13" ht="15" customHeight="1">
      <c r="A402" s="209"/>
      <c r="B402" s="305" t="s">
        <v>6</v>
      </c>
      <c r="C402" s="304" t="s">
        <v>426</v>
      </c>
      <c r="D402" s="406">
        <v>30</v>
      </c>
      <c r="E402" s="402">
        <v>1.71</v>
      </c>
      <c r="F402" s="331"/>
      <c r="G402" s="331"/>
      <c r="H402" s="410"/>
      <c r="I402" s="402">
        <f t="shared" si="40"/>
        <v>51.3</v>
      </c>
      <c r="J402" s="331">
        <f t="shared" si="41"/>
        <v>0</v>
      </c>
      <c r="K402" s="409">
        <f t="shared" si="42"/>
        <v>0</v>
      </c>
      <c r="L402" s="408">
        <f t="shared" si="43"/>
        <v>0</v>
      </c>
      <c r="M402" s="407"/>
    </row>
    <row r="403" spans="1:13" ht="15" customHeight="1">
      <c r="A403" s="209"/>
      <c r="B403" s="305"/>
      <c r="C403" s="304"/>
      <c r="D403" s="406"/>
      <c r="E403" s="402"/>
      <c r="F403" s="331"/>
      <c r="G403" s="331"/>
      <c r="H403" s="410"/>
      <c r="I403" s="402">
        <f t="shared" si="40"/>
        <v>0</v>
      </c>
      <c r="J403" s="331">
        <f t="shared" si="41"/>
        <v>0</v>
      </c>
      <c r="K403" s="409">
        <f t="shared" si="42"/>
        <v>0</v>
      </c>
      <c r="L403" s="408">
        <f t="shared" si="43"/>
        <v>0</v>
      </c>
      <c r="M403" s="411"/>
    </row>
    <row r="404" spans="1:13" ht="15" customHeight="1">
      <c r="A404" s="209"/>
      <c r="B404" s="322" t="s">
        <v>754</v>
      </c>
      <c r="C404" s="304" t="s">
        <v>753</v>
      </c>
      <c r="D404" s="413">
        <v>94</v>
      </c>
      <c r="E404" s="402">
        <f>1.2/1.8</f>
        <v>0.66666666666666663</v>
      </c>
      <c r="F404" s="331"/>
      <c r="G404" s="331"/>
      <c r="H404" s="410"/>
      <c r="I404" s="402">
        <f t="shared" si="40"/>
        <v>62.666666666666664</v>
      </c>
      <c r="J404" s="331">
        <f t="shared" si="41"/>
        <v>0</v>
      </c>
      <c r="K404" s="409">
        <f t="shared" si="42"/>
        <v>0</v>
      </c>
      <c r="L404" s="408">
        <f t="shared" si="43"/>
        <v>0</v>
      </c>
      <c r="M404" s="411"/>
    </row>
    <row r="405" spans="1:13" ht="15" customHeight="1">
      <c r="A405" s="209"/>
      <c r="B405" s="305"/>
      <c r="C405" s="304"/>
      <c r="D405" s="413"/>
      <c r="E405" s="402"/>
      <c r="F405" s="331"/>
      <c r="G405" s="331"/>
      <c r="H405" s="410"/>
      <c r="I405" s="402">
        <f t="shared" si="40"/>
        <v>0</v>
      </c>
      <c r="J405" s="331">
        <f t="shared" si="41"/>
        <v>0</v>
      </c>
      <c r="K405" s="409">
        <f t="shared" si="42"/>
        <v>0</v>
      </c>
      <c r="L405" s="408">
        <f t="shared" si="43"/>
        <v>0</v>
      </c>
      <c r="M405" s="411"/>
    </row>
    <row r="406" spans="1:13" ht="15" customHeight="1">
      <c r="A406" s="209"/>
      <c r="B406" s="289"/>
      <c r="C406" s="288"/>
      <c r="D406" s="428"/>
      <c r="E406" s="402"/>
      <c r="F406" s="331"/>
      <c r="G406" s="331"/>
      <c r="H406" s="410"/>
      <c r="I406" s="402">
        <f t="shared" si="40"/>
        <v>0</v>
      </c>
      <c r="J406" s="331">
        <f t="shared" si="41"/>
        <v>0</v>
      </c>
      <c r="K406" s="409">
        <f t="shared" si="42"/>
        <v>0</v>
      </c>
      <c r="L406" s="408">
        <f t="shared" si="43"/>
        <v>0</v>
      </c>
      <c r="M406" s="411"/>
    </row>
    <row r="407" spans="1:13" ht="15" customHeight="1">
      <c r="A407" s="209"/>
      <c r="B407" s="316"/>
      <c r="C407" s="315"/>
      <c r="D407" s="412"/>
      <c r="E407" s="405"/>
      <c r="F407" s="331"/>
      <c r="G407" s="331"/>
      <c r="H407" s="410"/>
      <c r="I407" s="402">
        <f t="shared" si="40"/>
        <v>0</v>
      </c>
      <c r="J407" s="331">
        <f t="shared" si="41"/>
        <v>0</v>
      </c>
      <c r="K407" s="409">
        <f t="shared" si="42"/>
        <v>0</v>
      </c>
      <c r="L407" s="408">
        <f t="shared" si="43"/>
        <v>0</v>
      </c>
      <c r="M407" s="411"/>
    </row>
    <row r="408" spans="1:13" ht="15" customHeight="1">
      <c r="A408" s="209"/>
      <c r="B408" s="316"/>
      <c r="C408" s="315"/>
      <c r="D408" s="412"/>
      <c r="E408" s="405"/>
      <c r="F408" s="331"/>
      <c r="G408" s="331"/>
      <c r="H408" s="410"/>
      <c r="I408" s="402">
        <f t="shared" si="40"/>
        <v>0</v>
      </c>
      <c r="J408" s="331">
        <f t="shared" si="41"/>
        <v>0</v>
      </c>
      <c r="K408" s="409">
        <f t="shared" si="42"/>
        <v>0</v>
      </c>
      <c r="L408" s="408">
        <f t="shared" si="43"/>
        <v>0</v>
      </c>
      <c r="M408" s="411"/>
    </row>
    <row r="409" spans="1:13" ht="15" customHeight="1">
      <c r="A409" s="209"/>
      <c r="B409" s="316"/>
      <c r="C409" s="315"/>
      <c r="D409" s="412"/>
      <c r="E409" s="402"/>
      <c r="F409" s="331"/>
      <c r="G409" s="331"/>
      <c r="H409" s="410"/>
      <c r="I409" s="402">
        <f t="shared" si="40"/>
        <v>0</v>
      </c>
      <c r="J409" s="331">
        <f t="shared" si="41"/>
        <v>0</v>
      </c>
      <c r="K409" s="409">
        <f t="shared" si="42"/>
        <v>0</v>
      </c>
      <c r="L409" s="408">
        <f t="shared" si="43"/>
        <v>0</v>
      </c>
      <c r="M409" s="411"/>
    </row>
    <row r="410" spans="1:13" ht="15" customHeight="1">
      <c r="A410" s="209"/>
      <c r="B410" s="316"/>
      <c r="C410" s="315"/>
      <c r="D410" s="412"/>
      <c r="E410" s="402"/>
      <c r="F410" s="331"/>
      <c r="G410" s="331"/>
      <c r="H410" s="410"/>
      <c r="I410" s="402">
        <f t="shared" si="40"/>
        <v>0</v>
      </c>
      <c r="J410" s="331">
        <f t="shared" si="41"/>
        <v>0</v>
      </c>
      <c r="K410" s="409">
        <f t="shared" si="42"/>
        <v>0</v>
      </c>
      <c r="L410" s="408">
        <f t="shared" si="43"/>
        <v>0</v>
      </c>
      <c r="M410" s="411"/>
    </row>
    <row r="411" spans="1:13" ht="15" customHeight="1">
      <c r="A411" s="209"/>
      <c r="B411" s="289"/>
      <c r="C411" s="288"/>
      <c r="D411" s="428"/>
      <c r="E411" s="402"/>
      <c r="F411" s="331"/>
      <c r="G411" s="331"/>
      <c r="H411" s="410"/>
      <c r="I411" s="402">
        <f t="shared" si="40"/>
        <v>0</v>
      </c>
      <c r="J411" s="331">
        <f t="shared" si="41"/>
        <v>0</v>
      </c>
      <c r="K411" s="409">
        <f t="shared" si="42"/>
        <v>0</v>
      </c>
      <c r="L411" s="408">
        <f t="shared" si="43"/>
        <v>0</v>
      </c>
      <c r="M411" s="411"/>
    </row>
    <row r="412" spans="1:13" ht="15" customHeight="1">
      <c r="A412" s="209"/>
      <c r="B412" s="289" t="s">
        <v>417</v>
      </c>
      <c r="C412" s="288" t="s">
        <v>416</v>
      </c>
      <c r="D412" s="428">
        <v>1</v>
      </c>
      <c r="E412" s="402">
        <f>(((0.3*2.7)*2)+((2.7*0.15)*2)+((0.15*0.3)*2))*1.6*7.87</f>
        <v>31.731840000000002</v>
      </c>
      <c r="F412" s="331"/>
      <c r="G412" s="331"/>
      <c r="H412" s="410"/>
      <c r="I412" s="402">
        <f t="shared" si="40"/>
        <v>31.731840000000002</v>
      </c>
      <c r="J412" s="331">
        <f t="shared" si="41"/>
        <v>0</v>
      </c>
      <c r="K412" s="409">
        <f t="shared" si="42"/>
        <v>0</v>
      </c>
      <c r="L412" s="408">
        <f t="shared" si="43"/>
        <v>0</v>
      </c>
      <c r="M412" s="411"/>
    </row>
    <row r="413" spans="1:13" ht="15" customHeight="1">
      <c r="A413" s="209"/>
      <c r="B413" s="289"/>
      <c r="C413" s="288"/>
      <c r="D413" s="428"/>
      <c r="E413" s="402"/>
      <c r="F413" s="331"/>
      <c r="G413" s="331"/>
      <c r="H413" s="410"/>
      <c r="I413" s="402">
        <f t="shared" si="40"/>
        <v>0</v>
      </c>
      <c r="J413" s="331">
        <f t="shared" si="41"/>
        <v>0</v>
      </c>
      <c r="K413" s="409">
        <f t="shared" si="42"/>
        <v>0</v>
      </c>
      <c r="L413" s="408">
        <f t="shared" si="43"/>
        <v>0</v>
      </c>
      <c r="M413" s="407"/>
    </row>
    <row r="414" spans="1:13" ht="15" customHeight="1">
      <c r="A414" s="209"/>
      <c r="B414" s="289"/>
      <c r="C414" s="288"/>
      <c r="D414" s="428"/>
      <c r="E414" s="402"/>
      <c r="F414" s="331"/>
      <c r="G414" s="331"/>
      <c r="H414" s="410"/>
      <c r="I414" s="402">
        <f t="shared" si="40"/>
        <v>0</v>
      </c>
      <c r="J414" s="331">
        <f t="shared" si="41"/>
        <v>0</v>
      </c>
      <c r="K414" s="409">
        <f t="shared" si="42"/>
        <v>0</v>
      </c>
      <c r="L414" s="408">
        <f t="shared" si="43"/>
        <v>0</v>
      </c>
      <c r="M414" s="407"/>
    </row>
    <row r="415" spans="1:13" ht="15" customHeight="1">
      <c r="A415" s="209"/>
      <c r="B415" s="289"/>
      <c r="C415" s="304"/>
      <c r="D415" s="406"/>
      <c r="E415" s="402"/>
      <c r="F415" s="331"/>
      <c r="G415" s="331"/>
      <c r="H415" s="410"/>
      <c r="I415" s="402">
        <f t="shared" si="40"/>
        <v>0</v>
      </c>
      <c r="J415" s="331">
        <f t="shared" si="41"/>
        <v>0</v>
      </c>
      <c r="K415" s="409">
        <f t="shared" si="42"/>
        <v>0</v>
      </c>
      <c r="L415" s="408">
        <f t="shared" si="43"/>
        <v>0</v>
      </c>
      <c r="M415" s="407"/>
    </row>
    <row r="416" spans="1:13" ht="15" customHeight="1">
      <c r="A416" s="209"/>
      <c r="B416" s="289"/>
      <c r="C416" s="288"/>
      <c r="D416" s="406"/>
      <c r="E416" s="402"/>
      <c r="F416" s="331"/>
      <c r="G416" s="331"/>
      <c r="H416" s="410"/>
      <c r="I416" s="402">
        <f t="shared" si="40"/>
        <v>0</v>
      </c>
      <c r="J416" s="331">
        <f t="shared" si="41"/>
        <v>0</v>
      </c>
      <c r="K416" s="409">
        <f t="shared" si="42"/>
        <v>0</v>
      </c>
      <c r="L416" s="408">
        <f t="shared" si="43"/>
        <v>0</v>
      </c>
      <c r="M416" s="407"/>
    </row>
    <row r="417" spans="1:13" ht="15" customHeight="1">
      <c r="A417" s="209"/>
      <c r="B417" s="289"/>
      <c r="C417" s="288"/>
      <c r="D417" s="406"/>
      <c r="E417" s="402"/>
      <c r="F417" s="331"/>
      <c r="G417" s="331"/>
      <c r="H417" s="410"/>
      <c r="I417" s="402">
        <f t="shared" si="40"/>
        <v>0</v>
      </c>
      <c r="J417" s="331">
        <f t="shared" si="41"/>
        <v>0</v>
      </c>
      <c r="K417" s="409">
        <f t="shared" si="42"/>
        <v>0</v>
      </c>
      <c r="L417" s="408">
        <f t="shared" si="43"/>
        <v>0</v>
      </c>
      <c r="M417" s="407"/>
    </row>
    <row r="418" spans="1:13" ht="15" customHeight="1">
      <c r="A418" s="209"/>
      <c r="B418" s="289"/>
      <c r="C418" s="288"/>
      <c r="D418" s="406"/>
      <c r="E418" s="402"/>
      <c r="F418" s="331"/>
      <c r="G418" s="331"/>
      <c r="H418" s="410"/>
      <c r="I418" s="402">
        <f t="shared" si="40"/>
        <v>0</v>
      </c>
      <c r="J418" s="331">
        <f t="shared" si="41"/>
        <v>0</v>
      </c>
      <c r="K418" s="409">
        <f t="shared" si="42"/>
        <v>0</v>
      </c>
      <c r="L418" s="408">
        <f t="shared" si="43"/>
        <v>0</v>
      </c>
      <c r="M418" s="407"/>
    </row>
    <row r="419" spans="1:13" ht="15" customHeight="1">
      <c r="A419" s="209"/>
      <c r="B419" s="289"/>
      <c r="C419" s="288"/>
      <c r="D419" s="406"/>
      <c r="E419" s="405"/>
      <c r="F419" s="404"/>
      <c r="G419" s="404"/>
      <c r="H419" s="403"/>
      <c r="I419" s="402">
        <f t="shared" si="40"/>
        <v>0</v>
      </c>
      <c r="J419" s="331">
        <f t="shared" si="41"/>
        <v>0</v>
      </c>
      <c r="K419" s="409">
        <f t="shared" si="42"/>
        <v>0</v>
      </c>
      <c r="L419" s="408">
        <f t="shared" si="43"/>
        <v>0</v>
      </c>
      <c r="M419" s="407"/>
    </row>
    <row r="420" spans="1:13" ht="15" customHeight="1">
      <c r="A420" s="209"/>
      <c r="B420" s="289"/>
      <c r="C420" s="288"/>
      <c r="D420" s="406"/>
      <c r="E420" s="405"/>
      <c r="F420" s="404"/>
      <c r="G420" s="404"/>
      <c r="H420" s="403"/>
      <c r="I420" s="402">
        <f t="shared" si="40"/>
        <v>0</v>
      </c>
      <c r="J420" s="331">
        <f t="shared" si="41"/>
        <v>0</v>
      </c>
      <c r="K420" s="409">
        <f t="shared" si="42"/>
        <v>0</v>
      </c>
      <c r="L420" s="408">
        <f t="shared" si="43"/>
        <v>0</v>
      </c>
      <c r="M420" s="407"/>
    </row>
    <row r="421" spans="1:13" ht="15" customHeight="1">
      <c r="A421" s="209"/>
      <c r="B421" s="289"/>
      <c r="C421" s="288"/>
      <c r="D421" s="406"/>
      <c r="E421" s="405"/>
      <c r="F421" s="404"/>
      <c r="G421" s="404"/>
      <c r="H421" s="403"/>
      <c r="I421" s="402">
        <f t="shared" si="40"/>
        <v>0</v>
      </c>
      <c r="J421" s="331">
        <f t="shared" si="41"/>
        <v>0</v>
      </c>
      <c r="K421" s="409">
        <f t="shared" si="42"/>
        <v>0</v>
      </c>
      <c r="L421" s="408">
        <f t="shared" si="43"/>
        <v>0</v>
      </c>
      <c r="M421" s="407"/>
    </row>
    <row r="422" spans="1:13" ht="15" customHeight="1">
      <c r="A422" s="209"/>
      <c r="B422" s="289"/>
      <c r="C422" s="288"/>
      <c r="D422" s="406"/>
      <c r="E422" s="405"/>
      <c r="F422" s="404"/>
      <c r="G422" s="404"/>
      <c r="H422" s="403"/>
      <c r="I422" s="402">
        <f t="shared" si="40"/>
        <v>0</v>
      </c>
      <c r="J422" s="331">
        <f t="shared" si="41"/>
        <v>0</v>
      </c>
      <c r="K422" s="409">
        <f t="shared" si="42"/>
        <v>0</v>
      </c>
      <c r="L422" s="408">
        <f t="shared" si="43"/>
        <v>0</v>
      </c>
      <c r="M422" s="407"/>
    </row>
    <row r="423" spans="1:13" ht="15" customHeight="1">
      <c r="A423" s="209"/>
      <c r="B423" s="289"/>
      <c r="C423" s="288"/>
      <c r="D423" s="406"/>
      <c r="E423" s="405"/>
      <c r="F423" s="404"/>
      <c r="G423" s="404"/>
      <c r="H423" s="403"/>
      <c r="I423" s="402">
        <f t="shared" si="40"/>
        <v>0</v>
      </c>
      <c r="J423" s="331">
        <f t="shared" si="41"/>
        <v>0</v>
      </c>
      <c r="K423" s="409">
        <f t="shared" si="42"/>
        <v>0</v>
      </c>
      <c r="L423" s="408">
        <f t="shared" si="43"/>
        <v>0</v>
      </c>
      <c r="M423" s="407"/>
    </row>
    <row r="424" spans="1:13" ht="15" customHeight="1">
      <c r="A424" s="209"/>
      <c r="B424" s="289"/>
      <c r="C424" s="288"/>
      <c r="D424" s="406"/>
      <c r="E424" s="405"/>
      <c r="F424" s="404"/>
      <c r="G424" s="404"/>
      <c r="H424" s="403"/>
      <c r="I424" s="402">
        <f t="shared" si="40"/>
        <v>0</v>
      </c>
      <c r="J424" s="331">
        <f t="shared" si="41"/>
        <v>0</v>
      </c>
      <c r="K424" s="409">
        <f t="shared" si="42"/>
        <v>0</v>
      </c>
      <c r="L424" s="408">
        <f t="shared" si="43"/>
        <v>0</v>
      </c>
      <c r="M424" s="407"/>
    </row>
    <row r="425" spans="1:13" ht="15" customHeight="1">
      <c r="A425" s="209"/>
      <c r="B425" s="289"/>
      <c r="C425" s="288"/>
      <c r="D425" s="406"/>
      <c r="E425" s="405"/>
      <c r="F425" s="404"/>
      <c r="G425" s="404"/>
      <c r="H425" s="403"/>
      <c r="I425" s="402">
        <f t="shared" si="40"/>
        <v>0</v>
      </c>
      <c r="J425" s="331">
        <f t="shared" si="41"/>
        <v>0</v>
      </c>
      <c r="K425" s="409">
        <f t="shared" si="42"/>
        <v>0</v>
      </c>
      <c r="L425" s="408">
        <f t="shared" si="43"/>
        <v>0</v>
      </c>
      <c r="M425" s="407"/>
    </row>
    <row r="426" spans="1:13" ht="15" customHeight="1">
      <c r="A426" s="209"/>
      <c r="B426" s="289"/>
      <c r="C426" s="288"/>
      <c r="D426" s="406"/>
      <c r="E426" s="405"/>
      <c r="F426" s="404"/>
      <c r="G426" s="404"/>
      <c r="H426" s="403"/>
      <c r="I426" s="402">
        <f t="shared" si="40"/>
        <v>0</v>
      </c>
      <c r="J426" s="331">
        <f t="shared" si="41"/>
        <v>0</v>
      </c>
      <c r="K426" s="409">
        <f t="shared" si="42"/>
        <v>0</v>
      </c>
      <c r="L426" s="408">
        <f t="shared" si="43"/>
        <v>0</v>
      </c>
      <c r="M426" s="407"/>
    </row>
    <row r="427" spans="1:13" ht="15" customHeight="1">
      <c r="A427" s="209"/>
      <c r="B427" s="289"/>
      <c r="C427" s="288"/>
      <c r="D427" s="406"/>
      <c r="E427" s="405"/>
      <c r="F427" s="404"/>
      <c r="G427" s="404"/>
      <c r="H427" s="403"/>
      <c r="I427" s="402">
        <f t="shared" si="40"/>
        <v>0</v>
      </c>
      <c r="J427" s="331">
        <f t="shared" si="41"/>
        <v>0</v>
      </c>
      <c r="K427" s="409">
        <f t="shared" si="42"/>
        <v>0</v>
      </c>
      <c r="L427" s="408">
        <f t="shared" si="43"/>
        <v>0</v>
      </c>
      <c r="M427" s="407"/>
    </row>
    <row r="428" spans="1:13" ht="15" customHeight="1">
      <c r="A428" s="209"/>
      <c r="B428" s="289"/>
      <c r="C428" s="288"/>
      <c r="D428" s="406"/>
      <c r="E428" s="405"/>
      <c r="F428" s="404"/>
      <c r="G428" s="404"/>
      <c r="H428" s="403"/>
      <c r="I428" s="402">
        <f t="shared" si="40"/>
        <v>0</v>
      </c>
      <c r="J428" s="331">
        <f t="shared" si="41"/>
        <v>0</v>
      </c>
      <c r="K428" s="409">
        <f t="shared" si="42"/>
        <v>0</v>
      </c>
      <c r="L428" s="408">
        <f t="shared" si="43"/>
        <v>0</v>
      </c>
      <c r="M428" s="407"/>
    </row>
    <row r="429" spans="1:13" ht="15" customHeight="1">
      <c r="A429" s="209"/>
      <c r="B429" s="289"/>
      <c r="C429" s="288"/>
      <c r="D429" s="406"/>
      <c r="E429" s="405"/>
      <c r="F429" s="404"/>
      <c r="G429" s="404"/>
      <c r="H429" s="403"/>
      <c r="I429" s="402">
        <f t="shared" si="40"/>
        <v>0</v>
      </c>
      <c r="J429" s="331">
        <f t="shared" si="41"/>
        <v>0</v>
      </c>
      <c r="K429" s="409">
        <f t="shared" si="42"/>
        <v>0</v>
      </c>
      <c r="L429" s="408">
        <f t="shared" si="43"/>
        <v>0</v>
      </c>
      <c r="M429" s="407"/>
    </row>
    <row r="430" spans="1:13" ht="15" customHeight="1">
      <c r="A430" s="209"/>
      <c r="B430" s="289"/>
      <c r="C430" s="288"/>
      <c r="D430" s="428"/>
      <c r="E430" s="405"/>
      <c r="F430" s="404"/>
      <c r="G430" s="404"/>
      <c r="H430" s="403"/>
      <c r="I430" s="402">
        <f t="shared" si="40"/>
        <v>0</v>
      </c>
      <c r="J430" s="331">
        <f t="shared" si="41"/>
        <v>0</v>
      </c>
      <c r="K430" s="401">
        <f t="shared" si="42"/>
        <v>0</v>
      </c>
      <c r="L430" s="400">
        <f t="shared" si="43"/>
        <v>0</v>
      </c>
      <c r="M430" s="399"/>
    </row>
    <row r="431" spans="1:13" ht="15" customHeight="1">
      <c r="A431" s="209"/>
      <c r="B431" s="220"/>
      <c r="C431" s="219" t="s">
        <v>191</v>
      </c>
      <c r="D431" s="398"/>
      <c r="E431" s="397"/>
      <c r="F431" s="396"/>
      <c r="G431" s="396"/>
      <c r="H431" s="395" t="s">
        <v>724</v>
      </c>
      <c r="I431" s="394">
        <f>SUM(I399:I430)</f>
        <v>392.61850666666669</v>
      </c>
      <c r="J431" s="393">
        <f>SUM(J399:J430)</f>
        <v>0</v>
      </c>
      <c r="K431" s="393">
        <f>SUM(K399:K430)</f>
        <v>0</v>
      </c>
      <c r="L431" s="392">
        <f>SUM(L399:L430)</f>
        <v>0</v>
      </c>
      <c r="M431" s="391" t="s">
        <v>715</v>
      </c>
    </row>
    <row r="432" spans="1:13" ht="15" customHeight="1">
      <c r="A432" s="209"/>
      <c r="B432" s="284" t="s">
        <v>714</v>
      </c>
      <c r="C432" s="209"/>
      <c r="D432" s="209"/>
      <c r="E432" s="209"/>
      <c r="F432" s="209"/>
      <c r="G432" s="209"/>
      <c r="H432" s="209"/>
      <c r="I432" s="209"/>
      <c r="J432" s="209"/>
      <c r="K432" s="425"/>
      <c r="L432" s="210"/>
      <c r="M432" s="210"/>
    </row>
    <row r="433" spans="1:13" ht="15" customHeight="1">
      <c r="A433" s="209"/>
      <c r="B433" s="283" t="s">
        <v>93</v>
      </c>
      <c r="C433" s="884" t="e">
        <f>$C$43</f>
        <v>#REF!</v>
      </c>
      <c r="D433" s="885"/>
      <c r="E433" s="885"/>
      <c r="F433" s="885"/>
      <c r="G433" s="885"/>
      <c r="H433" s="885"/>
      <c r="I433" s="886" t="s">
        <v>408</v>
      </c>
      <c r="J433" s="887"/>
      <c r="K433" s="887"/>
      <c r="L433" s="887"/>
      <c r="M433" s="888"/>
    </row>
    <row r="434" spans="1:13" ht="15" customHeight="1">
      <c r="A434" s="209"/>
      <c r="B434" s="209"/>
      <c r="C434" s="209"/>
      <c r="D434" s="209"/>
      <c r="E434" s="209"/>
      <c r="F434" s="209"/>
      <c r="G434" s="209"/>
      <c r="H434" s="209"/>
      <c r="I434" s="209"/>
      <c r="J434" s="209"/>
      <c r="K434" s="425"/>
      <c r="L434" s="210"/>
      <c r="M434" s="210"/>
    </row>
    <row r="435" spans="1:13" ht="15" customHeight="1">
      <c r="A435" s="209"/>
      <c r="B435" s="281"/>
      <c r="C435" s="280"/>
      <c r="D435" s="424"/>
      <c r="E435" s="889" t="s">
        <v>712</v>
      </c>
      <c r="F435" s="890"/>
      <c r="G435" s="890"/>
      <c r="H435" s="891"/>
      <c r="I435" s="889" t="s">
        <v>711</v>
      </c>
      <c r="J435" s="890"/>
      <c r="K435" s="890"/>
      <c r="L435" s="891"/>
      <c r="M435" s="423"/>
    </row>
    <row r="436" spans="1:13" ht="15" customHeight="1">
      <c r="A436" s="209"/>
      <c r="B436" s="271" t="s">
        <v>70</v>
      </c>
      <c r="C436" s="270" t="s">
        <v>87</v>
      </c>
      <c r="D436" s="422" t="s">
        <v>13</v>
      </c>
      <c r="E436" s="421" t="s">
        <v>709</v>
      </c>
      <c r="F436" s="892" t="s">
        <v>708</v>
      </c>
      <c r="G436" s="265" t="s">
        <v>707</v>
      </c>
      <c r="H436" s="420" t="s">
        <v>710</v>
      </c>
      <c r="I436" s="421" t="s">
        <v>709</v>
      </c>
      <c r="J436" s="892" t="s">
        <v>708</v>
      </c>
      <c r="K436" s="265" t="s">
        <v>707</v>
      </c>
      <c r="L436" s="420" t="s">
        <v>751</v>
      </c>
      <c r="M436" s="417"/>
    </row>
    <row r="437" spans="1:13" ht="15" customHeight="1">
      <c r="A437" s="209"/>
      <c r="B437" s="261"/>
      <c r="C437" s="260"/>
      <c r="D437" s="419"/>
      <c r="E437" s="418"/>
      <c r="F437" s="893"/>
      <c r="G437" s="256"/>
      <c r="H437" s="257"/>
      <c r="I437" s="418"/>
      <c r="J437" s="893"/>
      <c r="K437" s="256"/>
      <c r="L437" s="257"/>
      <c r="M437" s="417"/>
    </row>
    <row r="438" spans="1:13" ht="15" customHeight="1">
      <c r="A438" s="209"/>
      <c r="B438" s="305" t="s">
        <v>775</v>
      </c>
      <c r="C438" s="304" t="s">
        <v>774</v>
      </c>
      <c r="D438" s="406">
        <v>1</v>
      </c>
      <c r="E438" s="402">
        <f>(((0.4*0.5)*2)+((0.5*0.2)*2)+((0.4*0.2)*2))*1.6*7.87</f>
        <v>9.5699200000000015</v>
      </c>
      <c r="F438" s="331"/>
      <c r="G438" s="331"/>
      <c r="H438" s="410"/>
      <c r="I438" s="402">
        <f t="shared" ref="I438:I469" si="44">D438*E438</f>
        <v>9.5699200000000015</v>
      </c>
      <c r="J438" s="331">
        <f t="shared" ref="J438:J469" si="45">D438*F438</f>
        <v>0</v>
      </c>
      <c r="K438" s="416">
        <f t="shared" ref="K438:K469" si="46">D438*G438</f>
        <v>0</v>
      </c>
      <c r="L438" s="415">
        <f t="shared" ref="L438:L469" si="47">D438*H438</f>
        <v>0</v>
      </c>
      <c r="M438" s="414"/>
    </row>
    <row r="439" spans="1:13" ht="15" customHeight="1">
      <c r="A439" s="209"/>
      <c r="B439" s="305"/>
      <c r="C439" s="304"/>
      <c r="D439" s="413"/>
      <c r="E439" s="402"/>
      <c r="F439" s="331"/>
      <c r="G439" s="331"/>
      <c r="H439" s="410"/>
      <c r="I439" s="402">
        <f t="shared" si="44"/>
        <v>0</v>
      </c>
      <c r="J439" s="331">
        <f t="shared" si="45"/>
        <v>0</v>
      </c>
      <c r="K439" s="409">
        <f t="shared" si="46"/>
        <v>0</v>
      </c>
      <c r="L439" s="408">
        <f t="shared" si="47"/>
        <v>0</v>
      </c>
      <c r="M439" s="407"/>
    </row>
    <row r="440" spans="1:13" ht="15" customHeight="1">
      <c r="A440" s="209"/>
      <c r="B440" s="305" t="s">
        <v>773</v>
      </c>
      <c r="C440" s="304"/>
      <c r="D440" s="413">
        <v>1</v>
      </c>
      <c r="E440" s="427">
        <v>0.55000000000000004</v>
      </c>
      <c r="F440" s="331"/>
      <c r="G440" s="331"/>
      <c r="H440" s="410"/>
      <c r="I440" s="402">
        <f t="shared" si="44"/>
        <v>0.55000000000000004</v>
      </c>
      <c r="J440" s="331">
        <f t="shared" si="45"/>
        <v>0</v>
      </c>
      <c r="K440" s="409">
        <f t="shared" si="46"/>
        <v>0</v>
      </c>
      <c r="L440" s="408">
        <f t="shared" si="47"/>
        <v>0</v>
      </c>
      <c r="M440" s="407"/>
    </row>
    <row r="441" spans="1:13" ht="15" customHeight="1">
      <c r="A441" s="209"/>
      <c r="B441" s="305" t="s">
        <v>772</v>
      </c>
      <c r="C441" s="288"/>
      <c r="D441" s="428">
        <v>2</v>
      </c>
      <c r="E441" s="427">
        <v>1</v>
      </c>
      <c r="F441" s="331"/>
      <c r="G441" s="331"/>
      <c r="H441" s="410"/>
      <c r="I441" s="402">
        <f t="shared" si="44"/>
        <v>2</v>
      </c>
      <c r="J441" s="331">
        <f t="shared" si="45"/>
        <v>0</v>
      </c>
      <c r="K441" s="409">
        <f t="shared" si="46"/>
        <v>0</v>
      </c>
      <c r="L441" s="408">
        <f t="shared" si="47"/>
        <v>0</v>
      </c>
      <c r="M441" s="407"/>
    </row>
    <row r="442" spans="1:13" ht="15" customHeight="1">
      <c r="A442" s="209"/>
      <c r="B442" s="316" t="s">
        <v>771</v>
      </c>
      <c r="C442" s="315"/>
      <c r="D442" s="412">
        <v>1</v>
      </c>
      <c r="E442" s="427">
        <v>7.4999999999999997E-2</v>
      </c>
      <c r="F442" s="331"/>
      <c r="G442" s="331"/>
      <c r="H442" s="410"/>
      <c r="I442" s="402">
        <f t="shared" si="44"/>
        <v>7.4999999999999997E-2</v>
      </c>
      <c r="J442" s="331">
        <f t="shared" si="45"/>
        <v>0</v>
      </c>
      <c r="K442" s="409">
        <f t="shared" si="46"/>
        <v>0</v>
      </c>
      <c r="L442" s="408">
        <f t="shared" si="47"/>
        <v>0</v>
      </c>
      <c r="M442" s="411"/>
    </row>
    <row r="443" spans="1:13" ht="15" customHeight="1">
      <c r="A443" s="209"/>
      <c r="B443" s="316" t="s">
        <v>401</v>
      </c>
      <c r="C443" s="315"/>
      <c r="D443" s="426">
        <v>1</v>
      </c>
      <c r="E443" s="427">
        <v>0.08</v>
      </c>
      <c r="F443" s="331"/>
      <c r="G443" s="331"/>
      <c r="H443" s="410"/>
      <c r="I443" s="402">
        <f t="shared" si="44"/>
        <v>0.08</v>
      </c>
      <c r="J443" s="331">
        <f t="shared" si="45"/>
        <v>0</v>
      </c>
      <c r="K443" s="409">
        <f t="shared" si="46"/>
        <v>0</v>
      </c>
      <c r="L443" s="408">
        <f t="shared" si="47"/>
        <v>0</v>
      </c>
      <c r="M443" s="411"/>
    </row>
    <row r="444" spans="1:13" ht="15" customHeight="1">
      <c r="A444" s="209"/>
      <c r="B444" s="316" t="s">
        <v>400</v>
      </c>
      <c r="C444" s="315"/>
      <c r="D444" s="426">
        <v>1</v>
      </c>
      <c r="E444" s="427">
        <v>0.1</v>
      </c>
      <c r="F444" s="331"/>
      <c r="G444" s="331"/>
      <c r="H444" s="410"/>
      <c r="I444" s="402">
        <f t="shared" si="44"/>
        <v>0.1</v>
      </c>
      <c r="J444" s="331">
        <f t="shared" si="45"/>
        <v>0</v>
      </c>
      <c r="K444" s="409">
        <f t="shared" si="46"/>
        <v>0</v>
      </c>
      <c r="L444" s="408">
        <f t="shared" si="47"/>
        <v>0</v>
      </c>
      <c r="M444" s="411"/>
    </row>
    <row r="445" spans="1:13" ht="15" customHeight="1">
      <c r="A445" s="209"/>
      <c r="B445" s="316" t="s">
        <v>770</v>
      </c>
      <c r="C445" s="315"/>
      <c r="D445" s="412">
        <v>2</v>
      </c>
      <c r="E445" s="427">
        <v>0.13500000000000001</v>
      </c>
      <c r="F445" s="331"/>
      <c r="G445" s="331"/>
      <c r="H445" s="410"/>
      <c r="I445" s="402">
        <f t="shared" si="44"/>
        <v>0.27</v>
      </c>
      <c r="J445" s="331">
        <f t="shared" si="45"/>
        <v>0</v>
      </c>
      <c r="K445" s="409">
        <f t="shared" si="46"/>
        <v>0</v>
      </c>
      <c r="L445" s="408">
        <f t="shared" si="47"/>
        <v>0</v>
      </c>
      <c r="M445" s="411"/>
    </row>
    <row r="446" spans="1:13" ht="15" customHeight="1">
      <c r="A446" s="209"/>
      <c r="B446" s="305"/>
      <c r="C446" s="304"/>
      <c r="D446" s="413"/>
      <c r="E446" s="427"/>
      <c r="F446" s="331"/>
      <c r="G446" s="331"/>
      <c r="H446" s="410"/>
      <c r="I446" s="402">
        <f t="shared" si="44"/>
        <v>0</v>
      </c>
      <c r="J446" s="331">
        <f t="shared" si="45"/>
        <v>0</v>
      </c>
      <c r="K446" s="409">
        <f t="shared" si="46"/>
        <v>0</v>
      </c>
      <c r="L446" s="408">
        <f t="shared" si="47"/>
        <v>0</v>
      </c>
      <c r="M446" s="411"/>
    </row>
    <row r="447" spans="1:13" ht="15" customHeight="1">
      <c r="A447" s="209"/>
      <c r="B447" s="305"/>
      <c r="C447" s="304"/>
      <c r="D447" s="413"/>
      <c r="E447" s="402"/>
      <c r="F447" s="331"/>
      <c r="G447" s="331"/>
      <c r="H447" s="410"/>
      <c r="I447" s="402">
        <f t="shared" si="44"/>
        <v>0</v>
      </c>
      <c r="J447" s="331">
        <f t="shared" si="45"/>
        <v>0</v>
      </c>
      <c r="K447" s="409">
        <f t="shared" si="46"/>
        <v>0</v>
      </c>
      <c r="L447" s="408">
        <f t="shared" si="47"/>
        <v>0</v>
      </c>
      <c r="M447" s="411"/>
    </row>
    <row r="448" spans="1:13" ht="15" customHeight="1">
      <c r="A448" s="209"/>
      <c r="B448" s="305" t="s">
        <v>396</v>
      </c>
      <c r="C448" s="304" t="s">
        <v>395</v>
      </c>
      <c r="D448" s="413">
        <v>1</v>
      </c>
      <c r="E448" s="427">
        <v>7</v>
      </c>
      <c r="F448" s="331"/>
      <c r="G448" s="331"/>
      <c r="H448" s="410"/>
      <c r="I448" s="402">
        <f t="shared" si="44"/>
        <v>7</v>
      </c>
      <c r="J448" s="331">
        <f t="shared" si="45"/>
        <v>0</v>
      </c>
      <c r="K448" s="409">
        <f t="shared" si="46"/>
        <v>0</v>
      </c>
      <c r="L448" s="408">
        <f t="shared" si="47"/>
        <v>0</v>
      </c>
      <c r="M448" s="411"/>
    </row>
    <row r="449" spans="1:13" ht="15" customHeight="1">
      <c r="A449" s="209"/>
      <c r="B449" s="305"/>
      <c r="C449" s="304"/>
      <c r="D449" s="413"/>
      <c r="E449" s="427"/>
      <c r="F449" s="331"/>
      <c r="G449" s="331"/>
      <c r="H449" s="410"/>
      <c r="I449" s="402">
        <f t="shared" si="44"/>
        <v>0</v>
      </c>
      <c r="J449" s="331">
        <f t="shared" si="45"/>
        <v>0</v>
      </c>
      <c r="K449" s="409">
        <f t="shared" si="46"/>
        <v>0</v>
      </c>
      <c r="L449" s="408">
        <f t="shared" si="47"/>
        <v>0</v>
      </c>
      <c r="M449" s="411"/>
    </row>
    <row r="450" spans="1:13" ht="15" customHeight="1">
      <c r="A450" s="209"/>
      <c r="B450" s="305" t="s">
        <v>394</v>
      </c>
      <c r="C450" s="288" t="s">
        <v>393</v>
      </c>
      <c r="D450" s="413">
        <v>1</v>
      </c>
      <c r="E450" s="427">
        <v>2</v>
      </c>
      <c r="F450" s="331"/>
      <c r="G450" s="331"/>
      <c r="H450" s="410"/>
      <c r="I450" s="402">
        <f t="shared" si="44"/>
        <v>2</v>
      </c>
      <c r="J450" s="331">
        <f t="shared" si="45"/>
        <v>0</v>
      </c>
      <c r="K450" s="409">
        <f t="shared" si="46"/>
        <v>0</v>
      </c>
      <c r="L450" s="408">
        <f t="shared" si="47"/>
        <v>0</v>
      </c>
      <c r="M450" s="411"/>
    </row>
    <row r="451" spans="1:13" ht="15" customHeight="1">
      <c r="A451" s="209"/>
      <c r="B451" s="305" t="s">
        <v>392</v>
      </c>
      <c r="C451" s="288"/>
      <c r="D451" s="428">
        <v>1</v>
      </c>
      <c r="E451" s="427">
        <v>10</v>
      </c>
      <c r="F451" s="331"/>
      <c r="G451" s="331"/>
      <c r="H451" s="410"/>
      <c r="I451" s="402">
        <f t="shared" si="44"/>
        <v>10</v>
      </c>
      <c r="J451" s="331">
        <f t="shared" si="45"/>
        <v>0</v>
      </c>
      <c r="K451" s="409">
        <f t="shared" si="46"/>
        <v>0</v>
      </c>
      <c r="L451" s="408">
        <f t="shared" si="47"/>
        <v>0</v>
      </c>
      <c r="M451" s="411"/>
    </row>
    <row r="452" spans="1:13" ht="15" customHeight="1">
      <c r="A452" s="209"/>
      <c r="B452" s="305"/>
      <c r="C452" s="304"/>
      <c r="D452" s="413"/>
      <c r="E452" s="402"/>
      <c r="F452" s="331"/>
      <c r="G452" s="331"/>
      <c r="H452" s="410"/>
      <c r="I452" s="402">
        <f t="shared" si="44"/>
        <v>0</v>
      </c>
      <c r="J452" s="331">
        <f t="shared" si="45"/>
        <v>0</v>
      </c>
      <c r="K452" s="409">
        <f t="shared" si="46"/>
        <v>0</v>
      </c>
      <c r="L452" s="408">
        <f t="shared" si="47"/>
        <v>0</v>
      </c>
      <c r="M452" s="407"/>
    </row>
    <row r="453" spans="1:13" ht="15" customHeight="1">
      <c r="A453" s="209"/>
      <c r="B453" s="305" t="s">
        <v>387</v>
      </c>
      <c r="C453" s="304" t="s">
        <v>391</v>
      </c>
      <c r="D453" s="413">
        <v>60</v>
      </c>
      <c r="E453" s="402">
        <v>0.63</v>
      </c>
      <c r="F453" s="331"/>
      <c r="G453" s="331"/>
      <c r="H453" s="410"/>
      <c r="I453" s="402">
        <f t="shared" si="44"/>
        <v>37.799999999999997</v>
      </c>
      <c r="J453" s="331">
        <f t="shared" si="45"/>
        <v>0</v>
      </c>
      <c r="K453" s="409">
        <f t="shared" si="46"/>
        <v>0</v>
      </c>
      <c r="L453" s="408">
        <f t="shared" si="47"/>
        <v>0</v>
      </c>
      <c r="M453" s="407"/>
    </row>
    <row r="454" spans="1:13" ht="15" customHeight="1">
      <c r="A454" s="209"/>
      <c r="B454" s="305" t="s">
        <v>387</v>
      </c>
      <c r="C454" s="304" t="s">
        <v>390</v>
      </c>
      <c r="D454" s="413">
        <v>10</v>
      </c>
      <c r="E454" s="402">
        <v>0.63</v>
      </c>
      <c r="F454" s="331"/>
      <c r="G454" s="331"/>
      <c r="H454" s="410"/>
      <c r="I454" s="402">
        <f t="shared" si="44"/>
        <v>6.3</v>
      </c>
      <c r="J454" s="331">
        <f t="shared" si="45"/>
        <v>0</v>
      </c>
      <c r="K454" s="409">
        <f t="shared" si="46"/>
        <v>0</v>
      </c>
      <c r="L454" s="408">
        <f t="shared" si="47"/>
        <v>0</v>
      </c>
      <c r="M454" s="407"/>
    </row>
    <row r="455" spans="1:13" ht="15" customHeight="1">
      <c r="A455" s="209"/>
      <c r="B455" s="305" t="s">
        <v>387</v>
      </c>
      <c r="C455" s="304" t="s">
        <v>389</v>
      </c>
      <c r="D455" s="413">
        <v>11</v>
      </c>
      <c r="E455" s="402">
        <v>0.105</v>
      </c>
      <c r="F455" s="331"/>
      <c r="G455" s="331"/>
      <c r="H455" s="410"/>
      <c r="I455" s="402">
        <f t="shared" si="44"/>
        <v>1.155</v>
      </c>
      <c r="J455" s="331">
        <f t="shared" si="45"/>
        <v>0</v>
      </c>
      <c r="K455" s="409">
        <f t="shared" si="46"/>
        <v>0</v>
      </c>
      <c r="L455" s="408">
        <f t="shared" si="47"/>
        <v>0</v>
      </c>
      <c r="M455" s="407"/>
    </row>
    <row r="456" spans="1:13" ht="15" customHeight="1">
      <c r="A456" s="209"/>
      <c r="B456" s="305" t="s">
        <v>387</v>
      </c>
      <c r="C456" s="304" t="s">
        <v>388</v>
      </c>
      <c r="D456" s="406">
        <v>24</v>
      </c>
      <c r="E456" s="402">
        <v>0.105</v>
      </c>
      <c r="F456" s="331"/>
      <c r="G456" s="331"/>
      <c r="H456" s="410"/>
      <c r="I456" s="402">
        <f t="shared" si="44"/>
        <v>2.52</v>
      </c>
      <c r="J456" s="331">
        <f t="shared" si="45"/>
        <v>0</v>
      </c>
      <c r="K456" s="409">
        <f t="shared" si="46"/>
        <v>0</v>
      </c>
      <c r="L456" s="408">
        <f t="shared" si="47"/>
        <v>0</v>
      </c>
      <c r="M456" s="407"/>
    </row>
    <row r="457" spans="1:13" ht="15" customHeight="1">
      <c r="A457" s="209"/>
      <c r="B457" s="316" t="s">
        <v>387</v>
      </c>
      <c r="C457" s="315" t="s">
        <v>769</v>
      </c>
      <c r="D457" s="413">
        <v>72</v>
      </c>
      <c r="E457" s="402">
        <v>0.105</v>
      </c>
      <c r="F457" s="331"/>
      <c r="G457" s="331"/>
      <c r="H457" s="410"/>
      <c r="I457" s="402">
        <f t="shared" si="44"/>
        <v>7.56</v>
      </c>
      <c r="J457" s="331">
        <f t="shared" si="45"/>
        <v>0</v>
      </c>
      <c r="K457" s="409">
        <f t="shared" si="46"/>
        <v>0</v>
      </c>
      <c r="L457" s="408">
        <f t="shared" si="47"/>
        <v>0</v>
      </c>
      <c r="M457" s="407"/>
    </row>
    <row r="458" spans="1:13" ht="15" customHeight="1">
      <c r="A458" s="209"/>
      <c r="B458" s="322"/>
      <c r="C458" s="304"/>
      <c r="D458" s="413"/>
      <c r="E458" s="405"/>
      <c r="F458" s="404"/>
      <c r="G458" s="404"/>
      <c r="H458" s="403"/>
      <c r="I458" s="402">
        <f t="shared" si="44"/>
        <v>0</v>
      </c>
      <c r="J458" s="331">
        <f t="shared" si="45"/>
        <v>0</v>
      </c>
      <c r="K458" s="409">
        <f t="shared" si="46"/>
        <v>0</v>
      </c>
      <c r="L458" s="408">
        <f t="shared" si="47"/>
        <v>0</v>
      </c>
      <c r="M458" s="407"/>
    </row>
    <row r="459" spans="1:13" ht="15" customHeight="1">
      <c r="A459" s="209"/>
      <c r="B459" s="305" t="s">
        <v>6</v>
      </c>
      <c r="C459" s="304" t="s">
        <v>384</v>
      </c>
      <c r="D459" s="406">
        <v>11</v>
      </c>
      <c r="E459" s="405">
        <v>1.9</v>
      </c>
      <c r="F459" s="404"/>
      <c r="G459" s="404"/>
      <c r="H459" s="403"/>
      <c r="I459" s="402">
        <f t="shared" si="44"/>
        <v>20.9</v>
      </c>
      <c r="J459" s="331">
        <f t="shared" si="45"/>
        <v>0</v>
      </c>
      <c r="K459" s="409">
        <f t="shared" si="46"/>
        <v>0</v>
      </c>
      <c r="L459" s="408">
        <f t="shared" si="47"/>
        <v>0</v>
      </c>
      <c r="M459" s="407"/>
    </row>
    <row r="460" spans="1:13" ht="15" customHeight="1">
      <c r="A460" s="209"/>
      <c r="B460" s="305" t="s">
        <v>350</v>
      </c>
      <c r="C460" s="304" t="s">
        <v>383</v>
      </c>
      <c r="D460" s="413">
        <v>9</v>
      </c>
      <c r="E460" s="402">
        <f>1.2/1.8</f>
        <v>0.66666666666666663</v>
      </c>
      <c r="F460" s="404"/>
      <c r="G460" s="404"/>
      <c r="H460" s="403"/>
      <c r="I460" s="402">
        <f t="shared" si="44"/>
        <v>6</v>
      </c>
      <c r="J460" s="331">
        <f t="shared" si="45"/>
        <v>0</v>
      </c>
      <c r="K460" s="409">
        <f t="shared" si="46"/>
        <v>0</v>
      </c>
      <c r="L460" s="408">
        <f t="shared" si="47"/>
        <v>0</v>
      </c>
      <c r="M460" s="407"/>
    </row>
    <row r="461" spans="1:13" ht="15" customHeight="1">
      <c r="A461" s="209"/>
      <c r="B461" s="305"/>
      <c r="C461" s="304"/>
      <c r="D461" s="412"/>
      <c r="E461" s="405"/>
      <c r="F461" s="404"/>
      <c r="G461" s="404"/>
      <c r="H461" s="403"/>
      <c r="I461" s="402">
        <f t="shared" si="44"/>
        <v>0</v>
      </c>
      <c r="J461" s="331">
        <f t="shared" si="45"/>
        <v>0</v>
      </c>
      <c r="K461" s="409">
        <f t="shared" si="46"/>
        <v>0</v>
      </c>
      <c r="L461" s="408">
        <f t="shared" si="47"/>
        <v>0</v>
      </c>
      <c r="M461" s="407"/>
    </row>
    <row r="462" spans="1:13" ht="15" customHeight="1">
      <c r="A462" s="209"/>
      <c r="B462" s="305"/>
      <c r="C462" s="304"/>
      <c r="D462" s="413"/>
      <c r="E462" s="405"/>
      <c r="F462" s="404"/>
      <c r="G462" s="404"/>
      <c r="H462" s="403"/>
      <c r="I462" s="402">
        <f t="shared" si="44"/>
        <v>0</v>
      </c>
      <c r="J462" s="331">
        <f t="shared" si="45"/>
        <v>0</v>
      </c>
      <c r="K462" s="409">
        <f t="shared" si="46"/>
        <v>0</v>
      </c>
      <c r="L462" s="408">
        <f t="shared" si="47"/>
        <v>0</v>
      </c>
      <c r="M462" s="407"/>
    </row>
    <row r="463" spans="1:13" ht="15" customHeight="1">
      <c r="A463" s="209"/>
      <c r="B463" s="305" t="s">
        <v>325</v>
      </c>
      <c r="C463" s="304" t="s">
        <v>379</v>
      </c>
      <c r="D463" s="413">
        <v>1</v>
      </c>
      <c r="E463" s="405">
        <f>(((0.3*0.3)*2)+((0.3*0.2)*2)+((0.3*0.2)*2))*1.6*7.87</f>
        <v>5.28864</v>
      </c>
      <c r="F463" s="404"/>
      <c r="G463" s="404"/>
      <c r="H463" s="403"/>
      <c r="I463" s="402">
        <f t="shared" si="44"/>
        <v>5.28864</v>
      </c>
      <c r="J463" s="331">
        <f t="shared" si="45"/>
        <v>0</v>
      </c>
      <c r="K463" s="409">
        <f t="shared" si="46"/>
        <v>0</v>
      </c>
      <c r="L463" s="408">
        <f t="shared" si="47"/>
        <v>0</v>
      </c>
      <c r="M463" s="407"/>
    </row>
    <row r="464" spans="1:13" ht="15" customHeight="1">
      <c r="A464" s="209"/>
      <c r="B464" s="305"/>
      <c r="C464" s="304"/>
      <c r="D464" s="413"/>
      <c r="E464" s="405"/>
      <c r="F464" s="404"/>
      <c r="G464" s="404"/>
      <c r="H464" s="403"/>
      <c r="I464" s="402">
        <f t="shared" si="44"/>
        <v>0</v>
      </c>
      <c r="J464" s="331">
        <f t="shared" si="45"/>
        <v>0</v>
      </c>
      <c r="K464" s="409">
        <f t="shared" si="46"/>
        <v>0</v>
      </c>
      <c r="L464" s="408">
        <f t="shared" si="47"/>
        <v>0</v>
      </c>
      <c r="M464" s="407"/>
    </row>
    <row r="465" spans="1:13" ht="15" customHeight="1">
      <c r="A465" s="209"/>
      <c r="B465" s="305"/>
      <c r="C465" s="304"/>
      <c r="D465" s="413"/>
      <c r="E465" s="405"/>
      <c r="F465" s="404"/>
      <c r="G465" s="404"/>
      <c r="H465" s="403"/>
      <c r="I465" s="402">
        <f t="shared" si="44"/>
        <v>0</v>
      </c>
      <c r="J465" s="331">
        <f t="shared" si="45"/>
        <v>0</v>
      </c>
      <c r="K465" s="409">
        <f t="shared" si="46"/>
        <v>0</v>
      </c>
      <c r="L465" s="408">
        <f t="shared" si="47"/>
        <v>0</v>
      </c>
      <c r="M465" s="407"/>
    </row>
    <row r="466" spans="1:13" ht="15" customHeight="1">
      <c r="A466" s="209"/>
      <c r="B466" s="305"/>
      <c r="C466" s="304"/>
      <c r="D466" s="428"/>
      <c r="E466" s="405"/>
      <c r="F466" s="404"/>
      <c r="G466" s="404"/>
      <c r="H466" s="403"/>
      <c r="I466" s="402">
        <f t="shared" si="44"/>
        <v>0</v>
      </c>
      <c r="J466" s="331">
        <f t="shared" si="45"/>
        <v>0</v>
      </c>
      <c r="K466" s="409">
        <f t="shared" si="46"/>
        <v>0</v>
      </c>
      <c r="L466" s="408">
        <f t="shared" si="47"/>
        <v>0</v>
      </c>
      <c r="M466" s="407"/>
    </row>
    <row r="467" spans="1:13" ht="15" customHeight="1">
      <c r="A467" s="209"/>
      <c r="B467" s="289"/>
      <c r="C467" s="288"/>
      <c r="D467" s="406"/>
      <c r="E467" s="405"/>
      <c r="F467" s="404"/>
      <c r="G467" s="404"/>
      <c r="H467" s="403"/>
      <c r="I467" s="402">
        <f t="shared" si="44"/>
        <v>0</v>
      </c>
      <c r="J467" s="331">
        <f t="shared" si="45"/>
        <v>0</v>
      </c>
      <c r="K467" s="409">
        <f t="shared" si="46"/>
        <v>0</v>
      </c>
      <c r="L467" s="408">
        <f t="shared" si="47"/>
        <v>0</v>
      </c>
      <c r="M467" s="407"/>
    </row>
    <row r="468" spans="1:13" ht="15" customHeight="1">
      <c r="A468" s="209"/>
      <c r="B468" s="289"/>
      <c r="C468" s="288"/>
      <c r="D468" s="406"/>
      <c r="E468" s="405"/>
      <c r="F468" s="404"/>
      <c r="G468" s="404"/>
      <c r="H468" s="403"/>
      <c r="I468" s="402">
        <f t="shared" si="44"/>
        <v>0</v>
      </c>
      <c r="J468" s="331">
        <f t="shared" si="45"/>
        <v>0</v>
      </c>
      <c r="K468" s="409">
        <f t="shared" si="46"/>
        <v>0</v>
      </c>
      <c r="L468" s="408">
        <f t="shared" si="47"/>
        <v>0</v>
      </c>
      <c r="M468" s="407"/>
    </row>
    <row r="469" spans="1:13" ht="15" customHeight="1">
      <c r="A469" s="209"/>
      <c r="B469" s="289"/>
      <c r="C469" s="288"/>
      <c r="D469" s="428"/>
      <c r="E469" s="405"/>
      <c r="F469" s="404"/>
      <c r="G469" s="404"/>
      <c r="H469" s="403"/>
      <c r="I469" s="402">
        <f t="shared" si="44"/>
        <v>0</v>
      </c>
      <c r="J469" s="331">
        <f t="shared" si="45"/>
        <v>0</v>
      </c>
      <c r="K469" s="401">
        <f t="shared" si="46"/>
        <v>0</v>
      </c>
      <c r="L469" s="400">
        <f t="shared" si="47"/>
        <v>0</v>
      </c>
      <c r="M469" s="399"/>
    </row>
    <row r="470" spans="1:13" ht="15" customHeight="1">
      <c r="A470" s="209"/>
      <c r="B470" s="220"/>
      <c r="C470" s="219" t="s">
        <v>191</v>
      </c>
      <c r="D470" s="398"/>
      <c r="E470" s="397"/>
      <c r="F470" s="396"/>
      <c r="G470" s="396"/>
      <c r="H470" s="395" t="s">
        <v>724</v>
      </c>
      <c r="I470" s="394">
        <f>SUM(I438:I469)</f>
        <v>119.16856</v>
      </c>
      <c r="J470" s="393">
        <f>SUM(J438:J469)</f>
        <v>0</v>
      </c>
      <c r="K470" s="393">
        <f>SUM(K438:K469)</f>
        <v>0</v>
      </c>
      <c r="L470" s="392">
        <f>SUM(L438:L469)</f>
        <v>0</v>
      </c>
      <c r="M470" s="391" t="s">
        <v>715</v>
      </c>
    </row>
    <row r="471" spans="1:13" ht="15" customHeight="1">
      <c r="A471" s="209"/>
      <c r="B471" s="284" t="s">
        <v>714</v>
      </c>
      <c r="C471" s="209"/>
      <c r="D471" s="209"/>
      <c r="E471" s="209"/>
      <c r="F471" s="209"/>
      <c r="G471" s="209"/>
      <c r="H471" s="209"/>
      <c r="I471" s="209"/>
      <c r="J471" s="209"/>
      <c r="K471" s="425"/>
      <c r="L471" s="210"/>
      <c r="M471" s="207"/>
    </row>
    <row r="472" spans="1:13" ht="15" customHeight="1">
      <c r="A472" s="209"/>
      <c r="B472" s="283" t="s">
        <v>93</v>
      </c>
      <c r="C472" s="884" t="e">
        <f>$C$43</f>
        <v>#REF!</v>
      </c>
      <c r="D472" s="885"/>
      <c r="E472" s="885"/>
      <c r="F472" s="885"/>
      <c r="G472" s="885"/>
      <c r="H472" s="885"/>
      <c r="I472" s="886" t="s">
        <v>378</v>
      </c>
      <c r="J472" s="887"/>
      <c r="K472" s="887"/>
      <c r="L472" s="887"/>
      <c r="M472" s="888"/>
    </row>
    <row r="473" spans="1:13" ht="15" customHeight="1">
      <c r="A473" s="209"/>
      <c r="B473" s="209"/>
      <c r="C473" s="209"/>
      <c r="D473" s="209"/>
      <c r="E473" s="209"/>
      <c r="F473" s="209"/>
      <c r="G473" s="209"/>
      <c r="H473" s="209"/>
      <c r="I473" s="209"/>
      <c r="J473" s="209"/>
      <c r="K473" s="425"/>
      <c r="L473" s="210"/>
      <c r="M473" s="210"/>
    </row>
    <row r="474" spans="1:13" ht="15" customHeight="1">
      <c r="A474" s="209"/>
      <c r="B474" s="281"/>
      <c r="C474" s="280"/>
      <c r="D474" s="424"/>
      <c r="E474" s="889" t="s">
        <v>712</v>
      </c>
      <c r="F474" s="890"/>
      <c r="G474" s="890"/>
      <c r="H474" s="891"/>
      <c r="I474" s="889" t="s">
        <v>711</v>
      </c>
      <c r="J474" s="890"/>
      <c r="K474" s="890"/>
      <c r="L474" s="891"/>
      <c r="M474" s="423"/>
    </row>
    <row r="475" spans="1:13" ht="15" customHeight="1">
      <c r="A475" s="209"/>
      <c r="B475" s="271" t="s">
        <v>70</v>
      </c>
      <c r="C475" s="270" t="s">
        <v>87</v>
      </c>
      <c r="D475" s="422" t="s">
        <v>13</v>
      </c>
      <c r="E475" s="421" t="s">
        <v>709</v>
      </c>
      <c r="F475" s="892" t="s">
        <v>708</v>
      </c>
      <c r="G475" s="265" t="s">
        <v>707</v>
      </c>
      <c r="H475" s="420" t="s">
        <v>710</v>
      </c>
      <c r="I475" s="421" t="s">
        <v>709</v>
      </c>
      <c r="J475" s="892" t="s">
        <v>708</v>
      </c>
      <c r="K475" s="265" t="s">
        <v>707</v>
      </c>
      <c r="L475" s="420" t="s">
        <v>768</v>
      </c>
      <c r="M475" s="417"/>
    </row>
    <row r="476" spans="1:13" ht="15" customHeight="1">
      <c r="A476" s="209"/>
      <c r="B476" s="261"/>
      <c r="C476" s="260"/>
      <c r="D476" s="419"/>
      <c r="E476" s="418"/>
      <c r="F476" s="893"/>
      <c r="G476" s="256"/>
      <c r="H476" s="257"/>
      <c r="I476" s="418"/>
      <c r="J476" s="893"/>
      <c r="K476" s="256"/>
      <c r="L476" s="257"/>
      <c r="M476" s="417"/>
    </row>
    <row r="477" spans="1:13" ht="15" customHeight="1">
      <c r="A477" s="209"/>
      <c r="B477" s="289" t="s">
        <v>377</v>
      </c>
      <c r="C477" s="288" t="s">
        <v>767</v>
      </c>
      <c r="D477" s="428">
        <v>2</v>
      </c>
      <c r="E477" s="402">
        <f>(((0.25*0.35)*2)+((0.35*0.1)*2)+((0.1*0.25)*2))*1.6*7.87</f>
        <v>3.7146399999999997</v>
      </c>
      <c r="F477" s="331"/>
      <c r="G477" s="331"/>
      <c r="H477" s="410"/>
      <c r="I477" s="402">
        <f t="shared" ref="I477:I508" si="48">D477*E477</f>
        <v>7.4292799999999994</v>
      </c>
      <c r="J477" s="331">
        <f t="shared" ref="J477:J508" si="49">D477*F477</f>
        <v>0</v>
      </c>
      <c r="K477" s="416">
        <f t="shared" ref="K477:K508" si="50">D477*G477</f>
        <v>0</v>
      </c>
      <c r="L477" s="415">
        <f t="shared" ref="L477:L508" si="51">D477*H477</f>
        <v>0</v>
      </c>
      <c r="M477" s="414"/>
    </row>
    <row r="478" spans="1:13" ht="15" customHeight="1">
      <c r="A478" s="209"/>
      <c r="B478" s="332"/>
      <c r="C478" s="325"/>
      <c r="D478" s="431"/>
      <c r="E478" s="402"/>
      <c r="F478" s="331"/>
      <c r="G478" s="331"/>
      <c r="H478" s="410"/>
      <c r="I478" s="402">
        <f t="shared" si="48"/>
        <v>0</v>
      </c>
      <c r="J478" s="331">
        <f t="shared" si="49"/>
        <v>0</v>
      </c>
      <c r="K478" s="409">
        <f t="shared" si="50"/>
        <v>0</v>
      </c>
      <c r="L478" s="408">
        <f t="shared" si="51"/>
        <v>0</v>
      </c>
      <c r="M478" s="407"/>
    </row>
    <row r="479" spans="1:13" ht="15" customHeight="1">
      <c r="A479" s="209"/>
      <c r="B479" s="229" t="s">
        <v>374</v>
      </c>
      <c r="C479" s="228" t="s">
        <v>373</v>
      </c>
      <c r="D479" s="428">
        <v>6</v>
      </c>
      <c r="E479" s="427">
        <v>1</v>
      </c>
      <c r="F479" s="331"/>
      <c r="G479" s="331"/>
      <c r="H479" s="410"/>
      <c r="I479" s="402">
        <f t="shared" si="48"/>
        <v>6</v>
      </c>
      <c r="J479" s="331">
        <f t="shared" si="49"/>
        <v>0</v>
      </c>
      <c r="K479" s="409">
        <f t="shared" si="50"/>
        <v>0</v>
      </c>
      <c r="L479" s="408">
        <f t="shared" si="51"/>
        <v>0</v>
      </c>
      <c r="M479" s="407"/>
    </row>
    <row r="480" spans="1:13" ht="15" customHeight="1">
      <c r="A480" s="209"/>
      <c r="B480" s="229" t="s">
        <v>371</v>
      </c>
      <c r="C480" s="228" t="s">
        <v>766</v>
      </c>
      <c r="D480" s="428">
        <v>6</v>
      </c>
      <c r="E480" s="427">
        <v>1</v>
      </c>
      <c r="F480" s="331"/>
      <c r="G480" s="331"/>
      <c r="H480" s="410"/>
      <c r="I480" s="402">
        <f t="shared" si="48"/>
        <v>6</v>
      </c>
      <c r="J480" s="331">
        <f t="shared" si="49"/>
        <v>0</v>
      </c>
      <c r="K480" s="409">
        <f t="shared" si="50"/>
        <v>0</v>
      </c>
      <c r="L480" s="408">
        <f t="shared" si="51"/>
        <v>0</v>
      </c>
      <c r="M480" s="407"/>
    </row>
    <row r="481" spans="1:13" ht="15" customHeight="1">
      <c r="A481" s="209"/>
      <c r="B481" s="332" t="s">
        <v>765</v>
      </c>
      <c r="C481" s="325"/>
      <c r="D481" s="413">
        <v>6</v>
      </c>
      <c r="E481" s="427">
        <v>0.15</v>
      </c>
      <c r="F481" s="331"/>
      <c r="G481" s="331"/>
      <c r="H481" s="410"/>
      <c r="I481" s="402">
        <f t="shared" si="48"/>
        <v>0.89999999999999991</v>
      </c>
      <c r="J481" s="331">
        <f t="shared" si="49"/>
        <v>0</v>
      </c>
      <c r="K481" s="409">
        <f t="shared" si="50"/>
        <v>0</v>
      </c>
      <c r="L481" s="408">
        <f t="shared" si="51"/>
        <v>0</v>
      </c>
      <c r="M481" s="411"/>
    </row>
    <row r="482" spans="1:13" ht="15" customHeight="1">
      <c r="A482" s="209"/>
      <c r="B482" s="229"/>
      <c r="C482" s="228"/>
      <c r="D482" s="428"/>
      <c r="E482" s="402"/>
      <c r="F482" s="331"/>
      <c r="G482" s="331"/>
      <c r="H482" s="410"/>
      <c r="I482" s="402">
        <f t="shared" si="48"/>
        <v>0</v>
      </c>
      <c r="J482" s="331">
        <f t="shared" si="49"/>
        <v>0</v>
      </c>
      <c r="K482" s="409">
        <f t="shared" si="50"/>
        <v>0</v>
      </c>
      <c r="L482" s="408">
        <f t="shared" si="51"/>
        <v>0</v>
      </c>
      <c r="M482" s="411"/>
    </row>
    <row r="483" spans="1:13" ht="15" customHeight="1">
      <c r="A483" s="209"/>
      <c r="B483" s="229"/>
      <c r="C483" s="228"/>
      <c r="D483" s="428"/>
      <c r="E483" s="402"/>
      <c r="F483" s="331"/>
      <c r="G483" s="331"/>
      <c r="H483" s="410"/>
      <c r="I483" s="402">
        <f t="shared" si="48"/>
        <v>0</v>
      </c>
      <c r="J483" s="331">
        <f t="shared" si="49"/>
        <v>0</v>
      </c>
      <c r="K483" s="409">
        <f t="shared" si="50"/>
        <v>0</v>
      </c>
      <c r="L483" s="408">
        <f t="shared" si="51"/>
        <v>0</v>
      </c>
      <c r="M483" s="411"/>
    </row>
    <row r="484" spans="1:13" ht="15" customHeight="1">
      <c r="A484" s="209"/>
      <c r="B484" s="332"/>
      <c r="C484" s="325"/>
      <c r="D484" s="431"/>
      <c r="E484" s="402"/>
      <c r="F484" s="331"/>
      <c r="G484" s="331"/>
      <c r="H484" s="410"/>
      <c r="I484" s="402">
        <f t="shared" si="48"/>
        <v>0</v>
      </c>
      <c r="J484" s="331">
        <f t="shared" si="49"/>
        <v>0</v>
      </c>
      <c r="K484" s="409">
        <f t="shared" si="50"/>
        <v>0</v>
      </c>
      <c r="L484" s="408">
        <f t="shared" si="51"/>
        <v>0</v>
      </c>
      <c r="M484" s="411"/>
    </row>
    <row r="485" spans="1:13" ht="15" customHeight="1">
      <c r="A485" s="209"/>
      <c r="B485" s="305" t="s">
        <v>735</v>
      </c>
      <c r="C485" s="304" t="s">
        <v>764</v>
      </c>
      <c r="D485" s="413">
        <v>1</v>
      </c>
      <c r="E485" s="402">
        <f>(((0.15*0.15)*2)+((0.15*0.15)*2)+((0.15*0.15)*2))*1.6*7.87</f>
        <v>1.6999200000000003</v>
      </c>
      <c r="F485" s="331"/>
      <c r="G485" s="331"/>
      <c r="H485" s="410"/>
      <c r="I485" s="402">
        <f t="shared" si="48"/>
        <v>1.6999200000000003</v>
      </c>
      <c r="J485" s="331">
        <f t="shared" si="49"/>
        <v>0</v>
      </c>
      <c r="K485" s="409">
        <f t="shared" si="50"/>
        <v>0</v>
      </c>
      <c r="L485" s="408">
        <f t="shared" si="51"/>
        <v>0</v>
      </c>
      <c r="M485" s="411"/>
    </row>
    <row r="486" spans="1:13" ht="15" customHeight="1">
      <c r="A486" s="209"/>
      <c r="B486" s="332"/>
      <c r="C486" s="325"/>
      <c r="D486" s="431"/>
      <c r="E486" s="402"/>
      <c r="F486" s="331"/>
      <c r="G486" s="331"/>
      <c r="H486" s="410"/>
      <c r="I486" s="402">
        <f t="shared" si="48"/>
        <v>0</v>
      </c>
      <c r="J486" s="331">
        <f t="shared" si="49"/>
        <v>0</v>
      </c>
      <c r="K486" s="409">
        <f t="shared" si="50"/>
        <v>0</v>
      </c>
      <c r="L486" s="408">
        <f t="shared" si="51"/>
        <v>0</v>
      </c>
      <c r="M486" s="411"/>
    </row>
    <row r="487" spans="1:13" ht="15" customHeight="1">
      <c r="A487" s="209"/>
      <c r="B487" s="321" t="s">
        <v>64</v>
      </c>
      <c r="C487" s="304" t="s">
        <v>367</v>
      </c>
      <c r="D487" s="413">
        <v>311</v>
      </c>
      <c r="E487" s="402">
        <v>0.06</v>
      </c>
      <c r="F487" s="331"/>
      <c r="G487" s="331"/>
      <c r="H487" s="410"/>
      <c r="I487" s="402">
        <f t="shared" si="48"/>
        <v>18.66</v>
      </c>
      <c r="J487" s="331">
        <f t="shared" si="49"/>
        <v>0</v>
      </c>
      <c r="K487" s="409">
        <f t="shared" si="50"/>
        <v>0</v>
      </c>
      <c r="L487" s="408">
        <f t="shared" si="51"/>
        <v>0</v>
      </c>
      <c r="M487" s="411"/>
    </row>
    <row r="488" spans="1:13" ht="15" customHeight="1">
      <c r="A488" s="209"/>
      <c r="B488" s="321"/>
      <c r="C488" s="304"/>
      <c r="D488" s="412"/>
      <c r="E488" s="402"/>
      <c r="F488" s="331"/>
      <c r="G488" s="331"/>
      <c r="H488" s="410"/>
      <c r="I488" s="402">
        <f t="shared" si="48"/>
        <v>0</v>
      </c>
      <c r="J488" s="331">
        <f t="shared" si="49"/>
        <v>0</v>
      </c>
      <c r="K488" s="409">
        <f t="shared" si="50"/>
        <v>0</v>
      </c>
      <c r="L488" s="408">
        <f t="shared" si="51"/>
        <v>0</v>
      </c>
      <c r="M488" s="411"/>
    </row>
    <row r="489" spans="1:13" ht="15" customHeight="1">
      <c r="A489" s="209"/>
      <c r="B489" s="289" t="s">
        <v>6</v>
      </c>
      <c r="C489" s="288" t="s">
        <v>242</v>
      </c>
      <c r="D489" s="406">
        <v>6</v>
      </c>
      <c r="E489" s="402">
        <v>0.53</v>
      </c>
      <c r="F489" s="331"/>
      <c r="G489" s="331"/>
      <c r="H489" s="410"/>
      <c r="I489" s="402">
        <f t="shared" si="48"/>
        <v>3.18</v>
      </c>
      <c r="J489" s="331">
        <f t="shared" si="49"/>
        <v>0</v>
      </c>
      <c r="K489" s="409">
        <f t="shared" si="50"/>
        <v>0</v>
      </c>
      <c r="L489" s="408">
        <f t="shared" si="51"/>
        <v>0</v>
      </c>
      <c r="M489" s="411"/>
    </row>
    <row r="490" spans="1:13" ht="15" customHeight="1">
      <c r="A490" s="209"/>
      <c r="B490" s="305" t="s">
        <v>6</v>
      </c>
      <c r="C490" s="304" t="s">
        <v>327</v>
      </c>
      <c r="D490" s="406">
        <v>38</v>
      </c>
      <c r="E490" s="402">
        <v>0.71599999999999997</v>
      </c>
      <c r="F490" s="331"/>
      <c r="G490" s="331"/>
      <c r="H490" s="410"/>
      <c r="I490" s="402">
        <f t="shared" si="48"/>
        <v>27.207999999999998</v>
      </c>
      <c r="J490" s="331">
        <f t="shared" si="49"/>
        <v>0</v>
      </c>
      <c r="K490" s="409">
        <f t="shared" si="50"/>
        <v>0</v>
      </c>
      <c r="L490" s="408">
        <f t="shared" si="51"/>
        <v>0</v>
      </c>
      <c r="M490" s="411"/>
    </row>
    <row r="491" spans="1:13" ht="15" customHeight="1">
      <c r="A491" s="209"/>
      <c r="B491" s="305"/>
      <c r="C491" s="304"/>
      <c r="D491" s="406"/>
      <c r="E491" s="402"/>
      <c r="F491" s="331"/>
      <c r="G491" s="331"/>
      <c r="H491" s="410"/>
      <c r="I491" s="402">
        <f t="shared" si="48"/>
        <v>0</v>
      </c>
      <c r="J491" s="331">
        <f t="shared" si="49"/>
        <v>0</v>
      </c>
      <c r="K491" s="409">
        <f t="shared" si="50"/>
        <v>0</v>
      </c>
      <c r="L491" s="408">
        <f t="shared" si="51"/>
        <v>0</v>
      </c>
      <c r="M491" s="407"/>
    </row>
    <row r="492" spans="1:13" ht="15" customHeight="1">
      <c r="A492" s="209"/>
      <c r="B492" s="332"/>
      <c r="C492" s="325"/>
      <c r="D492" s="431"/>
      <c r="E492" s="402"/>
      <c r="F492" s="331"/>
      <c r="G492" s="331"/>
      <c r="H492" s="410"/>
      <c r="I492" s="402">
        <f t="shared" si="48"/>
        <v>0</v>
      </c>
      <c r="J492" s="331">
        <f t="shared" si="49"/>
        <v>0</v>
      </c>
      <c r="K492" s="409">
        <f t="shared" si="50"/>
        <v>0</v>
      </c>
      <c r="L492" s="408">
        <f t="shared" si="51"/>
        <v>0</v>
      </c>
      <c r="M492" s="407"/>
    </row>
    <row r="493" spans="1:13" ht="15" customHeight="1">
      <c r="A493" s="209"/>
      <c r="B493" s="332"/>
      <c r="C493" s="325"/>
      <c r="D493" s="431"/>
      <c r="E493" s="402"/>
      <c r="F493" s="331"/>
      <c r="G493" s="331"/>
      <c r="H493" s="410"/>
      <c r="I493" s="402">
        <f t="shared" si="48"/>
        <v>0</v>
      </c>
      <c r="J493" s="331">
        <f t="shared" si="49"/>
        <v>0</v>
      </c>
      <c r="K493" s="409">
        <f t="shared" si="50"/>
        <v>0</v>
      </c>
      <c r="L493" s="408">
        <f t="shared" si="51"/>
        <v>0</v>
      </c>
      <c r="M493" s="407"/>
    </row>
    <row r="494" spans="1:13" ht="15" customHeight="1">
      <c r="A494" s="209"/>
      <c r="B494" s="332"/>
      <c r="C494" s="325"/>
      <c r="D494" s="431"/>
      <c r="E494" s="402"/>
      <c r="F494" s="331"/>
      <c r="G494" s="331"/>
      <c r="H494" s="410"/>
      <c r="I494" s="402">
        <f t="shared" si="48"/>
        <v>0</v>
      </c>
      <c r="J494" s="331">
        <f t="shared" si="49"/>
        <v>0</v>
      </c>
      <c r="K494" s="409">
        <f t="shared" si="50"/>
        <v>0</v>
      </c>
      <c r="L494" s="408">
        <f t="shared" si="51"/>
        <v>0</v>
      </c>
      <c r="M494" s="407"/>
    </row>
    <row r="495" spans="1:13" ht="15" customHeight="1">
      <c r="A495" s="209"/>
      <c r="B495" s="332"/>
      <c r="C495" s="325"/>
      <c r="D495" s="431"/>
      <c r="E495" s="402"/>
      <c r="F495" s="331"/>
      <c r="G495" s="331"/>
      <c r="H495" s="410"/>
      <c r="I495" s="402">
        <f t="shared" si="48"/>
        <v>0</v>
      </c>
      <c r="J495" s="331">
        <f t="shared" si="49"/>
        <v>0</v>
      </c>
      <c r="K495" s="409">
        <f t="shared" si="50"/>
        <v>0</v>
      </c>
      <c r="L495" s="408">
        <f t="shared" si="51"/>
        <v>0</v>
      </c>
      <c r="M495" s="407"/>
    </row>
    <row r="496" spans="1:13" ht="15" customHeight="1">
      <c r="A496" s="209"/>
      <c r="B496" s="332"/>
      <c r="C496" s="325"/>
      <c r="D496" s="431"/>
      <c r="E496" s="402"/>
      <c r="F496" s="331"/>
      <c r="G496" s="331"/>
      <c r="H496" s="410"/>
      <c r="I496" s="402">
        <f t="shared" si="48"/>
        <v>0</v>
      </c>
      <c r="J496" s="331">
        <f t="shared" si="49"/>
        <v>0</v>
      </c>
      <c r="K496" s="409">
        <f t="shared" si="50"/>
        <v>0</v>
      </c>
      <c r="L496" s="408">
        <f t="shared" si="51"/>
        <v>0</v>
      </c>
      <c r="M496" s="407"/>
    </row>
    <row r="497" spans="1:13" ht="15" customHeight="1">
      <c r="A497" s="209"/>
      <c r="B497" s="332"/>
      <c r="C497" s="325"/>
      <c r="D497" s="431"/>
      <c r="E497" s="405"/>
      <c r="F497" s="404"/>
      <c r="G497" s="404"/>
      <c r="H497" s="403"/>
      <c r="I497" s="402">
        <f t="shared" si="48"/>
        <v>0</v>
      </c>
      <c r="J497" s="331">
        <f t="shared" si="49"/>
        <v>0</v>
      </c>
      <c r="K497" s="409">
        <f t="shared" si="50"/>
        <v>0</v>
      </c>
      <c r="L497" s="408">
        <f t="shared" si="51"/>
        <v>0</v>
      </c>
      <c r="M497" s="407"/>
    </row>
    <row r="498" spans="1:13" ht="15" customHeight="1">
      <c r="A498" s="209"/>
      <c r="B498" s="332"/>
      <c r="C498" s="325"/>
      <c r="D498" s="431"/>
      <c r="E498" s="405"/>
      <c r="F498" s="404"/>
      <c r="G498" s="404"/>
      <c r="H498" s="403"/>
      <c r="I498" s="402">
        <f t="shared" si="48"/>
        <v>0</v>
      </c>
      <c r="J498" s="331">
        <f t="shared" si="49"/>
        <v>0</v>
      </c>
      <c r="K498" s="409">
        <f t="shared" si="50"/>
        <v>0</v>
      </c>
      <c r="L498" s="408">
        <f t="shared" si="51"/>
        <v>0</v>
      </c>
      <c r="M498" s="407"/>
    </row>
    <row r="499" spans="1:13" ht="15" customHeight="1">
      <c r="A499" s="209"/>
      <c r="B499" s="332"/>
      <c r="C499" s="325"/>
      <c r="D499" s="431"/>
      <c r="E499" s="405"/>
      <c r="F499" s="404"/>
      <c r="G499" s="404"/>
      <c r="H499" s="403"/>
      <c r="I499" s="402">
        <f t="shared" si="48"/>
        <v>0</v>
      </c>
      <c r="J499" s="331">
        <f t="shared" si="49"/>
        <v>0</v>
      </c>
      <c r="K499" s="409">
        <f t="shared" si="50"/>
        <v>0</v>
      </c>
      <c r="L499" s="408">
        <f t="shared" si="51"/>
        <v>0</v>
      </c>
      <c r="M499" s="407"/>
    </row>
    <row r="500" spans="1:13" ht="15" customHeight="1">
      <c r="A500" s="209"/>
      <c r="B500" s="332"/>
      <c r="C500" s="325"/>
      <c r="D500" s="431"/>
      <c r="E500" s="405"/>
      <c r="F500" s="404"/>
      <c r="G500" s="404"/>
      <c r="H500" s="403"/>
      <c r="I500" s="402">
        <f t="shared" si="48"/>
        <v>0</v>
      </c>
      <c r="J500" s="331">
        <f t="shared" si="49"/>
        <v>0</v>
      </c>
      <c r="K500" s="409">
        <f t="shared" si="50"/>
        <v>0</v>
      </c>
      <c r="L500" s="408">
        <f t="shared" si="51"/>
        <v>0</v>
      </c>
      <c r="M500" s="407"/>
    </row>
    <row r="501" spans="1:13" ht="15" customHeight="1">
      <c r="A501" s="209"/>
      <c r="B501" s="332"/>
      <c r="C501" s="325"/>
      <c r="D501" s="431"/>
      <c r="E501" s="405"/>
      <c r="F501" s="404"/>
      <c r="G501" s="404"/>
      <c r="H501" s="403"/>
      <c r="I501" s="402">
        <f t="shared" si="48"/>
        <v>0</v>
      </c>
      <c r="J501" s="331">
        <f t="shared" si="49"/>
        <v>0</v>
      </c>
      <c r="K501" s="409">
        <f t="shared" si="50"/>
        <v>0</v>
      </c>
      <c r="L501" s="408">
        <f t="shared" si="51"/>
        <v>0</v>
      </c>
      <c r="M501" s="407"/>
    </row>
    <row r="502" spans="1:13" ht="15" customHeight="1">
      <c r="A502" s="209"/>
      <c r="B502" s="332"/>
      <c r="C502" s="325"/>
      <c r="D502" s="431"/>
      <c r="E502" s="405"/>
      <c r="F502" s="404"/>
      <c r="G502" s="404"/>
      <c r="H502" s="403"/>
      <c r="I502" s="402">
        <f t="shared" si="48"/>
        <v>0</v>
      </c>
      <c r="J502" s="331">
        <f t="shared" si="49"/>
        <v>0</v>
      </c>
      <c r="K502" s="409">
        <f t="shared" si="50"/>
        <v>0</v>
      </c>
      <c r="L502" s="408">
        <f t="shared" si="51"/>
        <v>0</v>
      </c>
      <c r="M502" s="407"/>
    </row>
    <row r="503" spans="1:13" ht="15" customHeight="1">
      <c r="A503" s="209"/>
      <c r="B503" s="332"/>
      <c r="C503" s="325"/>
      <c r="D503" s="431"/>
      <c r="E503" s="405"/>
      <c r="F503" s="404"/>
      <c r="G503" s="404"/>
      <c r="H503" s="403"/>
      <c r="I503" s="402">
        <f t="shared" si="48"/>
        <v>0</v>
      </c>
      <c r="J503" s="331">
        <f t="shared" si="49"/>
        <v>0</v>
      </c>
      <c r="K503" s="409">
        <f t="shared" si="50"/>
        <v>0</v>
      </c>
      <c r="L503" s="408">
        <f t="shared" si="51"/>
        <v>0</v>
      </c>
      <c r="M503" s="407"/>
    </row>
    <row r="504" spans="1:13" ht="15" customHeight="1">
      <c r="A504" s="209"/>
      <c r="B504" s="332"/>
      <c r="C504" s="325"/>
      <c r="D504" s="431"/>
      <c r="E504" s="405"/>
      <c r="F504" s="404"/>
      <c r="G504" s="404"/>
      <c r="H504" s="403"/>
      <c r="I504" s="402">
        <f t="shared" si="48"/>
        <v>0</v>
      </c>
      <c r="J504" s="331">
        <f t="shared" si="49"/>
        <v>0</v>
      </c>
      <c r="K504" s="409">
        <f t="shared" si="50"/>
        <v>0</v>
      </c>
      <c r="L504" s="408">
        <f t="shared" si="51"/>
        <v>0</v>
      </c>
      <c r="M504" s="407"/>
    </row>
    <row r="505" spans="1:13" ht="15" customHeight="1">
      <c r="A505" s="209"/>
      <c r="B505" s="332"/>
      <c r="C505" s="325"/>
      <c r="D505" s="431"/>
      <c r="E505" s="405"/>
      <c r="F505" s="404"/>
      <c r="G505" s="404"/>
      <c r="H505" s="403"/>
      <c r="I505" s="402">
        <f t="shared" si="48"/>
        <v>0</v>
      </c>
      <c r="J505" s="331">
        <f t="shared" si="49"/>
        <v>0</v>
      </c>
      <c r="K505" s="409">
        <f t="shared" si="50"/>
        <v>0</v>
      </c>
      <c r="L505" s="408">
        <f t="shared" si="51"/>
        <v>0</v>
      </c>
      <c r="M505" s="407"/>
    </row>
    <row r="506" spans="1:13" ht="15" customHeight="1">
      <c r="A506" s="209"/>
      <c r="B506" s="332"/>
      <c r="C506" s="325"/>
      <c r="D506" s="431"/>
      <c r="E506" s="405"/>
      <c r="F506" s="404"/>
      <c r="G506" s="404"/>
      <c r="H506" s="403"/>
      <c r="I506" s="402">
        <f t="shared" si="48"/>
        <v>0</v>
      </c>
      <c r="J506" s="331">
        <f t="shared" si="49"/>
        <v>0</v>
      </c>
      <c r="K506" s="409">
        <f t="shared" si="50"/>
        <v>0</v>
      </c>
      <c r="L506" s="408">
        <f t="shared" si="51"/>
        <v>0</v>
      </c>
      <c r="M506" s="407"/>
    </row>
    <row r="507" spans="1:13" ht="15" customHeight="1">
      <c r="A507" s="209"/>
      <c r="B507" s="332"/>
      <c r="C507" s="325"/>
      <c r="D507" s="431"/>
      <c r="E507" s="405"/>
      <c r="F507" s="404"/>
      <c r="G507" s="404"/>
      <c r="H507" s="403"/>
      <c r="I507" s="402">
        <f t="shared" si="48"/>
        <v>0</v>
      </c>
      <c r="J507" s="331">
        <f t="shared" si="49"/>
        <v>0</v>
      </c>
      <c r="K507" s="409">
        <f t="shared" si="50"/>
        <v>0</v>
      </c>
      <c r="L507" s="408">
        <f t="shared" si="51"/>
        <v>0</v>
      </c>
      <c r="M507" s="407"/>
    </row>
    <row r="508" spans="1:13" ht="15" customHeight="1">
      <c r="A508" s="209"/>
      <c r="B508" s="229"/>
      <c r="C508" s="228"/>
      <c r="D508" s="428"/>
      <c r="E508" s="405"/>
      <c r="F508" s="404"/>
      <c r="G508" s="404"/>
      <c r="H508" s="403"/>
      <c r="I508" s="402">
        <f t="shared" si="48"/>
        <v>0</v>
      </c>
      <c r="J508" s="331">
        <f t="shared" si="49"/>
        <v>0</v>
      </c>
      <c r="K508" s="401">
        <f t="shared" si="50"/>
        <v>0</v>
      </c>
      <c r="L508" s="400">
        <f t="shared" si="51"/>
        <v>0</v>
      </c>
      <c r="M508" s="399"/>
    </row>
    <row r="509" spans="1:13" ht="15" customHeight="1">
      <c r="A509" s="209"/>
      <c r="B509" s="220"/>
      <c r="C509" s="219" t="s">
        <v>191</v>
      </c>
      <c r="D509" s="398"/>
      <c r="E509" s="397"/>
      <c r="F509" s="396"/>
      <c r="G509" s="396"/>
      <c r="H509" s="395" t="s">
        <v>724</v>
      </c>
      <c r="I509" s="394">
        <f>SUM(I477:I508)</f>
        <v>71.077200000000005</v>
      </c>
      <c r="J509" s="393">
        <f>SUM(J477:J508)</f>
        <v>0</v>
      </c>
      <c r="K509" s="393">
        <f>SUM(K477:K508)</f>
        <v>0</v>
      </c>
      <c r="L509" s="392">
        <f>SUM(L477:L508)</f>
        <v>0</v>
      </c>
      <c r="M509" s="391" t="s">
        <v>715</v>
      </c>
    </row>
    <row r="510" spans="1:13" ht="15" customHeight="1">
      <c r="A510" s="209"/>
      <c r="B510" s="284" t="s">
        <v>714</v>
      </c>
      <c r="C510" s="209"/>
      <c r="D510" s="209"/>
      <c r="E510" s="209"/>
      <c r="F510" s="209"/>
      <c r="G510" s="209"/>
      <c r="H510" s="209"/>
      <c r="I510" s="209"/>
      <c r="J510" s="209"/>
      <c r="K510" s="425"/>
      <c r="L510" s="210"/>
      <c r="M510" s="210"/>
    </row>
    <row r="511" spans="1:13" ht="15" customHeight="1">
      <c r="A511" s="209"/>
      <c r="B511" s="283" t="s">
        <v>93</v>
      </c>
      <c r="C511" s="884" t="e">
        <f>$C$43</f>
        <v>#REF!</v>
      </c>
      <c r="D511" s="885"/>
      <c r="E511" s="885"/>
      <c r="F511" s="885"/>
      <c r="G511" s="885"/>
      <c r="H511" s="885"/>
      <c r="I511" s="886" t="s">
        <v>366</v>
      </c>
      <c r="J511" s="887"/>
      <c r="K511" s="887"/>
      <c r="L511" s="887"/>
      <c r="M511" s="888"/>
    </row>
    <row r="512" spans="1:13" ht="15" customHeight="1">
      <c r="A512" s="209"/>
      <c r="B512" s="209"/>
      <c r="C512" s="209"/>
      <c r="D512" s="209"/>
      <c r="E512" s="209"/>
      <c r="F512" s="209"/>
      <c r="G512" s="209"/>
      <c r="H512" s="209"/>
      <c r="I512" s="209"/>
      <c r="J512" s="209"/>
      <c r="K512" s="425"/>
      <c r="L512" s="210"/>
      <c r="M512" s="210"/>
    </row>
    <row r="513" spans="1:13" ht="15" customHeight="1">
      <c r="A513" s="209"/>
      <c r="B513" s="281"/>
      <c r="C513" s="280"/>
      <c r="D513" s="424"/>
      <c r="E513" s="889" t="s">
        <v>712</v>
      </c>
      <c r="F513" s="890"/>
      <c r="G513" s="890"/>
      <c r="H513" s="891"/>
      <c r="I513" s="889" t="s">
        <v>711</v>
      </c>
      <c r="J513" s="890"/>
      <c r="K513" s="890"/>
      <c r="L513" s="891"/>
      <c r="M513" s="423"/>
    </row>
    <row r="514" spans="1:13" ht="15" customHeight="1">
      <c r="A514" s="209"/>
      <c r="B514" s="271" t="s">
        <v>70</v>
      </c>
      <c r="C514" s="270" t="s">
        <v>87</v>
      </c>
      <c r="D514" s="422" t="s">
        <v>13</v>
      </c>
      <c r="E514" s="421" t="s">
        <v>709</v>
      </c>
      <c r="F514" s="892" t="s">
        <v>708</v>
      </c>
      <c r="G514" s="265" t="s">
        <v>707</v>
      </c>
      <c r="H514" s="420" t="s">
        <v>710</v>
      </c>
      <c r="I514" s="421" t="s">
        <v>709</v>
      </c>
      <c r="J514" s="892" t="s">
        <v>708</v>
      </c>
      <c r="K514" s="265" t="s">
        <v>707</v>
      </c>
      <c r="L514" s="420" t="s">
        <v>763</v>
      </c>
      <c r="M514" s="417"/>
    </row>
    <row r="515" spans="1:13" ht="15" customHeight="1">
      <c r="A515" s="209"/>
      <c r="B515" s="261"/>
      <c r="C515" s="260"/>
      <c r="D515" s="419"/>
      <c r="E515" s="418"/>
      <c r="F515" s="893"/>
      <c r="G515" s="256"/>
      <c r="H515" s="257"/>
      <c r="I515" s="418"/>
      <c r="J515" s="893"/>
      <c r="K515" s="256"/>
      <c r="L515" s="257"/>
      <c r="M515" s="417"/>
    </row>
    <row r="516" spans="1:13" ht="15" customHeight="1">
      <c r="A516" s="209"/>
      <c r="B516" s="332" t="s">
        <v>762</v>
      </c>
      <c r="C516" s="325" t="s">
        <v>761</v>
      </c>
      <c r="D516" s="413">
        <v>3</v>
      </c>
      <c r="E516" s="402">
        <f>(((0.25*0.2)*2)+((0.2*0.1)*2)+((0.25*0.1)*2))*1.6*7.87</f>
        <v>2.3924800000000004</v>
      </c>
      <c r="F516" s="331"/>
      <c r="G516" s="331"/>
      <c r="H516" s="410"/>
      <c r="I516" s="402">
        <f t="shared" ref="I516:I547" si="52">D516*E516</f>
        <v>7.1774400000000007</v>
      </c>
      <c r="J516" s="331">
        <f t="shared" ref="J516:J547" si="53">D516*F516</f>
        <v>0</v>
      </c>
      <c r="K516" s="416">
        <f t="shared" ref="K516:K547" si="54">D516*G516</f>
        <v>0</v>
      </c>
      <c r="L516" s="415">
        <f t="shared" ref="L516:L547" si="55">D516*H516</f>
        <v>0</v>
      </c>
      <c r="M516" s="414"/>
    </row>
    <row r="517" spans="1:13" ht="15" customHeight="1">
      <c r="A517" s="209"/>
      <c r="B517" s="332"/>
      <c r="C517" s="325"/>
      <c r="D517" s="413"/>
      <c r="E517" s="402"/>
      <c r="F517" s="331"/>
      <c r="G517" s="331"/>
      <c r="H517" s="410"/>
      <c r="I517" s="402">
        <f t="shared" si="52"/>
        <v>0</v>
      </c>
      <c r="J517" s="331">
        <f t="shared" si="53"/>
        <v>0</v>
      </c>
      <c r="K517" s="409">
        <f t="shared" si="54"/>
        <v>0</v>
      </c>
      <c r="L517" s="408">
        <f t="shared" si="55"/>
        <v>0</v>
      </c>
      <c r="M517" s="407"/>
    </row>
    <row r="518" spans="1:13" ht="15" customHeight="1">
      <c r="A518" s="209"/>
      <c r="B518" s="322" t="s">
        <v>759</v>
      </c>
      <c r="C518" s="304" t="s">
        <v>760</v>
      </c>
      <c r="D518" s="431">
        <v>9</v>
      </c>
      <c r="E518" s="402">
        <v>0.04</v>
      </c>
      <c r="F518" s="331"/>
      <c r="G518" s="331"/>
      <c r="H518" s="410"/>
      <c r="I518" s="402">
        <f t="shared" si="52"/>
        <v>0.36</v>
      </c>
      <c r="J518" s="331">
        <f t="shared" si="53"/>
        <v>0</v>
      </c>
      <c r="K518" s="409">
        <f t="shared" si="54"/>
        <v>0</v>
      </c>
      <c r="L518" s="408">
        <f t="shared" si="55"/>
        <v>0</v>
      </c>
      <c r="M518" s="407"/>
    </row>
    <row r="519" spans="1:13" ht="15" customHeight="1">
      <c r="A519" s="209"/>
      <c r="B519" s="322" t="s">
        <v>759</v>
      </c>
      <c r="C519" s="304" t="s">
        <v>758</v>
      </c>
      <c r="D519" s="406">
        <v>5</v>
      </c>
      <c r="E519" s="402">
        <v>0.04</v>
      </c>
      <c r="F519" s="331"/>
      <c r="G519" s="331"/>
      <c r="H519" s="410"/>
      <c r="I519" s="402">
        <f t="shared" si="52"/>
        <v>0.2</v>
      </c>
      <c r="J519" s="331">
        <f t="shared" si="53"/>
        <v>0</v>
      </c>
      <c r="K519" s="409">
        <f t="shared" si="54"/>
        <v>0</v>
      </c>
      <c r="L519" s="408">
        <f t="shared" si="55"/>
        <v>0</v>
      </c>
      <c r="M519" s="407"/>
    </row>
    <row r="520" spans="1:13" ht="15" customHeight="1">
      <c r="A520" s="209"/>
      <c r="B520" s="322" t="s">
        <v>756</v>
      </c>
      <c r="C520" s="304" t="s">
        <v>757</v>
      </c>
      <c r="D520" s="431">
        <v>19</v>
      </c>
      <c r="E520" s="427">
        <v>5.3999999999999999E-2</v>
      </c>
      <c r="F520" s="331"/>
      <c r="G520" s="331"/>
      <c r="H520" s="410"/>
      <c r="I520" s="402">
        <f t="shared" si="52"/>
        <v>1.026</v>
      </c>
      <c r="J520" s="331">
        <f t="shared" si="53"/>
        <v>0</v>
      </c>
      <c r="K520" s="409">
        <f t="shared" si="54"/>
        <v>0</v>
      </c>
      <c r="L520" s="408">
        <f t="shared" si="55"/>
        <v>0</v>
      </c>
      <c r="M520" s="411"/>
    </row>
    <row r="521" spans="1:13" ht="15" customHeight="1">
      <c r="A521" s="209"/>
      <c r="B521" s="322" t="s">
        <v>756</v>
      </c>
      <c r="C521" s="304" t="s">
        <v>755</v>
      </c>
      <c r="D521" s="406">
        <v>8</v>
      </c>
      <c r="E521" s="427">
        <v>5.3999999999999999E-2</v>
      </c>
      <c r="F521" s="331"/>
      <c r="G521" s="331"/>
      <c r="H521" s="410"/>
      <c r="I521" s="402">
        <f t="shared" si="52"/>
        <v>0.432</v>
      </c>
      <c r="J521" s="331">
        <f t="shared" si="53"/>
        <v>0</v>
      </c>
      <c r="K521" s="409">
        <f t="shared" si="54"/>
        <v>0</v>
      </c>
      <c r="L521" s="408">
        <f t="shared" si="55"/>
        <v>0</v>
      </c>
      <c r="M521" s="411"/>
    </row>
    <row r="522" spans="1:13" ht="15" customHeight="1">
      <c r="A522" s="209"/>
      <c r="B522" s="332"/>
      <c r="C522" s="325"/>
      <c r="D522" s="413"/>
      <c r="E522" s="402"/>
      <c r="F522" s="331"/>
      <c r="G522" s="331"/>
      <c r="H522" s="410"/>
      <c r="I522" s="402">
        <f t="shared" si="52"/>
        <v>0</v>
      </c>
      <c r="J522" s="331">
        <f t="shared" si="53"/>
        <v>0</v>
      </c>
      <c r="K522" s="409">
        <f t="shared" si="54"/>
        <v>0</v>
      </c>
      <c r="L522" s="408">
        <f t="shared" si="55"/>
        <v>0</v>
      </c>
      <c r="M522" s="411"/>
    </row>
    <row r="523" spans="1:13" ht="15" customHeight="1">
      <c r="A523" s="209"/>
      <c r="B523" s="322" t="s">
        <v>754</v>
      </c>
      <c r="C523" s="304" t="s">
        <v>753</v>
      </c>
      <c r="D523" s="413">
        <v>5</v>
      </c>
      <c r="E523" s="402">
        <f>1.2/1.8</f>
        <v>0.66666666666666663</v>
      </c>
      <c r="F523" s="331"/>
      <c r="G523" s="331"/>
      <c r="H523" s="410"/>
      <c r="I523" s="402">
        <f t="shared" si="52"/>
        <v>3.333333333333333</v>
      </c>
      <c r="J523" s="331">
        <f t="shared" si="53"/>
        <v>0</v>
      </c>
      <c r="K523" s="409">
        <f t="shared" si="54"/>
        <v>0</v>
      </c>
      <c r="L523" s="408">
        <f t="shared" si="55"/>
        <v>0</v>
      </c>
      <c r="M523" s="411"/>
    </row>
    <row r="524" spans="1:13" ht="15" customHeight="1">
      <c r="A524" s="209"/>
      <c r="B524" s="305" t="s">
        <v>350</v>
      </c>
      <c r="C524" s="304" t="s">
        <v>349</v>
      </c>
      <c r="D524" s="413">
        <v>7</v>
      </c>
      <c r="E524" s="402">
        <f>2.4/1.8</f>
        <v>1.3333333333333333</v>
      </c>
      <c r="F524" s="331"/>
      <c r="G524" s="331"/>
      <c r="H524" s="410"/>
      <c r="I524" s="402">
        <f t="shared" si="52"/>
        <v>9.3333333333333321</v>
      </c>
      <c r="J524" s="331">
        <f t="shared" si="53"/>
        <v>0</v>
      </c>
      <c r="K524" s="409">
        <f t="shared" si="54"/>
        <v>0</v>
      </c>
      <c r="L524" s="408">
        <f t="shared" si="55"/>
        <v>0</v>
      </c>
      <c r="M524" s="411"/>
    </row>
    <row r="525" spans="1:13" ht="15" customHeight="1">
      <c r="A525" s="209"/>
      <c r="B525" s="305"/>
      <c r="C525" s="304"/>
      <c r="D525" s="413"/>
      <c r="E525" s="402"/>
      <c r="F525" s="331"/>
      <c r="G525" s="331"/>
      <c r="H525" s="410"/>
      <c r="I525" s="402">
        <f t="shared" si="52"/>
        <v>0</v>
      </c>
      <c r="J525" s="331">
        <f t="shared" si="53"/>
        <v>0</v>
      </c>
      <c r="K525" s="409">
        <f t="shared" si="54"/>
        <v>0</v>
      </c>
      <c r="L525" s="408">
        <f t="shared" si="55"/>
        <v>0</v>
      </c>
      <c r="M525" s="411"/>
    </row>
    <row r="526" spans="1:13" ht="15" customHeight="1">
      <c r="A526" s="209"/>
      <c r="B526" s="332"/>
      <c r="C526" s="325"/>
      <c r="D526" s="413"/>
      <c r="E526" s="402"/>
      <c r="F526" s="331"/>
      <c r="G526" s="331"/>
      <c r="H526" s="410"/>
      <c r="I526" s="402">
        <f t="shared" si="52"/>
        <v>0</v>
      </c>
      <c r="J526" s="331">
        <f t="shared" si="53"/>
        <v>0</v>
      </c>
      <c r="K526" s="409">
        <f t="shared" si="54"/>
        <v>0</v>
      </c>
      <c r="L526" s="408">
        <f t="shared" si="55"/>
        <v>0</v>
      </c>
      <c r="M526" s="411"/>
    </row>
    <row r="527" spans="1:13" ht="15" customHeight="1">
      <c r="A527" s="209"/>
      <c r="B527" s="332"/>
      <c r="C527" s="325"/>
      <c r="D527" s="413"/>
      <c r="E527" s="402"/>
      <c r="F527" s="331"/>
      <c r="G527" s="331"/>
      <c r="H527" s="410"/>
      <c r="I527" s="402">
        <f t="shared" si="52"/>
        <v>0</v>
      </c>
      <c r="J527" s="331">
        <f t="shared" si="53"/>
        <v>0</v>
      </c>
      <c r="K527" s="409">
        <f t="shared" si="54"/>
        <v>0</v>
      </c>
      <c r="L527" s="408">
        <f t="shared" si="55"/>
        <v>0</v>
      </c>
      <c r="M527" s="411"/>
    </row>
    <row r="528" spans="1:13" ht="15" customHeight="1">
      <c r="A528" s="209"/>
      <c r="B528" s="332"/>
      <c r="C528" s="325"/>
      <c r="D528" s="413"/>
      <c r="E528" s="402"/>
      <c r="F528" s="331"/>
      <c r="G528" s="331"/>
      <c r="H528" s="410"/>
      <c r="I528" s="402">
        <f t="shared" si="52"/>
        <v>0</v>
      </c>
      <c r="J528" s="331">
        <f t="shared" si="53"/>
        <v>0</v>
      </c>
      <c r="K528" s="409">
        <f t="shared" si="54"/>
        <v>0</v>
      </c>
      <c r="L528" s="408">
        <f t="shared" si="55"/>
        <v>0</v>
      </c>
      <c r="M528" s="411"/>
    </row>
    <row r="529" spans="1:13" ht="15" customHeight="1">
      <c r="A529" s="209"/>
      <c r="B529" s="332"/>
      <c r="C529" s="325"/>
      <c r="D529" s="413"/>
      <c r="E529" s="402"/>
      <c r="F529" s="331"/>
      <c r="G529" s="331"/>
      <c r="H529" s="410"/>
      <c r="I529" s="402">
        <f t="shared" si="52"/>
        <v>0</v>
      </c>
      <c r="J529" s="331">
        <f t="shared" si="53"/>
        <v>0</v>
      </c>
      <c r="K529" s="409">
        <f t="shared" si="54"/>
        <v>0</v>
      </c>
      <c r="L529" s="408">
        <f t="shared" si="55"/>
        <v>0</v>
      </c>
      <c r="M529" s="411"/>
    </row>
    <row r="530" spans="1:13" ht="15" customHeight="1">
      <c r="A530" s="209"/>
      <c r="B530" s="332"/>
      <c r="C530" s="325"/>
      <c r="D530" s="413"/>
      <c r="E530" s="402"/>
      <c r="F530" s="331"/>
      <c r="G530" s="331"/>
      <c r="H530" s="410"/>
      <c r="I530" s="402">
        <f t="shared" si="52"/>
        <v>0</v>
      </c>
      <c r="J530" s="331">
        <f t="shared" si="53"/>
        <v>0</v>
      </c>
      <c r="K530" s="409">
        <f t="shared" si="54"/>
        <v>0</v>
      </c>
      <c r="L530" s="408">
        <f t="shared" si="55"/>
        <v>0</v>
      </c>
      <c r="M530" s="407"/>
    </row>
    <row r="531" spans="1:13" ht="15" customHeight="1">
      <c r="A531" s="209"/>
      <c r="B531" s="332"/>
      <c r="C531" s="325"/>
      <c r="D531" s="413"/>
      <c r="E531" s="402"/>
      <c r="F531" s="331"/>
      <c r="G531" s="331"/>
      <c r="H531" s="410"/>
      <c r="I531" s="402">
        <f t="shared" si="52"/>
        <v>0</v>
      </c>
      <c r="J531" s="331">
        <f t="shared" si="53"/>
        <v>0</v>
      </c>
      <c r="K531" s="409">
        <f t="shared" si="54"/>
        <v>0</v>
      </c>
      <c r="L531" s="408">
        <f t="shared" si="55"/>
        <v>0</v>
      </c>
      <c r="M531" s="407"/>
    </row>
    <row r="532" spans="1:13" ht="15" customHeight="1">
      <c r="A532" s="209"/>
      <c r="B532" s="332"/>
      <c r="C532" s="325"/>
      <c r="D532" s="413"/>
      <c r="E532" s="402"/>
      <c r="F532" s="331"/>
      <c r="G532" s="331"/>
      <c r="H532" s="410"/>
      <c r="I532" s="402">
        <f t="shared" si="52"/>
        <v>0</v>
      </c>
      <c r="J532" s="331">
        <f t="shared" si="53"/>
        <v>0</v>
      </c>
      <c r="K532" s="409">
        <f t="shared" si="54"/>
        <v>0</v>
      </c>
      <c r="L532" s="408">
        <f t="shared" si="55"/>
        <v>0</v>
      </c>
      <c r="M532" s="407"/>
    </row>
    <row r="533" spans="1:13" ht="15" customHeight="1">
      <c r="A533" s="209"/>
      <c r="B533" s="332"/>
      <c r="C533" s="325"/>
      <c r="D533" s="413"/>
      <c r="E533" s="402"/>
      <c r="F533" s="331"/>
      <c r="G533" s="331"/>
      <c r="H533" s="410"/>
      <c r="I533" s="402">
        <f t="shared" si="52"/>
        <v>0</v>
      </c>
      <c r="J533" s="331">
        <f t="shared" si="53"/>
        <v>0</v>
      </c>
      <c r="K533" s="409">
        <f t="shared" si="54"/>
        <v>0</v>
      </c>
      <c r="L533" s="408">
        <f t="shared" si="55"/>
        <v>0</v>
      </c>
      <c r="M533" s="407"/>
    </row>
    <row r="534" spans="1:13" ht="15" customHeight="1">
      <c r="A534" s="209"/>
      <c r="B534" s="332"/>
      <c r="C534" s="325"/>
      <c r="D534" s="413"/>
      <c r="E534" s="402"/>
      <c r="F534" s="331"/>
      <c r="G534" s="331"/>
      <c r="H534" s="410"/>
      <c r="I534" s="402">
        <f t="shared" si="52"/>
        <v>0</v>
      </c>
      <c r="J534" s="331">
        <f t="shared" si="53"/>
        <v>0</v>
      </c>
      <c r="K534" s="409">
        <f t="shared" si="54"/>
        <v>0</v>
      </c>
      <c r="L534" s="408">
        <f t="shared" si="55"/>
        <v>0</v>
      </c>
      <c r="M534" s="407"/>
    </row>
    <row r="535" spans="1:13" ht="15" customHeight="1">
      <c r="A535" s="209"/>
      <c r="B535" s="332"/>
      <c r="C535" s="325"/>
      <c r="D535" s="413"/>
      <c r="E535" s="402"/>
      <c r="F535" s="331"/>
      <c r="G535" s="331"/>
      <c r="H535" s="410"/>
      <c r="I535" s="402">
        <f t="shared" si="52"/>
        <v>0</v>
      </c>
      <c r="J535" s="331">
        <f t="shared" si="53"/>
        <v>0</v>
      </c>
      <c r="K535" s="409">
        <f t="shared" si="54"/>
        <v>0</v>
      </c>
      <c r="L535" s="408">
        <f t="shared" si="55"/>
        <v>0</v>
      </c>
      <c r="M535" s="407"/>
    </row>
    <row r="536" spans="1:13" ht="15" customHeight="1">
      <c r="A536" s="209"/>
      <c r="B536" s="332"/>
      <c r="C536" s="325"/>
      <c r="D536" s="413"/>
      <c r="E536" s="405"/>
      <c r="F536" s="404"/>
      <c r="G536" s="404"/>
      <c r="H536" s="403"/>
      <c r="I536" s="402">
        <f t="shared" si="52"/>
        <v>0</v>
      </c>
      <c r="J536" s="331">
        <f t="shared" si="53"/>
        <v>0</v>
      </c>
      <c r="K536" s="409">
        <f t="shared" si="54"/>
        <v>0</v>
      </c>
      <c r="L536" s="408">
        <f t="shared" si="55"/>
        <v>0</v>
      </c>
      <c r="M536" s="407"/>
    </row>
    <row r="537" spans="1:13" ht="15" customHeight="1">
      <c r="A537" s="209"/>
      <c r="B537" s="332"/>
      <c r="C537" s="325"/>
      <c r="D537" s="413"/>
      <c r="E537" s="405"/>
      <c r="F537" s="404"/>
      <c r="G537" s="404"/>
      <c r="H537" s="403"/>
      <c r="I537" s="402">
        <f t="shared" si="52"/>
        <v>0</v>
      </c>
      <c r="J537" s="331">
        <f t="shared" si="53"/>
        <v>0</v>
      </c>
      <c r="K537" s="409">
        <f t="shared" si="54"/>
        <v>0</v>
      </c>
      <c r="L537" s="408">
        <f t="shared" si="55"/>
        <v>0</v>
      </c>
      <c r="M537" s="407"/>
    </row>
    <row r="538" spans="1:13" ht="15" customHeight="1">
      <c r="A538" s="209"/>
      <c r="B538" s="332"/>
      <c r="C538" s="325"/>
      <c r="D538" s="413"/>
      <c r="E538" s="405"/>
      <c r="F538" s="404"/>
      <c r="G538" s="404"/>
      <c r="H538" s="403"/>
      <c r="I538" s="402">
        <f t="shared" si="52"/>
        <v>0</v>
      </c>
      <c r="J538" s="331">
        <f t="shared" si="53"/>
        <v>0</v>
      </c>
      <c r="K538" s="409">
        <f t="shared" si="54"/>
        <v>0</v>
      </c>
      <c r="L538" s="408">
        <f t="shared" si="55"/>
        <v>0</v>
      </c>
      <c r="M538" s="407"/>
    </row>
    <row r="539" spans="1:13" ht="15" customHeight="1">
      <c r="A539" s="209"/>
      <c r="B539" s="332"/>
      <c r="C539" s="325"/>
      <c r="D539" s="413"/>
      <c r="E539" s="405"/>
      <c r="F539" s="404"/>
      <c r="G539" s="404"/>
      <c r="H539" s="403"/>
      <c r="I539" s="402">
        <f t="shared" si="52"/>
        <v>0</v>
      </c>
      <c r="J539" s="331">
        <f t="shared" si="53"/>
        <v>0</v>
      </c>
      <c r="K539" s="409">
        <f t="shared" si="54"/>
        <v>0</v>
      </c>
      <c r="L539" s="408">
        <f t="shared" si="55"/>
        <v>0</v>
      </c>
      <c r="M539" s="407"/>
    </row>
    <row r="540" spans="1:13" ht="15" customHeight="1">
      <c r="A540" s="209"/>
      <c r="B540" s="332"/>
      <c r="C540" s="325"/>
      <c r="D540" s="413"/>
      <c r="E540" s="405"/>
      <c r="F540" s="404"/>
      <c r="G540" s="404"/>
      <c r="H540" s="403"/>
      <c r="I540" s="402">
        <f t="shared" si="52"/>
        <v>0</v>
      </c>
      <c r="J540" s="331">
        <f t="shared" si="53"/>
        <v>0</v>
      </c>
      <c r="K540" s="409">
        <f t="shared" si="54"/>
        <v>0</v>
      </c>
      <c r="L540" s="408">
        <f t="shared" si="55"/>
        <v>0</v>
      </c>
      <c r="M540" s="407"/>
    </row>
    <row r="541" spans="1:13" ht="15" customHeight="1">
      <c r="A541" s="209"/>
      <c r="B541" s="332"/>
      <c r="C541" s="325"/>
      <c r="D541" s="413"/>
      <c r="E541" s="405"/>
      <c r="F541" s="404"/>
      <c r="G541" s="404"/>
      <c r="H541" s="403"/>
      <c r="I541" s="402">
        <f t="shared" si="52"/>
        <v>0</v>
      </c>
      <c r="J541" s="331">
        <f t="shared" si="53"/>
        <v>0</v>
      </c>
      <c r="K541" s="409">
        <f t="shared" si="54"/>
        <v>0</v>
      </c>
      <c r="L541" s="408">
        <f t="shared" si="55"/>
        <v>0</v>
      </c>
      <c r="M541" s="407"/>
    </row>
    <row r="542" spans="1:13" ht="15" customHeight="1">
      <c r="A542" s="209"/>
      <c r="B542" s="332"/>
      <c r="C542" s="325"/>
      <c r="D542" s="413"/>
      <c r="E542" s="405"/>
      <c r="F542" s="404"/>
      <c r="G542" s="404"/>
      <c r="H542" s="403"/>
      <c r="I542" s="402">
        <f t="shared" si="52"/>
        <v>0</v>
      </c>
      <c r="J542" s="331">
        <f t="shared" si="53"/>
        <v>0</v>
      </c>
      <c r="K542" s="409">
        <f t="shared" si="54"/>
        <v>0</v>
      </c>
      <c r="L542" s="408">
        <f t="shared" si="55"/>
        <v>0</v>
      </c>
      <c r="M542" s="407"/>
    </row>
    <row r="543" spans="1:13" ht="15" customHeight="1">
      <c r="A543" s="209"/>
      <c r="B543" s="332"/>
      <c r="C543" s="325"/>
      <c r="D543" s="413"/>
      <c r="E543" s="405"/>
      <c r="F543" s="404"/>
      <c r="G543" s="404"/>
      <c r="H543" s="403"/>
      <c r="I543" s="402">
        <f t="shared" si="52"/>
        <v>0</v>
      </c>
      <c r="J543" s="331">
        <f t="shared" si="53"/>
        <v>0</v>
      </c>
      <c r="K543" s="409">
        <f t="shared" si="54"/>
        <v>0</v>
      </c>
      <c r="L543" s="408">
        <f t="shared" si="55"/>
        <v>0</v>
      </c>
      <c r="M543" s="407"/>
    </row>
    <row r="544" spans="1:13" ht="15" customHeight="1">
      <c r="A544" s="209"/>
      <c r="B544" s="332"/>
      <c r="C544" s="325"/>
      <c r="D544" s="413"/>
      <c r="E544" s="405"/>
      <c r="F544" s="404"/>
      <c r="G544" s="404"/>
      <c r="H544" s="403"/>
      <c r="I544" s="402">
        <f t="shared" si="52"/>
        <v>0</v>
      </c>
      <c r="J544" s="331">
        <f t="shared" si="53"/>
        <v>0</v>
      </c>
      <c r="K544" s="409">
        <f t="shared" si="54"/>
        <v>0</v>
      </c>
      <c r="L544" s="408">
        <f t="shared" si="55"/>
        <v>0</v>
      </c>
      <c r="M544" s="407"/>
    </row>
    <row r="545" spans="1:13" ht="15" customHeight="1">
      <c r="A545" s="209"/>
      <c r="B545" s="332"/>
      <c r="C545" s="325"/>
      <c r="D545" s="413"/>
      <c r="E545" s="405"/>
      <c r="F545" s="404"/>
      <c r="G545" s="404"/>
      <c r="H545" s="403"/>
      <c r="I545" s="402">
        <f t="shared" si="52"/>
        <v>0</v>
      </c>
      <c r="J545" s="331">
        <f t="shared" si="53"/>
        <v>0</v>
      </c>
      <c r="K545" s="409">
        <f t="shared" si="54"/>
        <v>0</v>
      </c>
      <c r="L545" s="408">
        <f t="shared" si="55"/>
        <v>0</v>
      </c>
      <c r="M545" s="407"/>
    </row>
    <row r="546" spans="1:13" ht="15" customHeight="1">
      <c r="A546" s="209"/>
      <c r="B546" s="332"/>
      <c r="C546" s="325"/>
      <c r="D546" s="413"/>
      <c r="E546" s="405"/>
      <c r="F546" s="404"/>
      <c r="G546" s="404"/>
      <c r="H546" s="403"/>
      <c r="I546" s="402">
        <f t="shared" si="52"/>
        <v>0</v>
      </c>
      <c r="J546" s="331">
        <f t="shared" si="53"/>
        <v>0</v>
      </c>
      <c r="K546" s="409">
        <f t="shared" si="54"/>
        <v>0</v>
      </c>
      <c r="L546" s="408">
        <f t="shared" si="55"/>
        <v>0</v>
      </c>
      <c r="M546" s="407"/>
    </row>
    <row r="547" spans="1:13" ht="15" customHeight="1">
      <c r="A547" s="209"/>
      <c r="B547" s="229"/>
      <c r="C547" s="228"/>
      <c r="D547" s="428"/>
      <c r="E547" s="405"/>
      <c r="F547" s="404"/>
      <c r="G547" s="404"/>
      <c r="H547" s="403"/>
      <c r="I547" s="402">
        <f t="shared" si="52"/>
        <v>0</v>
      </c>
      <c r="J547" s="331">
        <f t="shared" si="53"/>
        <v>0</v>
      </c>
      <c r="K547" s="401">
        <f t="shared" si="54"/>
        <v>0</v>
      </c>
      <c r="L547" s="400">
        <f t="shared" si="55"/>
        <v>0</v>
      </c>
      <c r="M547" s="399"/>
    </row>
    <row r="548" spans="1:13" ht="15" customHeight="1">
      <c r="A548" s="209"/>
      <c r="B548" s="220"/>
      <c r="C548" s="219" t="s">
        <v>191</v>
      </c>
      <c r="D548" s="398"/>
      <c r="E548" s="397"/>
      <c r="F548" s="396"/>
      <c r="G548" s="396"/>
      <c r="H548" s="395" t="s">
        <v>724</v>
      </c>
      <c r="I548" s="394">
        <f>SUM(I516:I547)</f>
        <v>21.862106666666666</v>
      </c>
      <c r="J548" s="393">
        <f>SUM(J516:J547)</f>
        <v>0</v>
      </c>
      <c r="K548" s="393">
        <f>SUM(K516:K547)</f>
        <v>0</v>
      </c>
      <c r="L548" s="392">
        <f>SUM(L516:L547)</f>
        <v>0</v>
      </c>
      <c r="M548" s="391" t="s">
        <v>715</v>
      </c>
    </row>
    <row r="549" spans="1:13" ht="15" customHeight="1">
      <c r="A549" s="209"/>
      <c r="B549" s="284" t="s">
        <v>714</v>
      </c>
      <c r="C549" s="209"/>
      <c r="D549" s="209"/>
      <c r="E549" s="209"/>
      <c r="F549" s="209"/>
      <c r="G549" s="209"/>
      <c r="H549" s="209"/>
      <c r="I549" s="209"/>
      <c r="J549" s="209"/>
      <c r="K549" s="425"/>
      <c r="L549" s="210"/>
      <c r="M549" s="207"/>
    </row>
    <row r="550" spans="1:13" ht="15" customHeight="1">
      <c r="A550" s="209"/>
      <c r="B550" s="283" t="s">
        <v>93</v>
      </c>
      <c r="C550" s="884" t="e">
        <f>$C$43</f>
        <v>#REF!</v>
      </c>
      <c r="D550" s="885"/>
      <c r="E550" s="885"/>
      <c r="F550" s="885"/>
      <c r="G550" s="885"/>
      <c r="H550" s="885"/>
      <c r="I550" s="886" t="s">
        <v>752</v>
      </c>
      <c r="J550" s="887"/>
      <c r="K550" s="887"/>
      <c r="L550" s="887"/>
      <c r="M550" s="888"/>
    </row>
    <row r="551" spans="1:13" ht="15" customHeight="1">
      <c r="A551" s="209"/>
      <c r="B551" s="209"/>
      <c r="C551" s="209"/>
      <c r="D551" s="209"/>
      <c r="E551" s="209"/>
      <c r="F551" s="209"/>
      <c r="G551" s="209"/>
      <c r="H551" s="209"/>
      <c r="I551" s="209"/>
      <c r="J551" s="209"/>
      <c r="K551" s="425"/>
      <c r="L551" s="210"/>
      <c r="M551" s="210"/>
    </row>
    <row r="552" spans="1:13" ht="15" customHeight="1">
      <c r="A552" s="209"/>
      <c r="B552" s="281"/>
      <c r="C552" s="280"/>
      <c r="D552" s="424"/>
      <c r="E552" s="889" t="s">
        <v>712</v>
      </c>
      <c r="F552" s="890"/>
      <c r="G552" s="890"/>
      <c r="H552" s="891"/>
      <c r="I552" s="889" t="s">
        <v>711</v>
      </c>
      <c r="J552" s="890"/>
      <c r="K552" s="890"/>
      <c r="L552" s="891"/>
      <c r="M552" s="423"/>
    </row>
    <row r="553" spans="1:13" ht="15" customHeight="1">
      <c r="A553" s="209"/>
      <c r="B553" s="271" t="s">
        <v>70</v>
      </c>
      <c r="C553" s="270" t="s">
        <v>87</v>
      </c>
      <c r="D553" s="422" t="s">
        <v>13</v>
      </c>
      <c r="E553" s="421" t="s">
        <v>709</v>
      </c>
      <c r="F553" s="892" t="s">
        <v>708</v>
      </c>
      <c r="G553" s="265" t="s">
        <v>707</v>
      </c>
      <c r="H553" s="420" t="s">
        <v>710</v>
      </c>
      <c r="I553" s="421" t="s">
        <v>709</v>
      </c>
      <c r="J553" s="892" t="s">
        <v>708</v>
      </c>
      <c r="K553" s="265" t="s">
        <v>707</v>
      </c>
      <c r="L553" s="420" t="s">
        <v>751</v>
      </c>
      <c r="M553" s="417"/>
    </row>
    <row r="554" spans="1:13" ht="15" customHeight="1">
      <c r="A554" s="209"/>
      <c r="B554" s="261"/>
      <c r="C554" s="260"/>
      <c r="D554" s="419"/>
      <c r="E554" s="418"/>
      <c r="F554" s="893"/>
      <c r="G554" s="256"/>
      <c r="H554" s="257"/>
      <c r="I554" s="418"/>
      <c r="J554" s="893"/>
      <c r="K554" s="256"/>
      <c r="L554" s="257"/>
      <c r="M554" s="417"/>
    </row>
    <row r="555" spans="1:13" ht="15" customHeight="1">
      <c r="A555" s="209"/>
      <c r="B555" s="305" t="s">
        <v>342</v>
      </c>
      <c r="C555" s="304" t="s">
        <v>346</v>
      </c>
      <c r="D555" s="413">
        <v>56</v>
      </c>
      <c r="E555" s="427">
        <v>0.1</v>
      </c>
      <c r="F555" s="331"/>
      <c r="G555" s="331"/>
      <c r="H555" s="410"/>
      <c r="I555" s="402">
        <f t="shared" ref="I555:I586" si="56">D555*E555</f>
        <v>5.6000000000000005</v>
      </c>
      <c r="J555" s="331">
        <f t="shared" ref="J555:J586" si="57">D555*F555</f>
        <v>0</v>
      </c>
      <c r="K555" s="416">
        <f t="shared" ref="K555:K586" si="58">D555*G555</f>
        <v>0</v>
      </c>
      <c r="L555" s="415">
        <f t="shared" ref="L555:L586" si="59">D555*H555</f>
        <v>0</v>
      </c>
      <c r="M555" s="414"/>
    </row>
    <row r="556" spans="1:13" ht="15" customHeight="1">
      <c r="A556" s="209"/>
      <c r="B556" s="316" t="s">
        <v>342</v>
      </c>
      <c r="C556" s="315" t="s">
        <v>750</v>
      </c>
      <c r="D556" s="412">
        <v>1</v>
      </c>
      <c r="E556" s="427">
        <v>0.1</v>
      </c>
      <c r="F556" s="331"/>
      <c r="G556" s="331"/>
      <c r="H556" s="410"/>
      <c r="I556" s="402">
        <f t="shared" si="56"/>
        <v>0.1</v>
      </c>
      <c r="J556" s="331">
        <f t="shared" si="57"/>
        <v>0</v>
      </c>
      <c r="K556" s="409">
        <f t="shared" si="58"/>
        <v>0</v>
      </c>
      <c r="L556" s="408">
        <f t="shared" si="59"/>
        <v>0</v>
      </c>
      <c r="M556" s="407"/>
    </row>
    <row r="557" spans="1:13" ht="15" customHeight="1">
      <c r="A557" s="209"/>
      <c r="B557" s="316" t="s">
        <v>342</v>
      </c>
      <c r="C557" s="315" t="s">
        <v>749</v>
      </c>
      <c r="D557" s="412">
        <v>3</v>
      </c>
      <c r="E557" s="427">
        <v>0.15</v>
      </c>
      <c r="F557" s="331"/>
      <c r="G557" s="331"/>
      <c r="H557" s="410"/>
      <c r="I557" s="402">
        <f t="shared" si="56"/>
        <v>0.44999999999999996</v>
      </c>
      <c r="J557" s="331">
        <f t="shared" si="57"/>
        <v>0</v>
      </c>
      <c r="K557" s="409">
        <f t="shared" si="58"/>
        <v>0</v>
      </c>
      <c r="L557" s="408">
        <f t="shared" si="59"/>
        <v>0</v>
      </c>
      <c r="M557" s="407"/>
    </row>
    <row r="558" spans="1:13" ht="15" customHeight="1">
      <c r="A558" s="209"/>
      <c r="B558" s="305"/>
      <c r="C558" s="304"/>
      <c r="D558" s="413"/>
      <c r="E558" s="402"/>
      <c r="F558" s="331"/>
      <c r="G558" s="331"/>
      <c r="H558" s="410"/>
      <c r="I558" s="402">
        <f t="shared" si="56"/>
        <v>0</v>
      </c>
      <c r="J558" s="331">
        <f t="shared" si="57"/>
        <v>0</v>
      </c>
      <c r="K558" s="409">
        <f t="shared" si="58"/>
        <v>0</v>
      </c>
      <c r="L558" s="408">
        <f t="shared" si="59"/>
        <v>0</v>
      </c>
      <c r="M558" s="407"/>
    </row>
    <row r="559" spans="1:13" ht="15" customHeight="1">
      <c r="A559" s="209"/>
      <c r="B559" s="305"/>
      <c r="C559" s="304"/>
      <c r="D559" s="413"/>
      <c r="E559" s="402"/>
      <c r="F559" s="331"/>
      <c r="G559" s="331"/>
      <c r="H559" s="410"/>
      <c r="I559" s="402">
        <f t="shared" si="56"/>
        <v>0</v>
      </c>
      <c r="J559" s="331">
        <f t="shared" si="57"/>
        <v>0</v>
      </c>
      <c r="K559" s="409">
        <f t="shared" si="58"/>
        <v>0</v>
      </c>
      <c r="L559" s="408">
        <f t="shared" si="59"/>
        <v>0</v>
      </c>
      <c r="M559" s="411"/>
    </row>
    <row r="560" spans="1:13" ht="15" customHeight="1">
      <c r="A560" s="209"/>
      <c r="B560" s="305" t="s">
        <v>340</v>
      </c>
      <c r="C560" s="304" t="s">
        <v>339</v>
      </c>
      <c r="D560" s="413">
        <v>6</v>
      </c>
      <c r="E560" s="427">
        <v>0.3</v>
      </c>
      <c r="F560" s="331"/>
      <c r="G560" s="331"/>
      <c r="H560" s="410"/>
      <c r="I560" s="402">
        <f t="shared" si="56"/>
        <v>1.7999999999999998</v>
      </c>
      <c r="J560" s="331">
        <f t="shared" si="57"/>
        <v>0</v>
      </c>
      <c r="K560" s="409">
        <f t="shared" si="58"/>
        <v>0</v>
      </c>
      <c r="L560" s="408">
        <f t="shared" si="59"/>
        <v>0</v>
      </c>
      <c r="M560" s="411"/>
    </row>
    <row r="561" spans="1:13" ht="15" customHeight="1">
      <c r="A561" s="209"/>
      <c r="B561" s="305" t="s">
        <v>338</v>
      </c>
      <c r="C561" s="304"/>
      <c r="D561" s="413">
        <v>6</v>
      </c>
      <c r="E561" s="427">
        <v>0.1</v>
      </c>
      <c r="F561" s="331"/>
      <c r="G561" s="331"/>
      <c r="H561" s="410"/>
      <c r="I561" s="402">
        <f t="shared" si="56"/>
        <v>0.60000000000000009</v>
      </c>
      <c r="J561" s="331">
        <f t="shared" si="57"/>
        <v>0</v>
      </c>
      <c r="K561" s="409">
        <f t="shared" si="58"/>
        <v>0</v>
      </c>
      <c r="L561" s="408">
        <f t="shared" si="59"/>
        <v>0</v>
      </c>
      <c r="M561" s="411"/>
    </row>
    <row r="562" spans="1:13" ht="15" customHeight="1">
      <c r="A562" s="209"/>
      <c r="B562" s="305" t="s">
        <v>337</v>
      </c>
      <c r="C562" s="304"/>
      <c r="D562" s="413">
        <v>6</v>
      </c>
      <c r="E562" s="427">
        <v>0.5</v>
      </c>
      <c r="F562" s="331"/>
      <c r="G562" s="331"/>
      <c r="H562" s="410"/>
      <c r="I562" s="402">
        <f t="shared" si="56"/>
        <v>3</v>
      </c>
      <c r="J562" s="331">
        <f t="shared" si="57"/>
        <v>0</v>
      </c>
      <c r="K562" s="409">
        <f t="shared" si="58"/>
        <v>0</v>
      </c>
      <c r="L562" s="408">
        <f t="shared" si="59"/>
        <v>0</v>
      </c>
      <c r="M562" s="411"/>
    </row>
    <row r="563" spans="1:13" ht="15" customHeight="1">
      <c r="A563" s="209"/>
      <c r="B563" s="305" t="s">
        <v>335</v>
      </c>
      <c r="C563" s="304"/>
      <c r="D563" s="413">
        <v>6</v>
      </c>
      <c r="E563" s="427">
        <v>0.5</v>
      </c>
      <c r="F563" s="331"/>
      <c r="G563" s="331"/>
      <c r="H563" s="410"/>
      <c r="I563" s="402">
        <f t="shared" si="56"/>
        <v>3</v>
      </c>
      <c r="J563" s="331">
        <f t="shared" si="57"/>
        <v>0</v>
      </c>
      <c r="K563" s="409">
        <f t="shared" si="58"/>
        <v>0</v>
      </c>
      <c r="L563" s="408">
        <f t="shared" si="59"/>
        <v>0</v>
      </c>
      <c r="M563" s="411"/>
    </row>
    <row r="564" spans="1:13" ht="15" customHeight="1">
      <c r="A564" s="209"/>
      <c r="B564" s="305"/>
      <c r="C564" s="304"/>
      <c r="D564" s="413"/>
      <c r="E564" s="402"/>
      <c r="F564" s="331"/>
      <c r="G564" s="331"/>
      <c r="H564" s="410"/>
      <c r="I564" s="402">
        <f t="shared" si="56"/>
        <v>0</v>
      </c>
      <c r="J564" s="331">
        <f t="shared" si="57"/>
        <v>0</v>
      </c>
      <c r="K564" s="409">
        <f t="shared" si="58"/>
        <v>0</v>
      </c>
      <c r="L564" s="408">
        <f t="shared" si="59"/>
        <v>0</v>
      </c>
      <c r="M564" s="411"/>
    </row>
    <row r="565" spans="1:13" ht="15" customHeight="1">
      <c r="A565" s="209"/>
      <c r="B565" s="289"/>
      <c r="C565" s="288"/>
      <c r="D565" s="432"/>
      <c r="E565" s="402"/>
      <c r="F565" s="331"/>
      <c r="G565" s="331"/>
      <c r="H565" s="410"/>
      <c r="I565" s="402">
        <f t="shared" si="56"/>
        <v>0</v>
      </c>
      <c r="J565" s="331">
        <f t="shared" si="57"/>
        <v>0</v>
      </c>
      <c r="K565" s="409">
        <f t="shared" si="58"/>
        <v>0</v>
      </c>
      <c r="L565" s="408">
        <f t="shared" si="59"/>
        <v>0</v>
      </c>
      <c r="M565" s="411"/>
    </row>
    <row r="566" spans="1:13" ht="15" customHeight="1">
      <c r="A566" s="209"/>
      <c r="B566" s="289" t="s">
        <v>332</v>
      </c>
      <c r="C566" s="288" t="s">
        <v>333</v>
      </c>
      <c r="D566" s="432">
        <v>635</v>
      </c>
      <c r="E566" s="402">
        <v>1.7000000000000001E-2</v>
      </c>
      <c r="F566" s="331"/>
      <c r="G566" s="331"/>
      <c r="H566" s="410"/>
      <c r="I566" s="402">
        <f t="shared" si="56"/>
        <v>10.795</v>
      </c>
      <c r="J566" s="331">
        <f t="shared" si="57"/>
        <v>0</v>
      </c>
      <c r="K566" s="409">
        <f t="shared" si="58"/>
        <v>0</v>
      </c>
      <c r="L566" s="408">
        <f t="shared" si="59"/>
        <v>0</v>
      </c>
      <c r="M566" s="411"/>
    </row>
    <row r="567" spans="1:13" ht="15" customHeight="1">
      <c r="A567" s="209"/>
      <c r="B567" s="305" t="s">
        <v>332</v>
      </c>
      <c r="C567" s="304" t="s">
        <v>331</v>
      </c>
      <c r="D567" s="413">
        <v>266</v>
      </c>
      <c r="E567" s="402">
        <v>2.5999999999999999E-2</v>
      </c>
      <c r="F567" s="331"/>
      <c r="G567" s="331"/>
      <c r="H567" s="410"/>
      <c r="I567" s="402">
        <f t="shared" si="56"/>
        <v>6.9159999999999995</v>
      </c>
      <c r="J567" s="331">
        <f t="shared" si="57"/>
        <v>0</v>
      </c>
      <c r="K567" s="409">
        <f t="shared" si="58"/>
        <v>0</v>
      </c>
      <c r="L567" s="408">
        <f t="shared" si="59"/>
        <v>0</v>
      </c>
      <c r="M567" s="411"/>
    </row>
    <row r="568" spans="1:13" ht="15" customHeight="1">
      <c r="A568" s="209"/>
      <c r="B568" s="330"/>
      <c r="C568" s="304"/>
      <c r="D568" s="431"/>
      <c r="E568" s="402"/>
      <c r="F568" s="331"/>
      <c r="G568" s="331"/>
      <c r="H568" s="410"/>
      <c r="I568" s="402">
        <f t="shared" si="56"/>
        <v>0</v>
      </c>
      <c r="J568" s="331">
        <f t="shared" si="57"/>
        <v>0</v>
      </c>
      <c r="K568" s="409">
        <f t="shared" si="58"/>
        <v>0</v>
      </c>
      <c r="L568" s="408">
        <f t="shared" si="59"/>
        <v>0</v>
      </c>
      <c r="M568" s="411"/>
    </row>
    <row r="569" spans="1:13" ht="15" customHeight="1">
      <c r="A569" s="209"/>
      <c r="B569" s="330" t="s">
        <v>65</v>
      </c>
      <c r="C569" s="304" t="s">
        <v>329</v>
      </c>
      <c r="D569" s="431">
        <v>317</v>
      </c>
      <c r="E569" s="402">
        <v>4.4999999999999998E-2</v>
      </c>
      <c r="F569" s="331"/>
      <c r="G569" s="331"/>
      <c r="H569" s="410"/>
      <c r="I569" s="402">
        <f t="shared" si="56"/>
        <v>14.264999999999999</v>
      </c>
      <c r="J569" s="331">
        <f t="shared" si="57"/>
        <v>0</v>
      </c>
      <c r="K569" s="409">
        <f t="shared" si="58"/>
        <v>0</v>
      </c>
      <c r="L569" s="408">
        <f t="shared" si="59"/>
        <v>0</v>
      </c>
      <c r="M569" s="407"/>
    </row>
    <row r="570" spans="1:13" ht="15" customHeight="1">
      <c r="A570" s="209"/>
      <c r="B570" s="330" t="s">
        <v>65</v>
      </c>
      <c r="C570" s="304" t="s">
        <v>328</v>
      </c>
      <c r="D570" s="431">
        <v>50</v>
      </c>
      <c r="E570" s="402">
        <v>7.4999999999999997E-2</v>
      </c>
      <c r="F570" s="331"/>
      <c r="G570" s="331"/>
      <c r="H570" s="410"/>
      <c r="I570" s="402">
        <f t="shared" si="56"/>
        <v>3.75</v>
      </c>
      <c r="J570" s="331">
        <f t="shared" si="57"/>
        <v>0</v>
      </c>
      <c r="K570" s="409">
        <f t="shared" si="58"/>
        <v>0</v>
      </c>
      <c r="L570" s="408">
        <f t="shared" si="59"/>
        <v>0</v>
      </c>
      <c r="M570" s="407"/>
    </row>
    <row r="571" spans="1:13" ht="15" customHeight="1">
      <c r="A571" s="209"/>
      <c r="B571" s="330" t="s">
        <v>64</v>
      </c>
      <c r="C571" s="304" t="s">
        <v>247</v>
      </c>
      <c r="D571" s="431">
        <v>10</v>
      </c>
      <c r="E571" s="402">
        <v>0.28999999999999998</v>
      </c>
      <c r="F571" s="331"/>
      <c r="G571" s="331"/>
      <c r="H571" s="410"/>
      <c r="I571" s="402">
        <f t="shared" si="56"/>
        <v>2.9</v>
      </c>
      <c r="J571" s="331">
        <f t="shared" si="57"/>
        <v>0</v>
      </c>
      <c r="K571" s="409">
        <f t="shared" si="58"/>
        <v>0</v>
      </c>
      <c r="L571" s="408">
        <f t="shared" si="59"/>
        <v>0</v>
      </c>
      <c r="M571" s="407"/>
    </row>
    <row r="572" spans="1:13" ht="15" customHeight="1">
      <c r="A572" s="209"/>
      <c r="B572" s="330" t="s">
        <v>64</v>
      </c>
      <c r="C572" s="304" t="s">
        <v>245</v>
      </c>
      <c r="D572" s="413">
        <v>10</v>
      </c>
      <c r="E572" s="402">
        <v>0.115</v>
      </c>
      <c r="F572" s="331"/>
      <c r="G572" s="331"/>
      <c r="H572" s="410"/>
      <c r="I572" s="402">
        <f t="shared" si="56"/>
        <v>1.1500000000000001</v>
      </c>
      <c r="J572" s="331">
        <f t="shared" si="57"/>
        <v>0</v>
      </c>
      <c r="K572" s="409">
        <f t="shared" si="58"/>
        <v>0</v>
      </c>
      <c r="L572" s="408">
        <f t="shared" si="59"/>
        <v>0</v>
      </c>
      <c r="M572" s="407"/>
    </row>
    <row r="573" spans="1:13" ht="15" customHeight="1">
      <c r="A573" s="209"/>
      <c r="B573" s="330"/>
      <c r="C573" s="304"/>
      <c r="D573" s="431"/>
      <c r="E573" s="402"/>
      <c r="F573" s="331"/>
      <c r="G573" s="331"/>
      <c r="H573" s="410"/>
      <c r="I573" s="402">
        <f t="shared" si="56"/>
        <v>0</v>
      </c>
      <c r="J573" s="331">
        <f t="shared" si="57"/>
        <v>0</v>
      </c>
      <c r="K573" s="409">
        <f t="shared" si="58"/>
        <v>0</v>
      </c>
      <c r="L573" s="408">
        <f t="shared" si="59"/>
        <v>0</v>
      </c>
      <c r="M573" s="407"/>
    </row>
    <row r="574" spans="1:13" ht="15" customHeight="1">
      <c r="A574" s="209"/>
      <c r="B574" s="289" t="s">
        <v>6</v>
      </c>
      <c r="C574" s="288" t="s">
        <v>242</v>
      </c>
      <c r="D574" s="406">
        <v>49</v>
      </c>
      <c r="E574" s="402">
        <v>0.53</v>
      </c>
      <c r="F574" s="331"/>
      <c r="G574" s="331"/>
      <c r="H574" s="410"/>
      <c r="I574" s="402">
        <f t="shared" si="56"/>
        <v>25.970000000000002</v>
      </c>
      <c r="J574" s="331">
        <f t="shared" si="57"/>
        <v>0</v>
      </c>
      <c r="K574" s="409">
        <f t="shared" si="58"/>
        <v>0</v>
      </c>
      <c r="L574" s="408">
        <f t="shared" si="59"/>
        <v>0</v>
      </c>
      <c r="M574" s="407"/>
    </row>
    <row r="575" spans="1:13" ht="15" customHeight="1">
      <c r="A575" s="209"/>
      <c r="B575" s="305" t="s">
        <v>6</v>
      </c>
      <c r="C575" s="304" t="s">
        <v>327</v>
      </c>
      <c r="D575" s="413">
        <v>40</v>
      </c>
      <c r="E575" s="405">
        <v>0.71599999999999997</v>
      </c>
      <c r="F575" s="404"/>
      <c r="G575" s="404"/>
      <c r="H575" s="403"/>
      <c r="I575" s="402">
        <f t="shared" si="56"/>
        <v>28.64</v>
      </c>
      <c r="J575" s="331">
        <f t="shared" si="57"/>
        <v>0</v>
      </c>
      <c r="K575" s="409">
        <f t="shared" si="58"/>
        <v>0</v>
      </c>
      <c r="L575" s="408">
        <f t="shared" si="59"/>
        <v>0</v>
      </c>
      <c r="M575" s="407"/>
    </row>
    <row r="576" spans="1:13" ht="15" customHeight="1">
      <c r="A576" s="209"/>
      <c r="B576" s="305" t="s">
        <v>6</v>
      </c>
      <c r="C576" s="304" t="s">
        <v>326</v>
      </c>
      <c r="D576" s="413">
        <v>10</v>
      </c>
      <c r="E576" s="405">
        <v>1.05</v>
      </c>
      <c r="F576" s="404"/>
      <c r="G576" s="404"/>
      <c r="H576" s="403"/>
      <c r="I576" s="402">
        <f t="shared" si="56"/>
        <v>10.5</v>
      </c>
      <c r="J576" s="331">
        <f t="shared" si="57"/>
        <v>0</v>
      </c>
      <c r="K576" s="409">
        <f t="shared" si="58"/>
        <v>0</v>
      </c>
      <c r="L576" s="408">
        <f t="shared" si="59"/>
        <v>0</v>
      </c>
      <c r="M576" s="407"/>
    </row>
    <row r="577" spans="1:13" ht="15" customHeight="1">
      <c r="A577" s="209"/>
      <c r="B577" s="305"/>
      <c r="C577" s="304"/>
      <c r="D577" s="413"/>
      <c r="E577" s="405"/>
      <c r="F577" s="404"/>
      <c r="G577" s="404"/>
      <c r="H577" s="403"/>
      <c r="I577" s="402">
        <f t="shared" si="56"/>
        <v>0</v>
      </c>
      <c r="J577" s="331">
        <f t="shared" si="57"/>
        <v>0</v>
      </c>
      <c r="K577" s="409">
        <f t="shared" si="58"/>
        <v>0</v>
      </c>
      <c r="L577" s="408">
        <f t="shared" si="59"/>
        <v>0</v>
      </c>
      <c r="M577" s="407"/>
    </row>
    <row r="578" spans="1:13" ht="15" customHeight="1">
      <c r="A578" s="209"/>
      <c r="B578" s="289" t="s">
        <v>325</v>
      </c>
      <c r="C578" s="288" t="s">
        <v>324</v>
      </c>
      <c r="D578" s="406">
        <v>3</v>
      </c>
      <c r="E578" s="402">
        <f>(((0.2*0.2)*2)+((0.2*0.15)*2)+((0.2*0.15)*2))*1.6*7.87</f>
        <v>2.5184000000000006</v>
      </c>
      <c r="F578" s="404"/>
      <c r="G578" s="404"/>
      <c r="H578" s="403"/>
      <c r="I578" s="402">
        <f t="shared" si="56"/>
        <v>7.5552000000000019</v>
      </c>
      <c r="J578" s="331">
        <f t="shared" si="57"/>
        <v>0</v>
      </c>
      <c r="K578" s="409">
        <f t="shared" si="58"/>
        <v>0</v>
      </c>
      <c r="L578" s="408">
        <f t="shared" si="59"/>
        <v>0</v>
      </c>
      <c r="M578" s="407"/>
    </row>
    <row r="579" spans="1:13" ht="15" customHeight="1">
      <c r="A579" s="209"/>
      <c r="B579" s="305"/>
      <c r="C579" s="304"/>
      <c r="D579" s="413"/>
      <c r="E579" s="405"/>
      <c r="F579" s="404"/>
      <c r="G579" s="404"/>
      <c r="H579" s="403"/>
      <c r="I579" s="402">
        <f t="shared" si="56"/>
        <v>0</v>
      </c>
      <c r="J579" s="331">
        <f t="shared" si="57"/>
        <v>0</v>
      </c>
      <c r="K579" s="409">
        <f t="shared" si="58"/>
        <v>0</v>
      </c>
      <c r="L579" s="408">
        <f t="shared" si="59"/>
        <v>0</v>
      </c>
      <c r="M579" s="407"/>
    </row>
    <row r="580" spans="1:13" ht="15" customHeight="1">
      <c r="A580" s="209"/>
      <c r="B580" s="305"/>
      <c r="C580" s="304"/>
      <c r="D580" s="413"/>
      <c r="E580" s="405"/>
      <c r="F580" s="404"/>
      <c r="G580" s="404"/>
      <c r="H580" s="403"/>
      <c r="I580" s="402">
        <f t="shared" si="56"/>
        <v>0</v>
      </c>
      <c r="J580" s="331">
        <f t="shared" si="57"/>
        <v>0</v>
      </c>
      <c r="K580" s="409">
        <f t="shared" si="58"/>
        <v>0</v>
      </c>
      <c r="L580" s="408">
        <f t="shared" si="59"/>
        <v>0</v>
      </c>
      <c r="M580" s="407"/>
    </row>
    <row r="581" spans="1:13" ht="15" customHeight="1">
      <c r="A581" s="209"/>
      <c r="B581" s="289"/>
      <c r="C581" s="288"/>
      <c r="D581" s="406"/>
      <c r="E581" s="405"/>
      <c r="F581" s="404"/>
      <c r="G581" s="404"/>
      <c r="H581" s="403"/>
      <c r="I581" s="402">
        <f t="shared" si="56"/>
        <v>0</v>
      </c>
      <c r="J581" s="331">
        <f t="shared" si="57"/>
        <v>0</v>
      </c>
      <c r="K581" s="409">
        <f t="shared" si="58"/>
        <v>0</v>
      </c>
      <c r="L581" s="408">
        <f t="shared" si="59"/>
        <v>0</v>
      </c>
      <c r="M581" s="407"/>
    </row>
    <row r="582" spans="1:13" ht="15" customHeight="1">
      <c r="A582" s="209"/>
      <c r="B582" s="289"/>
      <c r="C582" s="288"/>
      <c r="D582" s="406"/>
      <c r="E582" s="405"/>
      <c r="F582" s="404"/>
      <c r="G582" s="404"/>
      <c r="H582" s="403"/>
      <c r="I582" s="402">
        <f t="shared" si="56"/>
        <v>0</v>
      </c>
      <c r="J582" s="331">
        <f t="shared" si="57"/>
        <v>0</v>
      </c>
      <c r="K582" s="409">
        <f t="shared" si="58"/>
        <v>0</v>
      </c>
      <c r="L582" s="408">
        <f t="shared" si="59"/>
        <v>0</v>
      </c>
      <c r="M582" s="407"/>
    </row>
    <row r="583" spans="1:13" ht="15" customHeight="1">
      <c r="A583" s="209"/>
      <c r="B583" s="289"/>
      <c r="C583" s="288"/>
      <c r="D583" s="406"/>
      <c r="E583" s="405"/>
      <c r="F583" s="404"/>
      <c r="G583" s="404"/>
      <c r="H583" s="403"/>
      <c r="I583" s="402">
        <f t="shared" si="56"/>
        <v>0</v>
      </c>
      <c r="J583" s="331">
        <f t="shared" si="57"/>
        <v>0</v>
      </c>
      <c r="K583" s="409">
        <f t="shared" si="58"/>
        <v>0</v>
      </c>
      <c r="L583" s="408">
        <f t="shared" si="59"/>
        <v>0</v>
      </c>
      <c r="M583" s="407"/>
    </row>
    <row r="584" spans="1:13" ht="15" customHeight="1">
      <c r="A584" s="209"/>
      <c r="B584" s="289"/>
      <c r="C584" s="288"/>
      <c r="D584" s="406"/>
      <c r="E584" s="405"/>
      <c r="F584" s="404"/>
      <c r="G584" s="404"/>
      <c r="H584" s="403"/>
      <c r="I584" s="402">
        <f t="shared" si="56"/>
        <v>0</v>
      </c>
      <c r="J584" s="331">
        <f t="shared" si="57"/>
        <v>0</v>
      </c>
      <c r="K584" s="409">
        <f t="shared" si="58"/>
        <v>0</v>
      </c>
      <c r="L584" s="408">
        <f t="shared" si="59"/>
        <v>0</v>
      </c>
      <c r="M584" s="407"/>
    </row>
    <row r="585" spans="1:13" ht="15" customHeight="1">
      <c r="A585" s="209"/>
      <c r="B585" s="289"/>
      <c r="C585" s="288"/>
      <c r="D585" s="406"/>
      <c r="E585" s="405"/>
      <c r="F585" s="404"/>
      <c r="G585" s="404"/>
      <c r="H585" s="403"/>
      <c r="I585" s="402">
        <f t="shared" si="56"/>
        <v>0</v>
      </c>
      <c r="J585" s="331">
        <f t="shared" si="57"/>
        <v>0</v>
      </c>
      <c r="K585" s="409">
        <f t="shared" si="58"/>
        <v>0</v>
      </c>
      <c r="L585" s="408">
        <f t="shared" si="59"/>
        <v>0</v>
      </c>
      <c r="M585" s="407"/>
    </row>
    <row r="586" spans="1:13" ht="15" customHeight="1">
      <c r="A586" s="209"/>
      <c r="B586" s="289"/>
      <c r="C586" s="288"/>
      <c r="D586" s="428"/>
      <c r="E586" s="405"/>
      <c r="F586" s="404"/>
      <c r="G586" s="404"/>
      <c r="H586" s="403"/>
      <c r="I586" s="402">
        <f t="shared" si="56"/>
        <v>0</v>
      </c>
      <c r="J586" s="331">
        <f t="shared" si="57"/>
        <v>0</v>
      </c>
      <c r="K586" s="401">
        <f t="shared" si="58"/>
        <v>0</v>
      </c>
      <c r="L586" s="400">
        <f t="shared" si="59"/>
        <v>0</v>
      </c>
      <c r="M586" s="399"/>
    </row>
    <row r="587" spans="1:13" ht="15" customHeight="1">
      <c r="A587" s="209"/>
      <c r="B587" s="220"/>
      <c r="C587" s="219" t="s">
        <v>191</v>
      </c>
      <c r="D587" s="398"/>
      <c r="E587" s="397"/>
      <c r="F587" s="396"/>
      <c r="G587" s="396"/>
      <c r="H587" s="395" t="s">
        <v>748</v>
      </c>
      <c r="I587" s="394">
        <f>SUM(I555:I586)</f>
        <v>126.99119999999999</v>
      </c>
      <c r="J587" s="393">
        <f>SUM(J555:J586)</f>
        <v>0</v>
      </c>
      <c r="K587" s="393">
        <f>SUM(K555:K586)</f>
        <v>0</v>
      </c>
      <c r="L587" s="392">
        <f>SUM(L555:L586)</f>
        <v>0</v>
      </c>
      <c r="M587" s="391" t="s">
        <v>715</v>
      </c>
    </row>
    <row r="588" spans="1:13" ht="15" customHeight="1">
      <c r="A588" s="209"/>
      <c r="B588" s="284" t="s">
        <v>714</v>
      </c>
      <c r="C588" s="209"/>
      <c r="D588" s="209"/>
      <c r="E588" s="209"/>
      <c r="F588" s="209"/>
      <c r="G588" s="209"/>
      <c r="H588" s="209"/>
      <c r="I588" s="209"/>
      <c r="J588" s="209"/>
      <c r="K588" s="425"/>
      <c r="L588" s="210"/>
      <c r="M588" s="210"/>
    </row>
    <row r="589" spans="1:13" ht="15" customHeight="1">
      <c r="A589" s="209"/>
      <c r="B589" s="283" t="s">
        <v>93</v>
      </c>
      <c r="C589" s="884" t="e">
        <f>$C$43</f>
        <v>#REF!</v>
      </c>
      <c r="D589" s="885"/>
      <c r="E589" s="885"/>
      <c r="F589" s="885"/>
      <c r="G589" s="885"/>
      <c r="H589" s="885"/>
      <c r="I589" s="886" t="s">
        <v>322</v>
      </c>
      <c r="J589" s="887"/>
      <c r="K589" s="887"/>
      <c r="L589" s="887"/>
      <c r="M589" s="888"/>
    </row>
    <row r="590" spans="1:13" ht="15" customHeight="1">
      <c r="A590" s="209"/>
      <c r="B590" s="209"/>
      <c r="C590" s="209"/>
      <c r="D590" s="209"/>
      <c r="E590" s="209"/>
      <c r="F590" s="209"/>
      <c r="G590" s="209"/>
      <c r="H590" s="209"/>
      <c r="I590" s="209"/>
      <c r="J590" s="209"/>
      <c r="K590" s="425"/>
      <c r="L590" s="210"/>
      <c r="M590" s="210"/>
    </row>
    <row r="591" spans="1:13" ht="15" customHeight="1">
      <c r="A591" s="209"/>
      <c r="B591" s="281"/>
      <c r="C591" s="280"/>
      <c r="D591" s="424"/>
      <c r="E591" s="889" t="s">
        <v>712</v>
      </c>
      <c r="F591" s="890"/>
      <c r="G591" s="890"/>
      <c r="H591" s="891"/>
      <c r="I591" s="889" t="s">
        <v>711</v>
      </c>
      <c r="J591" s="890"/>
      <c r="K591" s="890"/>
      <c r="L591" s="891"/>
      <c r="M591" s="423"/>
    </row>
    <row r="592" spans="1:13" ht="15" customHeight="1">
      <c r="A592" s="209"/>
      <c r="B592" s="271" t="s">
        <v>70</v>
      </c>
      <c r="C592" s="270" t="s">
        <v>87</v>
      </c>
      <c r="D592" s="422" t="s">
        <v>13</v>
      </c>
      <c r="E592" s="421" t="s">
        <v>709</v>
      </c>
      <c r="F592" s="892" t="s">
        <v>708</v>
      </c>
      <c r="G592" s="265" t="s">
        <v>707</v>
      </c>
      <c r="H592" s="420" t="s">
        <v>710</v>
      </c>
      <c r="I592" s="421" t="s">
        <v>709</v>
      </c>
      <c r="J592" s="892" t="s">
        <v>708</v>
      </c>
      <c r="K592" s="265" t="s">
        <v>707</v>
      </c>
      <c r="L592" s="420" t="s">
        <v>706</v>
      </c>
      <c r="M592" s="417"/>
    </row>
    <row r="593" spans="1:13" ht="15" customHeight="1">
      <c r="A593" s="209"/>
      <c r="B593" s="261"/>
      <c r="C593" s="260"/>
      <c r="D593" s="419"/>
      <c r="E593" s="418"/>
      <c r="F593" s="893"/>
      <c r="G593" s="256"/>
      <c r="H593" s="257"/>
      <c r="I593" s="418"/>
      <c r="J593" s="893"/>
      <c r="K593" s="256"/>
      <c r="L593" s="257"/>
      <c r="M593" s="417"/>
    </row>
    <row r="594" spans="1:13" ht="15" customHeight="1">
      <c r="A594" s="209"/>
      <c r="B594" s="289" t="s">
        <v>270</v>
      </c>
      <c r="C594" s="288" t="s">
        <v>321</v>
      </c>
      <c r="D594" s="413">
        <v>7</v>
      </c>
      <c r="E594" s="402">
        <v>9.5000000000000001E-2</v>
      </c>
      <c r="F594" s="331"/>
      <c r="G594" s="331"/>
      <c r="H594" s="410"/>
      <c r="I594" s="402">
        <f t="shared" ref="I594:I625" si="60">D594*E594</f>
        <v>0.66500000000000004</v>
      </c>
      <c r="J594" s="331">
        <f t="shared" ref="J594:J625" si="61">D594*F594</f>
        <v>0</v>
      </c>
      <c r="K594" s="416">
        <f t="shared" ref="K594:K625" si="62">D594*G594</f>
        <v>0</v>
      </c>
      <c r="L594" s="415">
        <f t="shared" ref="L594:L625" si="63">D594*H594</f>
        <v>0</v>
      </c>
      <c r="M594" s="414"/>
    </row>
    <row r="595" spans="1:13" ht="15" customHeight="1">
      <c r="A595" s="209"/>
      <c r="B595" s="289" t="s">
        <v>270</v>
      </c>
      <c r="C595" s="288" t="s">
        <v>320</v>
      </c>
      <c r="D595" s="428">
        <v>49</v>
      </c>
      <c r="E595" s="402">
        <v>0.16</v>
      </c>
      <c r="F595" s="331"/>
      <c r="G595" s="331"/>
      <c r="H595" s="410"/>
      <c r="I595" s="402">
        <f t="shared" si="60"/>
        <v>7.84</v>
      </c>
      <c r="J595" s="331">
        <f t="shared" si="61"/>
        <v>0</v>
      </c>
      <c r="K595" s="409">
        <f t="shared" si="62"/>
        <v>0</v>
      </c>
      <c r="L595" s="408">
        <f t="shared" si="63"/>
        <v>0</v>
      </c>
      <c r="M595" s="407"/>
    </row>
    <row r="596" spans="1:13" ht="15" customHeight="1">
      <c r="A596" s="209"/>
      <c r="B596" s="322" t="s">
        <v>746</v>
      </c>
      <c r="C596" s="288" t="s">
        <v>747</v>
      </c>
      <c r="D596" s="413">
        <v>194</v>
      </c>
      <c r="E596" s="402">
        <v>0.06</v>
      </c>
      <c r="F596" s="331"/>
      <c r="G596" s="331"/>
      <c r="H596" s="410"/>
      <c r="I596" s="402">
        <f t="shared" si="60"/>
        <v>11.639999999999999</v>
      </c>
      <c r="J596" s="331">
        <f t="shared" si="61"/>
        <v>0</v>
      </c>
      <c r="K596" s="409">
        <f t="shared" si="62"/>
        <v>0</v>
      </c>
      <c r="L596" s="408">
        <f t="shared" si="63"/>
        <v>0</v>
      </c>
      <c r="M596" s="407"/>
    </row>
    <row r="597" spans="1:13" ht="15" customHeight="1">
      <c r="A597" s="209"/>
      <c r="B597" s="322" t="s">
        <v>746</v>
      </c>
      <c r="C597" s="288" t="s">
        <v>745</v>
      </c>
      <c r="D597" s="428">
        <v>42</v>
      </c>
      <c r="E597" s="402">
        <v>0.16</v>
      </c>
      <c r="F597" s="331"/>
      <c r="G597" s="331"/>
      <c r="H597" s="410"/>
      <c r="I597" s="402">
        <f t="shared" si="60"/>
        <v>6.72</v>
      </c>
      <c r="J597" s="331">
        <f t="shared" si="61"/>
        <v>0</v>
      </c>
      <c r="K597" s="409">
        <f t="shared" si="62"/>
        <v>0</v>
      </c>
      <c r="L597" s="408">
        <f t="shared" si="63"/>
        <v>0</v>
      </c>
      <c r="M597" s="407"/>
    </row>
    <row r="598" spans="1:13" ht="15" customHeight="1">
      <c r="A598" s="209"/>
      <c r="B598" s="322" t="s">
        <v>744</v>
      </c>
      <c r="C598" s="288" t="s">
        <v>743</v>
      </c>
      <c r="D598" s="428">
        <v>42</v>
      </c>
      <c r="E598" s="402">
        <v>1.3</v>
      </c>
      <c r="F598" s="331"/>
      <c r="G598" s="331"/>
      <c r="H598" s="410"/>
      <c r="I598" s="402">
        <f t="shared" si="60"/>
        <v>54.6</v>
      </c>
      <c r="J598" s="331">
        <f t="shared" si="61"/>
        <v>0</v>
      </c>
      <c r="K598" s="409">
        <f t="shared" si="62"/>
        <v>0</v>
      </c>
      <c r="L598" s="408">
        <f t="shared" si="63"/>
        <v>0</v>
      </c>
      <c r="M598" s="411"/>
    </row>
    <row r="599" spans="1:13" ht="15" customHeight="1">
      <c r="A599" s="209"/>
      <c r="B599" s="322" t="s">
        <v>741</v>
      </c>
      <c r="C599" s="288" t="s">
        <v>742</v>
      </c>
      <c r="D599" s="428">
        <v>9</v>
      </c>
      <c r="E599" s="402">
        <v>1.95</v>
      </c>
      <c r="F599" s="331"/>
      <c r="G599" s="331"/>
      <c r="H599" s="410"/>
      <c r="I599" s="402">
        <f t="shared" si="60"/>
        <v>17.55</v>
      </c>
      <c r="J599" s="331">
        <f t="shared" si="61"/>
        <v>0</v>
      </c>
      <c r="K599" s="409">
        <f t="shared" si="62"/>
        <v>0</v>
      </c>
      <c r="L599" s="408">
        <f t="shared" si="63"/>
        <v>0</v>
      </c>
      <c r="M599" s="411"/>
    </row>
    <row r="600" spans="1:13" ht="15" customHeight="1">
      <c r="A600" s="209"/>
      <c r="B600" s="322" t="s">
        <v>741</v>
      </c>
      <c r="C600" s="288" t="s">
        <v>740</v>
      </c>
      <c r="D600" s="413">
        <v>4</v>
      </c>
      <c r="E600" s="402">
        <v>1.95</v>
      </c>
      <c r="F600" s="331"/>
      <c r="G600" s="331"/>
      <c r="H600" s="410"/>
      <c r="I600" s="402">
        <f t="shared" si="60"/>
        <v>7.8</v>
      </c>
      <c r="J600" s="331">
        <f t="shared" si="61"/>
        <v>0</v>
      </c>
      <c r="K600" s="409">
        <f t="shared" si="62"/>
        <v>0</v>
      </c>
      <c r="L600" s="408">
        <f t="shared" si="63"/>
        <v>0</v>
      </c>
      <c r="M600" s="411"/>
    </row>
    <row r="601" spans="1:13" ht="15" customHeight="1">
      <c r="A601" s="209"/>
      <c r="B601" s="322" t="s">
        <v>737</v>
      </c>
      <c r="C601" s="288" t="s">
        <v>739</v>
      </c>
      <c r="D601" s="428">
        <v>14</v>
      </c>
      <c r="E601" s="427">
        <v>0.15</v>
      </c>
      <c r="F601" s="331"/>
      <c r="G601" s="331"/>
      <c r="H601" s="410"/>
      <c r="I601" s="402">
        <f t="shared" si="60"/>
        <v>2.1</v>
      </c>
      <c r="J601" s="331">
        <f t="shared" si="61"/>
        <v>0</v>
      </c>
      <c r="K601" s="409">
        <f t="shared" si="62"/>
        <v>0</v>
      </c>
      <c r="L601" s="408">
        <f t="shared" si="63"/>
        <v>0</v>
      </c>
      <c r="M601" s="411"/>
    </row>
    <row r="602" spans="1:13" ht="15" customHeight="1">
      <c r="A602" s="209"/>
      <c r="B602" s="322" t="s">
        <v>737</v>
      </c>
      <c r="C602" s="288" t="s">
        <v>738</v>
      </c>
      <c r="D602" s="428">
        <v>186</v>
      </c>
      <c r="E602" s="427">
        <v>0.15</v>
      </c>
      <c r="F602" s="331"/>
      <c r="G602" s="331"/>
      <c r="H602" s="410"/>
      <c r="I602" s="402">
        <f t="shared" si="60"/>
        <v>27.9</v>
      </c>
      <c r="J602" s="331">
        <f t="shared" si="61"/>
        <v>0</v>
      </c>
      <c r="K602" s="409">
        <f t="shared" si="62"/>
        <v>0</v>
      </c>
      <c r="L602" s="408">
        <f t="shared" si="63"/>
        <v>0</v>
      </c>
      <c r="M602" s="411"/>
    </row>
    <row r="603" spans="1:13" ht="15" customHeight="1">
      <c r="A603" s="209"/>
      <c r="B603" s="322" t="s">
        <v>737</v>
      </c>
      <c r="C603" s="288" t="s">
        <v>736</v>
      </c>
      <c r="D603" s="428">
        <v>6</v>
      </c>
      <c r="E603" s="427">
        <v>0.15</v>
      </c>
      <c r="F603" s="331"/>
      <c r="G603" s="331"/>
      <c r="H603" s="410"/>
      <c r="I603" s="402">
        <f t="shared" si="60"/>
        <v>0.89999999999999991</v>
      </c>
      <c r="J603" s="331">
        <f t="shared" si="61"/>
        <v>0</v>
      </c>
      <c r="K603" s="409">
        <f t="shared" si="62"/>
        <v>0</v>
      </c>
      <c r="L603" s="408">
        <f t="shared" si="63"/>
        <v>0</v>
      </c>
      <c r="M603" s="411"/>
    </row>
    <row r="604" spans="1:13" ht="15" customHeight="1">
      <c r="A604" s="209"/>
      <c r="B604" s="305" t="s">
        <v>299</v>
      </c>
      <c r="C604" s="304" t="s">
        <v>305</v>
      </c>
      <c r="D604" s="428">
        <v>7</v>
      </c>
      <c r="E604" s="402"/>
      <c r="F604" s="331"/>
      <c r="G604" s="430">
        <v>0.18</v>
      </c>
      <c r="H604" s="410"/>
      <c r="I604" s="402">
        <f t="shared" si="60"/>
        <v>0</v>
      </c>
      <c r="J604" s="331">
        <f t="shared" si="61"/>
        <v>0</v>
      </c>
      <c r="K604" s="409">
        <f t="shared" si="62"/>
        <v>1.26</v>
      </c>
      <c r="L604" s="408">
        <f t="shared" si="63"/>
        <v>0</v>
      </c>
      <c r="M604" s="411"/>
    </row>
    <row r="605" spans="1:13" ht="15" customHeight="1">
      <c r="A605" s="209"/>
      <c r="B605" s="305" t="s">
        <v>299</v>
      </c>
      <c r="C605" s="304" t="s">
        <v>304</v>
      </c>
      <c r="D605" s="428">
        <v>26</v>
      </c>
      <c r="E605" s="402"/>
      <c r="F605" s="331"/>
      <c r="G605" s="430">
        <v>0.17599999999999999</v>
      </c>
      <c r="H605" s="410"/>
      <c r="I605" s="402">
        <f t="shared" si="60"/>
        <v>0</v>
      </c>
      <c r="J605" s="331">
        <f t="shared" si="61"/>
        <v>0</v>
      </c>
      <c r="K605" s="409">
        <f t="shared" si="62"/>
        <v>4.5759999999999996</v>
      </c>
      <c r="L605" s="408">
        <f t="shared" si="63"/>
        <v>0</v>
      </c>
      <c r="M605" s="411"/>
    </row>
    <row r="606" spans="1:13" ht="15" customHeight="1">
      <c r="A606" s="209"/>
      <c r="B606" s="305" t="s">
        <v>299</v>
      </c>
      <c r="C606" s="304" t="s">
        <v>303</v>
      </c>
      <c r="D606" s="428">
        <v>28</v>
      </c>
      <c r="E606" s="402"/>
      <c r="F606" s="331"/>
      <c r="G606" s="430">
        <v>0.59299999999999997</v>
      </c>
      <c r="H606" s="410"/>
      <c r="I606" s="402">
        <f t="shared" si="60"/>
        <v>0</v>
      </c>
      <c r="J606" s="331">
        <f t="shared" si="61"/>
        <v>0</v>
      </c>
      <c r="K606" s="409">
        <f t="shared" si="62"/>
        <v>16.603999999999999</v>
      </c>
      <c r="L606" s="408">
        <f t="shared" si="63"/>
        <v>0</v>
      </c>
      <c r="M606" s="411"/>
    </row>
    <row r="607" spans="1:13" ht="15" customHeight="1">
      <c r="A607" s="209"/>
      <c r="B607" s="305" t="s">
        <v>299</v>
      </c>
      <c r="C607" s="304" t="s">
        <v>302</v>
      </c>
      <c r="D607" s="428">
        <v>26</v>
      </c>
      <c r="E607" s="402"/>
      <c r="F607" s="331"/>
      <c r="G607" s="430">
        <v>1.0980000000000001</v>
      </c>
      <c r="H607" s="410"/>
      <c r="I607" s="402">
        <f t="shared" si="60"/>
        <v>0</v>
      </c>
      <c r="J607" s="331">
        <f t="shared" si="61"/>
        <v>0</v>
      </c>
      <c r="K607" s="409">
        <f t="shared" si="62"/>
        <v>28.548000000000002</v>
      </c>
      <c r="L607" s="408">
        <f t="shared" si="63"/>
        <v>0</v>
      </c>
      <c r="M607" s="411"/>
    </row>
    <row r="608" spans="1:13" ht="15" customHeight="1">
      <c r="A608" s="209"/>
      <c r="B608" s="305" t="s">
        <v>299</v>
      </c>
      <c r="C608" s="304" t="s">
        <v>301</v>
      </c>
      <c r="D608" s="428">
        <v>48</v>
      </c>
      <c r="E608" s="427">
        <f>4/3.66</f>
        <v>1.0928961748633879</v>
      </c>
      <c r="F608" s="331"/>
      <c r="G608" s="331"/>
      <c r="H608" s="410"/>
      <c r="I608" s="402">
        <f t="shared" si="60"/>
        <v>52.459016393442617</v>
      </c>
      <c r="J608" s="331">
        <f t="shared" si="61"/>
        <v>0</v>
      </c>
      <c r="K608" s="409">
        <f t="shared" si="62"/>
        <v>0</v>
      </c>
      <c r="L608" s="408">
        <f t="shared" si="63"/>
        <v>0</v>
      </c>
      <c r="M608" s="407"/>
    </row>
    <row r="609" spans="1:13" ht="15" customHeight="1">
      <c r="A609" s="209"/>
      <c r="B609" s="305" t="s">
        <v>299</v>
      </c>
      <c r="C609" s="304" t="s">
        <v>300</v>
      </c>
      <c r="D609" s="428">
        <v>46</v>
      </c>
      <c r="E609" s="427">
        <f>9.2/3.66</f>
        <v>2.513661202185792</v>
      </c>
      <c r="F609" s="331"/>
      <c r="G609" s="331"/>
      <c r="H609" s="410"/>
      <c r="I609" s="402">
        <f t="shared" si="60"/>
        <v>115.62841530054644</v>
      </c>
      <c r="J609" s="331">
        <f t="shared" si="61"/>
        <v>0</v>
      </c>
      <c r="K609" s="409">
        <f t="shared" si="62"/>
        <v>0</v>
      </c>
      <c r="L609" s="408">
        <f t="shared" si="63"/>
        <v>0</v>
      </c>
      <c r="M609" s="407"/>
    </row>
    <row r="610" spans="1:13" ht="15" customHeight="1">
      <c r="A610" s="209"/>
      <c r="B610" s="305" t="s">
        <v>299</v>
      </c>
      <c r="C610" s="304" t="s">
        <v>298</v>
      </c>
      <c r="D610" s="406">
        <v>17</v>
      </c>
      <c r="E610" s="427">
        <f>14.8/3.66</f>
        <v>4.0437158469945356</v>
      </c>
      <c r="F610" s="331"/>
      <c r="G610" s="331"/>
      <c r="H610" s="410"/>
      <c r="I610" s="402">
        <f t="shared" si="60"/>
        <v>68.743169398907099</v>
      </c>
      <c r="J610" s="331">
        <f t="shared" si="61"/>
        <v>0</v>
      </c>
      <c r="K610" s="409">
        <f t="shared" si="62"/>
        <v>0</v>
      </c>
      <c r="L610" s="408">
        <f t="shared" si="63"/>
        <v>0</v>
      </c>
      <c r="M610" s="407"/>
    </row>
    <row r="611" spans="1:13" ht="15" customHeight="1">
      <c r="A611" s="209"/>
      <c r="B611" s="305" t="s">
        <v>735</v>
      </c>
      <c r="C611" s="304" t="s">
        <v>734</v>
      </c>
      <c r="D611" s="406">
        <v>2</v>
      </c>
      <c r="E611" s="402">
        <f>(((0.4*0.4)*2)+((0.4*0.2)*2)+((0.4*0.2)*2))*1.6*7.87</f>
        <v>8.058880000000002</v>
      </c>
      <c r="F611" s="331"/>
      <c r="G611" s="331"/>
      <c r="H611" s="410"/>
      <c r="I611" s="402">
        <f t="shared" si="60"/>
        <v>16.117760000000004</v>
      </c>
      <c r="J611" s="331">
        <f t="shared" si="61"/>
        <v>0</v>
      </c>
      <c r="K611" s="409">
        <f t="shared" si="62"/>
        <v>0</v>
      </c>
      <c r="L611" s="408">
        <f t="shared" si="63"/>
        <v>0</v>
      </c>
      <c r="M611" s="407"/>
    </row>
    <row r="612" spans="1:13" ht="15" customHeight="1">
      <c r="A612" s="209"/>
      <c r="B612" s="305"/>
      <c r="C612" s="304"/>
      <c r="D612" s="406"/>
      <c r="E612" s="402"/>
      <c r="F612" s="331"/>
      <c r="G612" s="331"/>
      <c r="H612" s="410"/>
      <c r="I612" s="402">
        <f t="shared" si="60"/>
        <v>0</v>
      </c>
      <c r="J612" s="331">
        <f t="shared" si="61"/>
        <v>0</v>
      </c>
      <c r="K612" s="409">
        <f t="shared" si="62"/>
        <v>0</v>
      </c>
      <c r="L612" s="408">
        <f t="shared" si="63"/>
        <v>0</v>
      </c>
      <c r="M612" s="407"/>
    </row>
    <row r="613" spans="1:13" ht="15" customHeight="1">
      <c r="A613" s="209"/>
      <c r="B613" s="289" t="s">
        <v>733</v>
      </c>
      <c r="C613" s="288" t="s">
        <v>732</v>
      </c>
      <c r="D613" s="406">
        <v>1</v>
      </c>
      <c r="E613" s="402">
        <v>873</v>
      </c>
      <c r="F613" s="331"/>
      <c r="G613" s="331"/>
      <c r="H613" s="410"/>
      <c r="I613" s="402">
        <f t="shared" si="60"/>
        <v>873</v>
      </c>
      <c r="J613" s="331">
        <f t="shared" si="61"/>
        <v>0</v>
      </c>
      <c r="K613" s="409">
        <f t="shared" si="62"/>
        <v>0</v>
      </c>
      <c r="L613" s="408">
        <f t="shared" si="63"/>
        <v>0</v>
      </c>
      <c r="M613" s="407"/>
    </row>
    <row r="614" spans="1:13" ht="15" customHeight="1">
      <c r="A614" s="209"/>
      <c r="B614" s="289" t="s">
        <v>731</v>
      </c>
      <c r="C614" s="288" t="s">
        <v>730</v>
      </c>
      <c r="D614" s="413">
        <v>1</v>
      </c>
      <c r="E614" s="427">
        <v>70</v>
      </c>
      <c r="F614" s="404"/>
      <c r="G614" s="404"/>
      <c r="H614" s="403"/>
      <c r="I614" s="402">
        <f t="shared" si="60"/>
        <v>70</v>
      </c>
      <c r="J614" s="331">
        <f t="shared" si="61"/>
        <v>0</v>
      </c>
      <c r="K614" s="409">
        <f t="shared" si="62"/>
        <v>0</v>
      </c>
      <c r="L614" s="408">
        <f t="shared" si="63"/>
        <v>0</v>
      </c>
      <c r="M614" s="407"/>
    </row>
    <row r="615" spans="1:13" ht="15" customHeight="1">
      <c r="A615" s="209"/>
      <c r="B615" s="289" t="s">
        <v>729</v>
      </c>
      <c r="C615" s="304"/>
      <c r="D615" s="406">
        <v>1</v>
      </c>
      <c r="E615" s="427">
        <v>0.7</v>
      </c>
      <c r="F615" s="404"/>
      <c r="G615" s="404"/>
      <c r="H615" s="403"/>
      <c r="I615" s="402">
        <f t="shared" si="60"/>
        <v>0.7</v>
      </c>
      <c r="J615" s="331">
        <f t="shared" si="61"/>
        <v>0</v>
      </c>
      <c r="K615" s="409">
        <f t="shared" si="62"/>
        <v>0</v>
      </c>
      <c r="L615" s="408">
        <f t="shared" si="63"/>
        <v>0</v>
      </c>
      <c r="M615" s="407"/>
    </row>
    <row r="616" spans="1:13" ht="15" customHeight="1">
      <c r="A616" s="209"/>
      <c r="B616" s="289" t="s">
        <v>728</v>
      </c>
      <c r="C616" s="288"/>
      <c r="D616" s="406">
        <v>1</v>
      </c>
      <c r="E616" s="427">
        <v>1.52</v>
      </c>
      <c r="F616" s="404"/>
      <c r="G616" s="404"/>
      <c r="H616" s="403"/>
      <c r="I616" s="402">
        <f t="shared" si="60"/>
        <v>1.52</v>
      </c>
      <c r="J616" s="331">
        <f t="shared" si="61"/>
        <v>0</v>
      </c>
      <c r="K616" s="409">
        <f t="shared" si="62"/>
        <v>0</v>
      </c>
      <c r="L616" s="408">
        <f t="shared" si="63"/>
        <v>0</v>
      </c>
      <c r="M616" s="407"/>
    </row>
    <row r="617" spans="1:13" ht="15" customHeight="1">
      <c r="A617" s="209"/>
      <c r="B617" s="316" t="s">
        <v>727</v>
      </c>
      <c r="C617" s="315" t="s">
        <v>726</v>
      </c>
      <c r="D617" s="426">
        <v>288</v>
      </c>
      <c r="E617" s="427"/>
      <c r="F617" s="430"/>
      <c r="G617" s="430"/>
      <c r="H617" s="429">
        <v>13.8</v>
      </c>
      <c r="I617" s="402">
        <f t="shared" si="60"/>
        <v>0</v>
      </c>
      <c r="J617" s="331">
        <f t="shared" si="61"/>
        <v>0</v>
      </c>
      <c r="K617" s="409">
        <f t="shared" si="62"/>
        <v>0</v>
      </c>
      <c r="L617" s="408">
        <f t="shared" si="63"/>
        <v>3974.4</v>
      </c>
      <c r="M617" s="407"/>
    </row>
    <row r="618" spans="1:13" ht="15" customHeight="1">
      <c r="A618" s="209"/>
      <c r="B618" s="289"/>
      <c r="C618" s="288"/>
      <c r="D618" s="406"/>
      <c r="E618" s="405"/>
      <c r="F618" s="404"/>
      <c r="G618" s="404"/>
      <c r="H618" s="403"/>
      <c r="I618" s="402">
        <f t="shared" si="60"/>
        <v>0</v>
      </c>
      <c r="J618" s="331">
        <f t="shared" si="61"/>
        <v>0</v>
      </c>
      <c r="K618" s="409">
        <f t="shared" si="62"/>
        <v>0</v>
      </c>
      <c r="L618" s="408">
        <f t="shared" si="63"/>
        <v>0</v>
      </c>
      <c r="M618" s="407"/>
    </row>
    <row r="619" spans="1:13" ht="15" customHeight="1">
      <c r="A619" s="209"/>
      <c r="B619" s="289"/>
      <c r="C619" s="288"/>
      <c r="D619" s="406"/>
      <c r="E619" s="405"/>
      <c r="F619" s="404"/>
      <c r="G619" s="404"/>
      <c r="H619" s="403"/>
      <c r="I619" s="402">
        <f t="shared" si="60"/>
        <v>0</v>
      </c>
      <c r="J619" s="331">
        <f t="shared" si="61"/>
        <v>0</v>
      </c>
      <c r="K619" s="409">
        <f t="shared" si="62"/>
        <v>0</v>
      </c>
      <c r="L619" s="408">
        <f t="shared" si="63"/>
        <v>0</v>
      </c>
      <c r="M619" s="407"/>
    </row>
    <row r="620" spans="1:13" ht="15" customHeight="1">
      <c r="A620" s="209"/>
      <c r="B620" s="289" t="s">
        <v>283</v>
      </c>
      <c r="C620" s="288" t="s">
        <v>725</v>
      </c>
      <c r="D620" s="406">
        <v>1</v>
      </c>
      <c r="E620" s="402">
        <f>(((0.3*0.3)*2)+((0.3*0.15)*2)+((0.15*0.3)*2))*1.6*7.87</f>
        <v>4.5331199999999994</v>
      </c>
      <c r="F620" s="404"/>
      <c r="G620" s="404"/>
      <c r="H620" s="403"/>
      <c r="I620" s="402">
        <f t="shared" si="60"/>
        <v>4.5331199999999994</v>
      </c>
      <c r="J620" s="331">
        <f t="shared" si="61"/>
        <v>0</v>
      </c>
      <c r="K620" s="409">
        <f t="shared" si="62"/>
        <v>0</v>
      </c>
      <c r="L620" s="408">
        <f t="shared" si="63"/>
        <v>0</v>
      </c>
      <c r="M620" s="407"/>
    </row>
    <row r="621" spans="1:13" ht="15" customHeight="1">
      <c r="A621" s="209"/>
      <c r="B621" s="289"/>
      <c r="C621" s="288"/>
      <c r="D621" s="406"/>
      <c r="E621" s="405"/>
      <c r="F621" s="404"/>
      <c r="G621" s="404"/>
      <c r="H621" s="403"/>
      <c r="I621" s="402">
        <f t="shared" si="60"/>
        <v>0</v>
      </c>
      <c r="J621" s="331">
        <f t="shared" si="61"/>
        <v>0</v>
      </c>
      <c r="K621" s="409">
        <f t="shared" si="62"/>
        <v>0</v>
      </c>
      <c r="L621" s="408">
        <f t="shared" si="63"/>
        <v>0</v>
      </c>
      <c r="M621" s="407"/>
    </row>
    <row r="622" spans="1:13" ht="15" customHeight="1">
      <c r="A622" s="209"/>
      <c r="B622" s="289"/>
      <c r="C622" s="288"/>
      <c r="D622" s="406"/>
      <c r="E622" s="405"/>
      <c r="F622" s="404"/>
      <c r="G622" s="404"/>
      <c r="H622" s="403"/>
      <c r="I622" s="402">
        <f t="shared" si="60"/>
        <v>0</v>
      </c>
      <c r="J622" s="331">
        <f t="shared" si="61"/>
        <v>0</v>
      </c>
      <c r="K622" s="409">
        <f t="shared" si="62"/>
        <v>0</v>
      </c>
      <c r="L622" s="408">
        <f t="shared" si="63"/>
        <v>0</v>
      </c>
      <c r="M622" s="407"/>
    </row>
    <row r="623" spans="1:13" ht="15" customHeight="1">
      <c r="A623" s="209"/>
      <c r="B623" s="289"/>
      <c r="C623" s="288"/>
      <c r="D623" s="406"/>
      <c r="E623" s="405"/>
      <c r="F623" s="404"/>
      <c r="G623" s="404"/>
      <c r="H623" s="403"/>
      <c r="I623" s="402">
        <f t="shared" si="60"/>
        <v>0</v>
      </c>
      <c r="J623" s="331">
        <f t="shared" si="61"/>
        <v>0</v>
      </c>
      <c r="K623" s="409">
        <f t="shared" si="62"/>
        <v>0</v>
      </c>
      <c r="L623" s="408">
        <f t="shared" si="63"/>
        <v>0</v>
      </c>
      <c r="M623" s="407"/>
    </row>
    <row r="624" spans="1:13" ht="15" customHeight="1">
      <c r="A624" s="209"/>
      <c r="B624" s="289"/>
      <c r="C624" s="288"/>
      <c r="D624" s="406"/>
      <c r="E624" s="405"/>
      <c r="F624" s="404"/>
      <c r="G624" s="404"/>
      <c r="H624" s="403"/>
      <c r="I624" s="402">
        <f t="shared" si="60"/>
        <v>0</v>
      </c>
      <c r="J624" s="331">
        <f t="shared" si="61"/>
        <v>0</v>
      </c>
      <c r="K624" s="409">
        <f t="shared" si="62"/>
        <v>0</v>
      </c>
      <c r="L624" s="408">
        <f t="shared" si="63"/>
        <v>0</v>
      </c>
      <c r="M624" s="407"/>
    </row>
    <row r="625" spans="1:13" ht="15" customHeight="1">
      <c r="A625" s="209"/>
      <c r="B625" s="289"/>
      <c r="C625" s="288"/>
      <c r="D625" s="406"/>
      <c r="E625" s="405"/>
      <c r="F625" s="404"/>
      <c r="G625" s="404"/>
      <c r="H625" s="403"/>
      <c r="I625" s="402">
        <f t="shared" si="60"/>
        <v>0</v>
      </c>
      <c r="J625" s="331">
        <f t="shared" si="61"/>
        <v>0</v>
      </c>
      <c r="K625" s="401">
        <f t="shared" si="62"/>
        <v>0</v>
      </c>
      <c r="L625" s="400">
        <f t="shared" si="63"/>
        <v>0</v>
      </c>
      <c r="M625" s="399"/>
    </row>
    <row r="626" spans="1:13" ht="15" customHeight="1">
      <c r="A626" s="209"/>
      <c r="B626" s="220"/>
      <c r="C626" s="219" t="s">
        <v>191</v>
      </c>
      <c r="D626" s="398"/>
      <c r="E626" s="397"/>
      <c r="F626" s="396"/>
      <c r="G626" s="396"/>
      <c r="H626" s="395" t="s">
        <v>724</v>
      </c>
      <c r="I626" s="394">
        <f>SUM(I594:I625)</f>
        <v>1340.4164810928962</v>
      </c>
      <c r="J626" s="393">
        <f>SUM(J594:J625)</f>
        <v>0</v>
      </c>
      <c r="K626" s="393">
        <f>SUM(K594:K625)</f>
        <v>50.988</v>
      </c>
      <c r="L626" s="392">
        <f>SUM(L594:L625)</f>
        <v>3974.4</v>
      </c>
      <c r="M626" s="391" t="s">
        <v>715</v>
      </c>
    </row>
    <row r="627" spans="1:13" ht="15" customHeight="1">
      <c r="A627" s="209"/>
      <c r="B627" s="284" t="s">
        <v>714</v>
      </c>
      <c r="C627" s="209"/>
      <c r="D627" s="209"/>
      <c r="E627" s="209"/>
      <c r="F627" s="209"/>
      <c r="G627" s="209"/>
      <c r="H627" s="209"/>
      <c r="I627" s="209"/>
      <c r="J627" s="209"/>
      <c r="K627" s="425"/>
      <c r="L627" s="210"/>
      <c r="M627" s="207"/>
    </row>
    <row r="628" spans="1:13" ht="15" customHeight="1">
      <c r="A628" s="209"/>
      <c r="B628" s="283" t="s">
        <v>93</v>
      </c>
      <c r="C628" s="884" t="e">
        <f>$C$43</f>
        <v>#REF!</v>
      </c>
      <c r="D628" s="885"/>
      <c r="E628" s="885"/>
      <c r="F628" s="885"/>
      <c r="G628" s="885"/>
      <c r="H628" s="885"/>
      <c r="I628" s="886" t="s">
        <v>723</v>
      </c>
      <c r="J628" s="887"/>
      <c r="K628" s="887"/>
      <c r="L628" s="887"/>
      <c r="M628" s="888"/>
    </row>
    <row r="629" spans="1:13" ht="15" customHeight="1">
      <c r="A629" s="209"/>
      <c r="B629" s="209"/>
      <c r="C629" s="209"/>
      <c r="D629" s="209"/>
      <c r="E629" s="209"/>
      <c r="F629" s="209"/>
      <c r="G629" s="209"/>
      <c r="H629" s="209"/>
      <c r="I629" s="209"/>
      <c r="J629" s="209"/>
      <c r="K629" s="425"/>
      <c r="L629" s="210"/>
      <c r="M629" s="210"/>
    </row>
    <row r="630" spans="1:13" ht="15" customHeight="1">
      <c r="A630" s="209"/>
      <c r="B630" s="281"/>
      <c r="C630" s="280"/>
      <c r="D630" s="424"/>
      <c r="E630" s="889" t="s">
        <v>712</v>
      </c>
      <c r="F630" s="890"/>
      <c r="G630" s="890"/>
      <c r="H630" s="891"/>
      <c r="I630" s="889" t="s">
        <v>711</v>
      </c>
      <c r="J630" s="890"/>
      <c r="K630" s="890"/>
      <c r="L630" s="891"/>
      <c r="M630" s="423"/>
    </row>
    <row r="631" spans="1:13" ht="15" customHeight="1">
      <c r="A631" s="209"/>
      <c r="B631" s="271" t="s">
        <v>70</v>
      </c>
      <c r="C631" s="270" t="s">
        <v>87</v>
      </c>
      <c r="D631" s="422" t="s">
        <v>13</v>
      </c>
      <c r="E631" s="421" t="s">
        <v>709</v>
      </c>
      <c r="F631" s="892" t="s">
        <v>708</v>
      </c>
      <c r="G631" s="265" t="s">
        <v>707</v>
      </c>
      <c r="H631" s="420" t="s">
        <v>710</v>
      </c>
      <c r="I631" s="421" t="s">
        <v>709</v>
      </c>
      <c r="J631" s="892" t="s">
        <v>708</v>
      </c>
      <c r="K631" s="265" t="s">
        <v>707</v>
      </c>
      <c r="L631" s="420" t="s">
        <v>722</v>
      </c>
      <c r="M631" s="417"/>
    </row>
    <row r="632" spans="1:13" ht="15" customHeight="1">
      <c r="A632" s="209"/>
      <c r="B632" s="261"/>
      <c r="C632" s="260"/>
      <c r="D632" s="419"/>
      <c r="E632" s="418"/>
      <c r="F632" s="893"/>
      <c r="G632" s="256"/>
      <c r="H632" s="257"/>
      <c r="I632" s="418"/>
      <c r="J632" s="893"/>
      <c r="K632" s="256"/>
      <c r="L632" s="257"/>
      <c r="M632" s="417"/>
    </row>
    <row r="633" spans="1:13" ht="15" customHeight="1">
      <c r="A633" s="209"/>
      <c r="B633" s="326" t="s">
        <v>53</v>
      </c>
      <c r="C633" s="325" t="s">
        <v>721</v>
      </c>
      <c r="D633" s="413">
        <v>10</v>
      </c>
      <c r="E633" s="402">
        <v>0.5</v>
      </c>
      <c r="F633" s="331"/>
      <c r="G633" s="331"/>
      <c r="H633" s="410"/>
      <c r="I633" s="402">
        <f t="shared" ref="I633:I664" si="64">D633*E633</f>
        <v>5</v>
      </c>
      <c r="J633" s="331">
        <f t="shared" ref="J633:J664" si="65">D633*F633</f>
        <v>0</v>
      </c>
      <c r="K633" s="416">
        <f t="shared" ref="K633:K664" si="66">D633*G633</f>
        <v>0</v>
      </c>
      <c r="L633" s="415">
        <f t="shared" ref="L633:L664" si="67">D633*H633</f>
        <v>0</v>
      </c>
      <c r="M633" s="414"/>
    </row>
    <row r="634" spans="1:13" ht="15" customHeight="1">
      <c r="A634" s="209"/>
      <c r="B634" s="289"/>
      <c r="C634" s="288"/>
      <c r="D634" s="428"/>
      <c r="E634" s="402"/>
      <c r="F634" s="331"/>
      <c r="G634" s="331"/>
      <c r="H634" s="410"/>
      <c r="I634" s="402">
        <f t="shared" si="64"/>
        <v>0</v>
      </c>
      <c r="J634" s="331">
        <f t="shared" si="65"/>
        <v>0</v>
      </c>
      <c r="K634" s="409">
        <f t="shared" si="66"/>
        <v>0</v>
      </c>
      <c r="L634" s="408">
        <f t="shared" si="67"/>
        <v>0</v>
      </c>
      <c r="M634" s="407"/>
    </row>
    <row r="635" spans="1:13" ht="15" customHeight="1">
      <c r="A635" s="209"/>
      <c r="B635" s="316" t="s">
        <v>276</v>
      </c>
      <c r="C635" s="315" t="s">
        <v>720</v>
      </c>
      <c r="D635" s="412">
        <v>2</v>
      </c>
      <c r="E635" s="402">
        <v>0.15</v>
      </c>
      <c r="F635" s="331"/>
      <c r="G635" s="331"/>
      <c r="H635" s="410"/>
      <c r="I635" s="402">
        <f t="shared" si="64"/>
        <v>0.3</v>
      </c>
      <c r="J635" s="331">
        <f t="shared" si="65"/>
        <v>0</v>
      </c>
      <c r="K635" s="409">
        <f t="shared" si="66"/>
        <v>0</v>
      </c>
      <c r="L635" s="408">
        <f t="shared" si="67"/>
        <v>0</v>
      </c>
      <c r="M635" s="407"/>
    </row>
    <row r="636" spans="1:13" ht="15" customHeight="1">
      <c r="A636" s="209"/>
      <c r="B636" s="316" t="s">
        <v>276</v>
      </c>
      <c r="C636" s="315" t="s">
        <v>719</v>
      </c>
      <c r="D636" s="412">
        <v>1</v>
      </c>
      <c r="E636" s="402">
        <v>0.15</v>
      </c>
      <c r="F636" s="331"/>
      <c r="G636" s="331"/>
      <c r="H636" s="410"/>
      <c r="I636" s="402">
        <f t="shared" si="64"/>
        <v>0.15</v>
      </c>
      <c r="J636" s="331">
        <f t="shared" si="65"/>
        <v>0</v>
      </c>
      <c r="K636" s="409">
        <f t="shared" si="66"/>
        <v>0</v>
      </c>
      <c r="L636" s="408">
        <f t="shared" si="67"/>
        <v>0</v>
      </c>
      <c r="M636" s="407"/>
    </row>
    <row r="637" spans="1:13" ht="15" customHeight="1">
      <c r="A637" s="209"/>
      <c r="B637" s="289"/>
      <c r="C637" s="288"/>
      <c r="D637" s="428"/>
      <c r="E637" s="402"/>
      <c r="F637" s="331"/>
      <c r="G637" s="331"/>
      <c r="H637" s="410"/>
      <c r="I637" s="402">
        <f t="shared" si="64"/>
        <v>0</v>
      </c>
      <c r="J637" s="331">
        <f t="shared" si="65"/>
        <v>0</v>
      </c>
      <c r="K637" s="409">
        <f t="shared" si="66"/>
        <v>0</v>
      </c>
      <c r="L637" s="408">
        <f t="shared" si="67"/>
        <v>0</v>
      </c>
      <c r="M637" s="411"/>
    </row>
    <row r="638" spans="1:13" ht="15" customHeight="1">
      <c r="A638" s="209"/>
      <c r="B638" s="305"/>
      <c r="C638" s="304"/>
      <c r="D638" s="413"/>
      <c r="E638" s="402"/>
      <c r="F638" s="331"/>
      <c r="G638" s="331"/>
      <c r="H638" s="410"/>
      <c r="I638" s="402">
        <f t="shared" si="64"/>
        <v>0</v>
      </c>
      <c r="J638" s="331">
        <f t="shared" si="65"/>
        <v>0</v>
      </c>
      <c r="K638" s="409">
        <f t="shared" si="66"/>
        <v>0</v>
      </c>
      <c r="L638" s="408">
        <f t="shared" si="67"/>
        <v>0</v>
      </c>
      <c r="M638" s="411"/>
    </row>
    <row r="639" spans="1:13" ht="15" customHeight="1">
      <c r="A639" s="209"/>
      <c r="B639" s="289"/>
      <c r="C639" s="288"/>
      <c r="D639" s="428"/>
      <c r="E639" s="402"/>
      <c r="F639" s="331"/>
      <c r="G639" s="331"/>
      <c r="H639" s="410"/>
      <c r="I639" s="402">
        <f t="shared" si="64"/>
        <v>0</v>
      </c>
      <c r="J639" s="331">
        <f t="shared" si="65"/>
        <v>0</v>
      </c>
      <c r="K639" s="409">
        <f t="shared" si="66"/>
        <v>0</v>
      </c>
      <c r="L639" s="408">
        <f t="shared" si="67"/>
        <v>0</v>
      </c>
      <c r="M639" s="411"/>
    </row>
    <row r="640" spans="1:13" ht="15" customHeight="1">
      <c r="A640" s="209"/>
      <c r="B640" s="289" t="s">
        <v>270</v>
      </c>
      <c r="C640" s="288" t="s">
        <v>269</v>
      </c>
      <c r="D640" s="413">
        <v>579</v>
      </c>
      <c r="E640" s="402">
        <v>2.7E-2</v>
      </c>
      <c r="F640" s="331"/>
      <c r="G640" s="331"/>
      <c r="H640" s="410"/>
      <c r="I640" s="402">
        <f t="shared" si="64"/>
        <v>15.632999999999999</v>
      </c>
      <c r="J640" s="331">
        <f t="shared" si="65"/>
        <v>0</v>
      </c>
      <c r="K640" s="409">
        <f t="shared" si="66"/>
        <v>0</v>
      </c>
      <c r="L640" s="408">
        <f t="shared" si="67"/>
        <v>0</v>
      </c>
      <c r="M640" s="411"/>
    </row>
    <row r="641" spans="1:13" ht="15" customHeight="1">
      <c r="A641" s="209"/>
      <c r="B641" s="289"/>
      <c r="C641" s="288"/>
      <c r="D641" s="428"/>
      <c r="E641" s="402"/>
      <c r="F641" s="331"/>
      <c r="G641" s="331"/>
      <c r="H641" s="410"/>
      <c r="I641" s="402">
        <f t="shared" si="64"/>
        <v>0</v>
      </c>
      <c r="J641" s="331">
        <f t="shared" si="65"/>
        <v>0</v>
      </c>
      <c r="K641" s="409">
        <f t="shared" si="66"/>
        <v>0</v>
      </c>
      <c r="L641" s="408">
        <f t="shared" si="67"/>
        <v>0</v>
      </c>
      <c r="M641" s="411"/>
    </row>
    <row r="642" spans="1:13" ht="15" customHeight="1">
      <c r="A642" s="209"/>
      <c r="B642" s="305" t="s">
        <v>6</v>
      </c>
      <c r="C642" s="304" t="s">
        <v>267</v>
      </c>
      <c r="D642" s="413">
        <v>22</v>
      </c>
      <c r="E642" s="402">
        <v>0.53</v>
      </c>
      <c r="F642" s="331"/>
      <c r="G642" s="331"/>
      <c r="H642" s="410"/>
      <c r="I642" s="402">
        <f t="shared" si="64"/>
        <v>11.66</v>
      </c>
      <c r="J642" s="331">
        <f t="shared" si="65"/>
        <v>0</v>
      </c>
      <c r="K642" s="409">
        <f t="shared" si="66"/>
        <v>0</v>
      </c>
      <c r="L642" s="408">
        <f t="shared" si="67"/>
        <v>0</v>
      </c>
      <c r="M642" s="411"/>
    </row>
    <row r="643" spans="1:13" ht="15" customHeight="1">
      <c r="A643" s="209"/>
      <c r="B643" s="305" t="s">
        <v>6</v>
      </c>
      <c r="C643" s="304" t="s">
        <v>266</v>
      </c>
      <c r="D643" s="413">
        <v>120</v>
      </c>
      <c r="E643" s="402">
        <v>0.71599999999999997</v>
      </c>
      <c r="F643" s="331"/>
      <c r="G643" s="331"/>
      <c r="H643" s="410"/>
      <c r="I643" s="402">
        <f t="shared" si="64"/>
        <v>85.92</v>
      </c>
      <c r="J643" s="331">
        <f t="shared" si="65"/>
        <v>0</v>
      </c>
      <c r="K643" s="409">
        <f t="shared" si="66"/>
        <v>0</v>
      </c>
      <c r="L643" s="408">
        <f t="shared" si="67"/>
        <v>0</v>
      </c>
      <c r="M643" s="411"/>
    </row>
    <row r="644" spans="1:13" ht="15" customHeight="1">
      <c r="A644" s="209"/>
      <c r="B644" s="305"/>
      <c r="C644" s="304"/>
      <c r="D644" s="413"/>
      <c r="E644" s="402"/>
      <c r="F644" s="331"/>
      <c r="G644" s="331"/>
      <c r="H644" s="410"/>
      <c r="I644" s="402">
        <f t="shared" si="64"/>
        <v>0</v>
      </c>
      <c r="J644" s="331">
        <f t="shared" si="65"/>
        <v>0</v>
      </c>
      <c r="K644" s="409">
        <f t="shared" si="66"/>
        <v>0</v>
      </c>
      <c r="L644" s="408">
        <f t="shared" si="67"/>
        <v>0</v>
      </c>
      <c r="M644" s="411"/>
    </row>
    <row r="645" spans="1:13" ht="15" customHeight="1">
      <c r="A645" s="209"/>
      <c r="B645" s="289" t="s">
        <v>262</v>
      </c>
      <c r="C645" s="288" t="s">
        <v>264</v>
      </c>
      <c r="D645" s="428">
        <v>278</v>
      </c>
      <c r="E645" s="427">
        <v>0.15</v>
      </c>
      <c r="F645" s="331"/>
      <c r="G645" s="331"/>
      <c r="H645" s="410"/>
      <c r="I645" s="402">
        <f t="shared" si="64"/>
        <v>41.699999999999996</v>
      </c>
      <c r="J645" s="331">
        <f t="shared" si="65"/>
        <v>0</v>
      </c>
      <c r="K645" s="409">
        <f t="shared" si="66"/>
        <v>0</v>
      </c>
      <c r="L645" s="408">
        <f t="shared" si="67"/>
        <v>0</v>
      </c>
      <c r="M645" s="411"/>
    </row>
    <row r="646" spans="1:13" ht="15" customHeight="1">
      <c r="A646" s="209"/>
      <c r="B646" s="322" t="s">
        <v>262</v>
      </c>
      <c r="C646" s="304" t="s">
        <v>263</v>
      </c>
      <c r="D646" s="428">
        <v>26</v>
      </c>
      <c r="E646" s="427">
        <v>0.15</v>
      </c>
      <c r="F646" s="331"/>
      <c r="G646" s="331"/>
      <c r="H646" s="410"/>
      <c r="I646" s="402">
        <f t="shared" si="64"/>
        <v>3.9</v>
      </c>
      <c r="J646" s="331">
        <f t="shared" si="65"/>
        <v>0</v>
      </c>
      <c r="K646" s="409">
        <f t="shared" si="66"/>
        <v>0</v>
      </c>
      <c r="L646" s="408">
        <f t="shared" si="67"/>
        <v>0</v>
      </c>
      <c r="M646" s="411"/>
    </row>
    <row r="647" spans="1:13" ht="15" customHeight="1">
      <c r="A647" s="209"/>
      <c r="B647" s="322" t="s">
        <v>262</v>
      </c>
      <c r="C647" s="304" t="s">
        <v>261</v>
      </c>
      <c r="D647" s="406">
        <v>1030</v>
      </c>
      <c r="E647" s="427">
        <v>0.15</v>
      </c>
      <c r="F647" s="331"/>
      <c r="G647" s="331"/>
      <c r="H647" s="410"/>
      <c r="I647" s="402">
        <f t="shared" si="64"/>
        <v>154.5</v>
      </c>
      <c r="J647" s="331">
        <f t="shared" si="65"/>
        <v>0</v>
      </c>
      <c r="K647" s="409">
        <f t="shared" si="66"/>
        <v>0</v>
      </c>
      <c r="L647" s="408">
        <f t="shared" si="67"/>
        <v>0</v>
      </c>
      <c r="M647" s="407"/>
    </row>
    <row r="648" spans="1:13" ht="15" customHeight="1">
      <c r="A648" s="209"/>
      <c r="B648" s="322"/>
      <c r="C648" s="304"/>
      <c r="D648" s="406"/>
      <c r="E648" s="402"/>
      <c r="F648" s="331"/>
      <c r="G648" s="331"/>
      <c r="H648" s="410"/>
      <c r="I648" s="402">
        <f t="shared" si="64"/>
        <v>0</v>
      </c>
      <c r="J648" s="331">
        <f t="shared" si="65"/>
        <v>0</v>
      </c>
      <c r="K648" s="409">
        <f t="shared" si="66"/>
        <v>0</v>
      </c>
      <c r="L648" s="408">
        <f t="shared" si="67"/>
        <v>0</v>
      </c>
      <c r="M648" s="407"/>
    </row>
    <row r="649" spans="1:13" ht="15" customHeight="1">
      <c r="A649" s="209"/>
      <c r="B649" s="289"/>
      <c r="C649" s="288"/>
      <c r="D649" s="406"/>
      <c r="E649" s="402"/>
      <c r="F649" s="331"/>
      <c r="G649" s="331"/>
      <c r="H649" s="410"/>
      <c r="I649" s="402">
        <f t="shared" si="64"/>
        <v>0</v>
      </c>
      <c r="J649" s="331">
        <f t="shared" si="65"/>
        <v>0</v>
      </c>
      <c r="K649" s="409">
        <f t="shared" si="66"/>
        <v>0</v>
      </c>
      <c r="L649" s="408">
        <f t="shared" si="67"/>
        <v>0</v>
      </c>
      <c r="M649" s="407"/>
    </row>
    <row r="650" spans="1:13" ht="15" customHeight="1">
      <c r="A650" s="209"/>
      <c r="B650" s="316" t="s">
        <v>718</v>
      </c>
      <c r="C650" s="315" t="s">
        <v>717</v>
      </c>
      <c r="D650" s="426">
        <f>1.32*0.03</f>
        <v>3.9600000000000003E-2</v>
      </c>
      <c r="E650" s="402"/>
      <c r="F650" s="331">
        <v>1480</v>
      </c>
      <c r="G650" s="331"/>
      <c r="H650" s="410"/>
      <c r="I650" s="402">
        <f t="shared" si="64"/>
        <v>0</v>
      </c>
      <c r="J650" s="331">
        <f t="shared" si="65"/>
        <v>58.608000000000004</v>
      </c>
      <c r="K650" s="409">
        <f t="shared" si="66"/>
        <v>0</v>
      </c>
      <c r="L650" s="408">
        <f t="shared" si="67"/>
        <v>0</v>
      </c>
      <c r="M650" s="407"/>
    </row>
    <row r="651" spans="1:13" ht="15" customHeight="1">
      <c r="A651" s="209"/>
      <c r="B651" s="289"/>
      <c r="C651" s="288"/>
      <c r="D651" s="406"/>
      <c r="E651" s="402"/>
      <c r="F651" s="331"/>
      <c r="G651" s="331"/>
      <c r="H651" s="410"/>
      <c r="I651" s="402">
        <f t="shared" si="64"/>
        <v>0</v>
      </c>
      <c r="J651" s="331">
        <f t="shared" si="65"/>
        <v>0</v>
      </c>
      <c r="K651" s="409">
        <f t="shared" si="66"/>
        <v>0</v>
      </c>
      <c r="L651" s="408">
        <f t="shared" si="67"/>
        <v>0</v>
      </c>
      <c r="M651" s="407"/>
    </row>
    <row r="652" spans="1:13" ht="15" customHeight="1">
      <c r="A652" s="209"/>
      <c r="B652" s="289"/>
      <c r="C652" s="288"/>
      <c r="D652" s="406"/>
      <c r="E652" s="402"/>
      <c r="F652" s="331"/>
      <c r="G652" s="331"/>
      <c r="H652" s="410"/>
      <c r="I652" s="402">
        <f t="shared" si="64"/>
        <v>0</v>
      </c>
      <c r="J652" s="331">
        <f t="shared" si="65"/>
        <v>0</v>
      </c>
      <c r="K652" s="409">
        <f t="shared" si="66"/>
        <v>0</v>
      </c>
      <c r="L652" s="408">
        <f t="shared" si="67"/>
        <v>0</v>
      </c>
      <c r="M652" s="407"/>
    </row>
    <row r="653" spans="1:13" ht="15" customHeight="1">
      <c r="A653" s="209"/>
      <c r="B653" s="289"/>
      <c r="C653" s="288"/>
      <c r="D653" s="406"/>
      <c r="E653" s="405"/>
      <c r="F653" s="404"/>
      <c r="G653" s="404"/>
      <c r="H653" s="403"/>
      <c r="I653" s="402">
        <f t="shared" si="64"/>
        <v>0</v>
      </c>
      <c r="J653" s="331">
        <f t="shared" si="65"/>
        <v>0</v>
      </c>
      <c r="K653" s="409">
        <f t="shared" si="66"/>
        <v>0</v>
      </c>
      <c r="L653" s="408">
        <f t="shared" si="67"/>
        <v>0</v>
      </c>
      <c r="M653" s="407"/>
    </row>
    <row r="654" spans="1:13" ht="15" customHeight="1">
      <c r="A654" s="209"/>
      <c r="B654" s="289"/>
      <c r="C654" s="288"/>
      <c r="D654" s="406"/>
      <c r="E654" s="405"/>
      <c r="F654" s="404"/>
      <c r="G654" s="404"/>
      <c r="H654" s="403"/>
      <c r="I654" s="402">
        <f t="shared" si="64"/>
        <v>0</v>
      </c>
      <c r="J654" s="331">
        <f t="shared" si="65"/>
        <v>0</v>
      </c>
      <c r="K654" s="409">
        <f t="shared" si="66"/>
        <v>0</v>
      </c>
      <c r="L654" s="408">
        <f t="shared" si="67"/>
        <v>0</v>
      </c>
      <c r="M654" s="407"/>
    </row>
    <row r="655" spans="1:13" ht="15" customHeight="1">
      <c r="A655" s="209"/>
      <c r="B655" s="289"/>
      <c r="C655" s="288"/>
      <c r="D655" s="406"/>
      <c r="E655" s="405"/>
      <c r="F655" s="404"/>
      <c r="G655" s="404"/>
      <c r="H655" s="403"/>
      <c r="I655" s="402">
        <f t="shared" si="64"/>
        <v>0</v>
      </c>
      <c r="J655" s="331">
        <f t="shared" si="65"/>
        <v>0</v>
      </c>
      <c r="K655" s="409">
        <f t="shared" si="66"/>
        <v>0</v>
      </c>
      <c r="L655" s="408">
        <f t="shared" si="67"/>
        <v>0</v>
      </c>
      <c r="M655" s="407"/>
    </row>
    <row r="656" spans="1:13" ht="15" customHeight="1">
      <c r="A656" s="209"/>
      <c r="B656" s="289"/>
      <c r="C656" s="288"/>
      <c r="D656" s="406"/>
      <c r="E656" s="405"/>
      <c r="F656" s="404"/>
      <c r="G656" s="404"/>
      <c r="H656" s="403"/>
      <c r="I656" s="402">
        <f t="shared" si="64"/>
        <v>0</v>
      </c>
      <c r="J656" s="331">
        <f t="shared" si="65"/>
        <v>0</v>
      </c>
      <c r="K656" s="409">
        <f t="shared" si="66"/>
        <v>0</v>
      </c>
      <c r="L656" s="408">
        <f t="shared" si="67"/>
        <v>0</v>
      </c>
      <c r="M656" s="407"/>
    </row>
    <row r="657" spans="1:13" ht="15" customHeight="1">
      <c r="A657" s="209"/>
      <c r="B657" s="289"/>
      <c r="C657" s="288"/>
      <c r="D657" s="406"/>
      <c r="E657" s="405"/>
      <c r="F657" s="404"/>
      <c r="G657" s="404"/>
      <c r="H657" s="403"/>
      <c r="I657" s="402">
        <f t="shared" si="64"/>
        <v>0</v>
      </c>
      <c r="J657" s="331">
        <f t="shared" si="65"/>
        <v>0</v>
      </c>
      <c r="K657" s="409">
        <f t="shared" si="66"/>
        <v>0</v>
      </c>
      <c r="L657" s="408">
        <f t="shared" si="67"/>
        <v>0</v>
      </c>
      <c r="M657" s="407"/>
    </row>
    <row r="658" spans="1:13" ht="15" customHeight="1">
      <c r="A658" s="209"/>
      <c r="B658" s="289"/>
      <c r="C658" s="288"/>
      <c r="D658" s="406"/>
      <c r="E658" s="405"/>
      <c r="F658" s="404"/>
      <c r="G658" s="404"/>
      <c r="H658" s="403"/>
      <c r="I658" s="402">
        <f t="shared" si="64"/>
        <v>0</v>
      </c>
      <c r="J658" s="331">
        <f t="shared" si="65"/>
        <v>0</v>
      </c>
      <c r="K658" s="409">
        <f t="shared" si="66"/>
        <v>0</v>
      </c>
      <c r="L658" s="408">
        <f t="shared" si="67"/>
        <v>0</v>
      </c>
      <c r="M658" s="407"/>
    </row>
    <row r="659" spans="1:13" ht="15" customHeight="1">
      <c r="A659" s="209"/>
      <c r="B659" s="289"/>
      <c r="C659" s="288"/>
      <c r="D659" s="406"/>
      <c r="E659" s="405"/>
      <c r="F659" s="404"/>
      <c r="G659" s="404"/>
      <c r="H659" s="403"/>
      <c r="I659" s="402">
        <f t="shared" si="64"/>
        <v>0</v>
      </c>
      <c r="J659" s="331">
        <f t="shared" si="65"/>
        <v>0</v>
      </c>
      <c r="K659" s="409">
        <f t="shared" si="66"/>
        <v>0</v>
      </c>
      <c r="L659" s="408">
        <f t="shared" si="67"/>
        <v>0</v>
      </c>
      <c r="M659" s="407"/>
    </row>
    <row r="660" spans="1:13" ht="15" customHeight="1">
      <c r="A660" s="209"/>
      <c r="B660" s="289"/>
      <c r="C660" s="288"/>
      <c r="D660" s="406"/>
      <c r="E660" s="405"/>
      <c r="F660" s="404"/>
      <c r="G660" s="404"/>
      <c r="H660" s="403"/>
      <c r="I660" s="402">
        <f t="shared" si="64"/>
        <v>0</v>
      </c>
      <c r="J660" s="331">
        <f t="shared" si="65"/>
        <v>0</v>
      </c>
      <c r="K660" s="409">
        <f t="shared" si="66"/>
        <v>0</v>
      </c>
      <c r="L660" s="408">
        <f t="shared" si="67"/>
        <v>0</v>
      </c>
      <c r="M660" s="407"/>
    </row>
    <row r="661" spans="1:13" ht="15" customHeight="1">
      <c r="A661" s="209"/>
      <c r="B661" s="289"/>
      <c r="C661" s="288"/>
      <c r="D661" s="406"/>
      <c r="E661" s="405"/>
      <c r="F661" s="404"/>
      <c r="G661" s="404"/>
      <c r="H661" s="403"/>
      <c r="I661" s="402">
        <f t="shared" si="64"/>
        <v>0</v>
      </c>
      <c r="J661" s="331">
        <f t="shared" si="65"/>
        <v>0</v>
      </c>
      <c r="K661" s="409">
        <f t="shared" si="66"/>
        <v>0</v>
      </c>
      <c r="L661" s="408">
        <f t="shared" si="67"/>
        <v>0</v>
      </c>
      <c r="M661" s="407"/>
    </row>
    <row r="662" spans="1:13" ht="15" customHeight="1">
      <c r="A662" s="209"/>
      <c r="B662" s="289"/>
      <c r="C662" s="288"/>
      <c r="D662" s="406"/>
      <c r="E662" s="405"/>
      <c r="F662" s="404"/>
      <c r="G662" s="404"/>
      <c r="H662" s="403"/>
      <c r="I662" s="402">
        <f t="shared" si="64"/>
        <v>0</v>
      </c>
      <c r="J662" s="331">
        <f t="shared" si="65"/>
        <v>0</v>
      </c>
      <c r="K662" s="409">
        <f t="shared" si="66"/>
        <v>0</v>
      </c>
      <c r="L662" s="408">
        <f t="shared" si="67"/>
        <v>0</v>
      </c>
      <c r="M662" s="407"/>
    </row>
    <row r="663" spans="1:13" ht="15" customHeight="1">
      <c r="A663" s="209"/>
      <c r="B663" s="289"/>
      <c r="C663" s="288"/>
      <c r="D663" s="406"/>
      <c r="E663" s="405"/>
      <c r="F663" s="404"/>
      <c r="G663" s="404"/>
      <c r="H663" s="403"/>
      <c r="I663" s="402">
        <f t="shared" si="64"/>
        <v>0</v>
      </c>
      <c r="J663" s="331">
        <f t="shared" si="65"/>
        <v>0</v>
      </c>
      <c r="K663" s="409">
        <f t="shared" si="66"/>
        <v>0</v>
      </c>
      <c r="L663" s="408">
        <f t="shared" si="67"/>
        <v>0</v>
      </c>
      <c r="M663" s="407"/>
    </row>
    <row r="664" spans="1:13" ht="15" customHeight="1">
      <c r="A664" s="209"/>
      <c r="B664" s="289"/>
      <c r="C664" s="288"/>
      <c r="D664" s="406"/>
      <c r="E664" s="405"/>
      <c r="F664" s="404"/>
      <c r="G664" s="404"/>
      <c r="H664" s="403"/>
      <c r="I664" s="402">
        <f t="shared" si="64"/>
        <v>0</v>
      </c>
      <c r="J664" s="331">
        <f t="shared" si="65"/>
        <v>0</v>
      </c>
      <c r="K664" s="401">
        <f t="shared" si="66"/>
        <v>0</v>
      </c>
      <c r="L664" s="400">
        <f t="shared" si="67"/>
        <v>0</v>
      </c>
      <c r="M664" s="399"/>
    </row>
    <row r="665" spans="1:13" ht="15" customHeight="1">
      <c r="A665" s="209"/>
      <c r="B665" s="220"/>
      <c r="C665" s="219" t="s">
        <v>191</v>
      </c>
      <c r="D665" s="398"/>
      <c r="E665" s="397"/>
      <c r="F665" s="396"/>
      <c r="G665" s="396"/>
      <c r="H665" s="395" t="s">
        <v>716</v>
      </c>
      <c r="I665" s="394">
        <f>SUM(I633:I664)</f>
        <v>318.76300000000003</v>
      </c>
      <c r="J665" s="393">
        <f>SUM(J633:J664)</f>
        <v>58.608000000000004</v>
      </c>
      <c r="K665" s="393">
        <f>SUM(K633:K664)</f>
        <v>0</v>
      </c>
      <c r="L665" s="392">
        <f>SUM(L633:L664)</f>
        <v>0</v>
      </c>
      <c r="M665" s="391" t="s">
        <v>715</v>
      </c>
    </row>
    <row r="666" spans="1:13" ht="15" customHeight="1">
      <c r="A666" s="209"/>
      <c r="B666" s="284" t="s">
        <v>714</v>
      </c>
      <c r="C666" s="209"/>
      <c r="D666" s="209"/>
      <c r="E666" s="209"/>
      <c r="F666" s="209"/>
      <c r="G666" s="209"/>
      <c r="H666" s="209"/>
      <c r="I666" s="209"/>
      <c r="J666" s="209"/>
      <c r="K666" s="425"/>
      <c r="L666" s="210"/>
      <c r="M666" s="210"/>
    </row>
    <row r="667" spans="1:13" ht="15" customHeight="1">
      <c r="A667" s="209"/>
      <c r="B667" s="283" t="s">
        <v>93</v>
      </c>
      <c r="C667" s="884" t="e">
        <f>$C$43</f>
        <v>#REF!</v>
      </c>
      <c r="D667" s="885"/>
      <c r="E667" s="885"/>
      <c r="F667" s="885"/>
      <c r="G667" s="885"/>
      <c r="H667" s="885"/>
      <c r="I667" s="886" t="s">
        <v>713</v>
      </c>
      <c r="J667" s="887"/>
      <c r="K667" s="887"/>
      <c r="L667" s="887"/>
      <c r="M667" s="888"/>
    </row>
    <row r="668" spans="1:13" ht="15" customHeight="1">
      <c r="A668" s="209"/>
      <c r="B668" s="209"/>
      <c r="C668" s="209"/>
      <c r="D668" s="209"/>
      <c r="E668" s="209"/>
      <c r="F668" s="209"/>
      <c r="G668" s="209"/>
      <c r="H668" s="209"/>
      <c r="I668" s="209"/>
      <c r="J668" s="209"/>
      <c r="K668" s="425"/>
      <c r="L668" s="210"/>
      <c r="M668" s="210"/>
    </row>
    <row r="669" spans="1:13" ht="15" customHeight="1">
      <c r="A669" s="209"/>
      <c r="B669" s="281"/>
      <c r="C669" s="280"/>
      <c r="D669" s="424"/>
      <c r="E669" s="889" t="s">
        <v>712</v>
      </c>
      <c r="F669" s="890"/>
      <c r="G669" s="890"/>
      <c r="H669" s="891"/>
      <c r="I669" s="889" t="s">
        <v>711</v>
      </c>
      <c r="J669" s="890"/>
      <c r="K669" s="890"/>
      <c r="L669" s="891"/>
      <c r="M669" s="423"/>
    </row>
    <row r="670" spans="1:13" ht="15" customHeight="1">
      <c r="A670" s="209"/>
      <c r="B670" s="271" t="s">
        <v>70</v>
      </c>
      <c r="C670" s="270" t="s">
        <v>87</v>
      </c>
      <c r="D670" s="422" t="s">
        <v>13</v>
      </c>
      <c r="E670" s="421" t="s">
        <v>709</v>
      </c>
      <c r="F670" s="892" t="s">
        <v>708</v>
      </c>
      <c r="G670" s="265" t="s">
        <v>707</v>
      </c>
      <c r="H670" s="420" t="s">
        <v>710</v>
      </c>
      <c r="I670" s="421" t="s">
        <v>709</v>
      </c>
      <c r="J670" s="892" t="s">
        <v>708</v>
      </c>
      <c r="K670" s="265" t="s">
        <v>707</v>
      </c>
      <c r="L670" s="420" t="s">
        <v>706</v>
      </c>
      <c r="M670" s="417"/>
    </row>
    <row r="671" spans="1:13" ht="15" customHeight="1">
      <c r="A671" s="209"/>
      <c r="B671" s="261"/>
      <c r="C671" s="260"/>
      <c r="D671" s="419"/>
      <c r="E671" s="418"/>
      <c r="F671" s="893"/>
      <c r="G671" s="256"/>
      <c r="H671" s="257"/>
      <c r="I671" s="418"/>
      <c r="J671" s="893"/>
      <c r="K671" s="256"/>
      <c r="L671" s="257"/>
      <c r="M671" s="417"/>
    </row>
    <row r="672" spans="1:13" ht="15" customHeight="1">
      <c r="A672" s="209"/>
      <c r="B672" s="321" t="s">
        <v>258</v>
      </c>
      <c r="C672" s="304" t="s">
        <v>257</v>
      </c>
      <c r="D672" s="413">
        <v>3</v>
      </c>
      <c r="E672" s="402">
        <v>0.3</v>
      </c>
      <c r="F672" s="331"/>
      <c r="G672" s="331"/>
      <c r="H672" s="410"/>
      <c r="I672" s="402">
        <f t="shared" ref="I672:I703" si="68">D672*E672</f>
        <v>0.89999999999999991</v>
      </c>
      <c r="J672" s="331">
        <f t="shared" ref="J672:J703" si="69">D672*F672</f>
        <v>0</v>
      </c>
      <c r="K672" s="416">
        <f t="shared" ref="K672:K703" si="70">D672*G672</f>
        <v>0</v>
      </c>
      <c r="L672" s="415">
        <f t="shared" ref="L672:L703" si="71">D672*H672</f>
        <v>0</v>
      </c>
      <c r="M672" s="414"/>
    </row>
    <row r="673" spans="1:13" ht="15" customHeight="1">
      <c r="A673" s="209"/>
      <c r="B673" s="321" t="s">
        <v>705</v>
      </c>
      <c r="C673" s="304" t="s">
        <v>704</v>
      </c>
      <c r="D673" s="413">
        <v>146</v>
      </c>
      <c r="E673" s="402">
        <v>0.3</v>
      </c>
      <c r="F673" s="331"/>
      <c r="G673" s="331"/>
      <c r="H673" s="410"/>
      <c r="I673" s="402">
        <f t="shared" si="68"/>
        <v>43.8</v>
      </c>
      <c r="J673" s="331">
        <f t="shared" si="69"/>
        <v>0</v>
      </c>
      <c r="K673" s="409">
        <f t="shared" si="70"/>
        <v>0</v>
      </c>
      <c r="L673" s="408">
        <f t="shared" si="71"/>
        <v>0</v>
      </c>
      <c r="M673" s="407"/>
    </row>
    <row r="674" spans="1:13" ht="15" customHeight="1">
      <c r="A674" s="209"/>
      <c r="B674" s="321" t="s">
        <v>703</v>
      </c>
      <c r="C674" s="304" t="s">
        <v>702</v>
      </c>
      <c r="D674" s="413">
        <v>146</v>
      </c>
      <c r="E674" s="402">
        <v>0.06</v>
      </c>
      <c r="F674" s="331"/>
      <c r="G674" s="331"/>
      <c r="H674" s="410"/>
      <c r="I674" s="402">
        <f t="shared" si="68"/>
        <v>8.76</v>
      </c>
      <c r="J674" s="331">
        <f t="shared" si="69"/>
        <v>0</v>
      </c>
      <c r="K674" s="409">
        <f t="shared" si="70"/>
        <v>0</v>
      </c>
      <c r="L674" s="408">
        <f t="shared" si="71"/>
        <v>0</v>
      </c>
      <c r="M674" s="407"/>
    </row>
    <row r="675" spans="1:13" ht="15" customHeight="1">
      <c r="A675" s="209"/>
      <c r="B675" s="321" t="s">
        <v>64</v>
      </c>
      <c r="C675" s="315" t="s">
        <v>249</v>
      </c>
      <c r="D675" s="412">
        <v>4</v>
      </c>
      <c r="E675" s="402">
        <v>0.06</v>
      </c>
      <c r="F675" s="331"/>
      <c r="G675" s="331"/>
      <c r="H675" s="410"/>
      <c r="I675" s="402">
        <f t="shared" si="68"/>
        <v>0.24</v>
      </c>
      <c r="J675" s="331">
        <f t="shared" si="69"/>
        <v>0</v>
      </c>
      <c r="K675" s="409">
        <f t="shared" si="70"/>
        <v>0</v>
      </c>
      <c r="L675" s="408">
        <f t="shared" si="71"/>
        <v>0</v>
      </c>
      <c r="M675" s="407"/>
    </row>
    <row r="676" spans="1:13" ht="15" customHeight="1">
      <c r="A676" s="209"/>
      <c r="B676" s="321" t="s">
        <v>64</v>
      </c>
      <c r="C676" s="304" t="s">
        <v>248</v>
      </c>
      <c r="D676" s="413">
        <v>272</v>
      </c>
      <c r="E676" s="402">
        <v>0.06</v>
      </c>
      <c r="F676" s="331"/>
      <c r="G676" s="331"/>
      <c r="H676" s="410"/>
      <c r="I676" s="402">
        <f t="shared" si="68"/>
        <v>16.32</v>
      </c>
      <c r="J676" s="331">
        <f t="shared" si="69"/>
        <v>0</v>
      </c>
      <c r="K676" s="409">
        <f t="shared" si="70"/>
        <v>0</v>
      </c>
      <c r="L676" s="408">
        <f t="shared" si="71"/>
        <v>0</v>
      </c>
      <c r="M676" s="411"/>
    </row>
    <row r="677" spans="1:13" ht="15" customHeight="1">
      <c r="A677" s="209"/>
      <c r="B677" s="321" t="s">
        <v>64</v>
      </c>
      <c r="C677" s="304" t="s">
        <v>247</v>
      </c>
      <c r="D677" s="412">
        <v>3</v>
      </c>
      <c r="E677" s="402">
        <v>0.28999999999999998</v>
      </c>
      <c r="F677" s="331"/>
      <c r="G677" s="331"/>
      <c r="H677" s="410"/>
      <c r="I677" s="402">
        <f t="shared" si="68"/>
        <v>0.86999999999999988</v>
      </c>
      <c r="J677" s="331">
        <f t="shared" si="69"/>
        <v>0</v>
      </c>
      <c r="K677" s="409">
        <f t="shared" si="70"/>
        <v>0</v>
      </c>
      <c r="L677" s="408">
        <f t="shared" si="71"/>
        <v>0</v>
      </c>
      <c r="M677" s="411"/>
    </row>
    <row r="678" spans="1:13" ht="15" customHeight="1">
      <c r="A678" s="209"/>
      <c r="B678" s="321" t="s">
        <v>64</v>
      </c>
      <c r="C678" s="304" t="s">
        <v>246</v>
      </c>
      <c r="D678" s="413">
        <v>145</v>
      </c>
      <c r="E678" s="402">
        <v>0.28999999999999998</v>
      </c>
      <c r="F678" s="331"/>
      <c r="G678" s="331"/>
      <c r="H678" s="410"/>
      <c r="I678" s="402">
        <f t="shared" si="68"/>
        <v>42.05</v>
      </c>
      <c r="J678" s="331">
        <f t="shared" si="69"/>
        <v>0</v>
      </c>
      <c r="K678" s="409">
        <f t="shared" si="70"/>
        <v>0</v>
      </c>
      <c r="L678" s="408">
        <f t="shared" si="71"/>
        <v>0</v>
      </c>
      <c r="M678" s="411"/>
    </row>
    <row r="679" spans="1:13" ht="15" customHeight="1">
      <c r="A679" s="209"/>
      <c r="B679" s="321" t="s">
        <v>64</v>
      </c>
      <c r="C679" s="304" t="s">
        <v>245</v>
      </c>
      <c r="D679" s="412">
        <v>10</v>
      </c>
      <c r="E679" s="402">
        <v>0.115</v>
      </c>
      <c r="F679" s="331"/>
      <c r="G679" s="331"/>
      <c r="H679" s="410"/>
      <c r="I679" s="402">
        <f t="shared" si="68"/>
        <v>1.1500000000000001</v>
      </c>
      <c r="J679" s="331">
        <f t="shared" si="69"/>
        <v>0</v>
      </c>
      <c r="K679" s="409">
        <f t="shared" si="70"/>
        <v>0</v>
      </c>
      <c r="L679" s="408">
        <f t="shared" si="71"/>
        <v>0</v>
      </c>
      <c r="M679" s="411"/>
    </row>
    <row r="680" spans="1:13" ht="15" customHeight="1">
      <c r="A680" s="209"/>
      <c r="B680" s="289" t="s">
        <v>64</v>
      </c>
      <c r="C680" s="288" t="s">
        <v>244</v>
      </c>
      <c r="D680" s="406">
        <v>159</v>
      </c>
      <c r="E680" s="402">
        <v>0.115</v>
      </c>
      <c r="F680" s="331"/>
      <c r="G680" s="331"/>
      <c r="H680" s="410"/>
      <c r="I680" s="402">
        <f t="shared" si="68"/>
        <v>18.285</v>
      </c>
      <c r="J680" s="331">
        <f t="shared" si="69"/>
        <v>0</v>
      </c>
      <c r="K680" s="409">
        <f t="shared" si="70"/>
        <v>0</v>
      </c>
      <c r="L680" s="408">
        <f t="shared" si="71"/>
        <v>0</v>
      </c>
      <c r="M680" s="411"/>
    </row>
    <row r="681" spans="1:13" ht="15" customHeight="1">
      <c r="A681" s="209"/>
      <c r="B681" s="305"/>
      <c r="C681" s="304"/>
      <c r="D681" s="406"/>
      <c r="E681" s="402"/>
      <c r="F681" s="331"/>
      <c r="G681" s="331"/>
      <c r="H681" s="410"/>
      <c r="I681" s="402">
        <f t="shared" si="68"/>
        <v>0</v>
      </c>
      <c r="J681" s="331">
        <f t="shared" si="69"/>
        <v>0</v>
      </c>
      <c r="K681" s="409">
        <f t="shared" si="70"/>
        <v>0</v>
      </c>
      <c r="L681" s="408">
        <f t="shared" si="71"/>
        <v>0</v>
      </c>
      <c r="M681" s="411"/>
    </row>
    <row r="682" spans="1:13" ht="15" customHeight="1">
      <c r="A682" s="209"/>
      <c r="B682" s="305" t="s">
        <v>6</v>
      </c>
      <c r="C682" s="304" t="s">
        <v>242</v>
      </c>
      <c r="D682" s="406">
        <v>10</v>
      </c>
      <c r="E682" s="402">
        <v>0.53</v>
      </c>
      <c r="F682" s="331"/>
      <c r="G682" s="331"/>
      <c r="H682" s="410"/>
      <c r="I682" s="402">
        <f t="shared" si="68"/>
        <v>5.3000000000000007</v>
      </c>
      <c r="J682" s="331">
        <f t="shared" si="69"/>
        <v>0</v>
      </c>
      <c r="K682" s="409">
        <f t="shared" si="70"/>
        <v>0</v>
      </c>
      <c r="L682" s="408">
        <f t="shared" si="71"/>
        <v>0</v>
      </c>
      <c r="M682" s="411"/>
    </row>
    <row r="683" spans="1:13" ht="15" customHeight="1">
      <c r="A683" s="209"/>
      <c r="B683" s="305"/>
      <c r="C683" s="304"/>
      <c r="D683" s="406"/>
      <c r="E683" s="402"/>
      <c r="F683" s="331"/>
      <c r="G683" s="331"/>
      <c r="H683" s="410"/>
      <c r="I683" s="402">
        <f t="shared" si="68"/>
        <v>0</v>
      </c>
      <c r="J683" s="331">
        <f t="shared" si="69"/>
        <v>0</v>
      </c>
      <c r="K683" s="409">
        <f t="shared" si="70"/>
        <v>0</v>
      </c>
      <c r="L683" s="408">
        <f t="shared" si="71"/>
        <v>0</v>
      </c>
      <c r="M683" s="411"/>
    </row>
    <row r="684" spans="1:13" ht="15" customHeight="1">
      <c r="A684" s="209"/>
      <c r="B684" s="289"/>
      <c r="C684" s="288"/>
      <c r="D684" s="406"/>
      <c r="E684" s="402"/>
      <c r="F684" s="331"/>
      <c r="G684" s="331"/>
      <c r="H684" s="410"/>
      <c r="I684" s="402">
        <f t="shared" si="68"/>
        <v>0</v>
      </c>
      <c r="J684" s="331">
        <f t="shared" si="69"/>
        <v>0</v>
      </c>
      <c r="K684" s="409">
        <f t="shared" si="70"/>
        <v>0</v>
      </c>
      <c r="L684" s="408">
        <f t="shared" si="71"/>
        <v>0</v>
      </c>
      <c r="M684" s="411"/>
    </row>
    <row r="685" spans="1:13" ht="15" customHeight="1">
      <c r="A685" s="209"/>
      <c r="B685" s="289"/>
      <c r="C685" s="288"/>
      <c r="D685" s="406"/>
      <c r="E685" s="402"/>
      <c r="F685" s="331"/>
      <c r="G685" s="331"/>
      <c r="H685" s="410"/>
      <c r="I685" s="402">
        <f t="shared" si="68"/>
        <v>0</v>
      </c>
      <c r="J685" s="331">
        <f t="shared" si="69"/>
        <v>0</v>
      </c>
      <c r="K685" s="409">
        <f t="shared" si="70"/>
        <v>0</v>
      </c>
      <c r="L685" s="408">
        <f t="shared" si="71"/>
        <v>0</v>
      </c>
      <c r="M685" s="411"/>
    </row>
    <row r="686" spans="1:13" ht="15" customHeight="1">
      <c r="A686" s="209"/>
      <c r="B686" s="289"/>
      <c r="C686" s="288"/>
      <c r="D686" s="406"/>
      <c r="E686" s="402"/>
      <c r="F686" s="331"/>
      <c r="G686" s="331"/>
      <c r="H686" s="410"/>
      <c r="I686" s="402">
        <f t="shared" si="68"/>
        <v>0</v>
      </c>
      <c r="J686" s="331">
        <f t="shared" si="69"/>
        <v>0</v>
      </c>
      <c r="K686" s="409">
        <f t="shared" si="70"/>
        <v>0</v>
      </c>
      <c r="L686" s="408">
        <f t="shared" si="71"/>
        <v>0</v>
      </c>
      <c r="M686" s="407"/>
    </row>
    <row r="687" spans="1:13" ht="15" customHeight="1">
      <c r="A687" s="209"/>
      <c r="B687" s="289"/>
      <c r="C687" s="288"/>
      <c r="D687" s="406"/>
      <c r="E687" s="402"/>
      <c r="F687" s="331"/>
      <c r="G687" s="331"/>
      <c r="H687" s="410"/>
      <c r="I687" s="402">
        <f t="shared" si="68"/>
        <v>0</v>
      </c>
      <c r="J687" s="331">
        <f t="shared" si="69"/>
        <v>0</v>
      </c>
      <c r="K687" s="409">
        <f t="shared" si="70"/>
        <v>0</v>
      </c>
      <c r="L687" s="408">
        <f t="shared" si="71"/>
        <v>0</v>
      </c>
      <c r="M687" s="407"/>
    </row>
    <row r="688" spans="1:13" ht="15" customHeight="1">
      <c r="A688" s="209"/>
      <c r="B688" s="289"/>
      <c r="C688" s="288"/>
      <c r="D688" s="406"/>
      <c r="E688" s="402"/>
      <c r="F688" s="331"/>
      <c r="G688" s="331"/>
      <c r="H688" s="410"/>
      <c r="I688" s="402">
        <f t="shared" si="68"/>
        <v>0</v>
      </c>
      <c r="J688" s="331">
        <f t="shared" si="69"/>
        <v>0</v>
      </c>
      <c r="K688" s="409">
        <f t="shared" si="70"/>
        <v>0</v>
      </c>
      <c r="L688" s="408">
        <f t="shared" si="71"/>
        <v>0</v>
      </c>
      <c r="M688" s="407"/>
    </row>
    <row r="689" spans="1:13" ht="15" customHeight="1">
      <c r="A689" s="209"/>
      <c r="B689" s="289"/>
      <c r="C689" s="288"/>
      <c r="D689" s="406"/>
      <c r="E689" s="402"/>
      <c r="F689" s="331"/>
      <c r="G689" s="331"/>
      <c r="H689" s="410"/>
      <c r="I689" s="402">
        <f t="shared" si="68"/>
        <v>0</v>
      </c>
      <c r="J689" s="331">
        <f t="shared" si="69"/>
        <v>0</v>
      </c>
      <c r="K689" s="409">
        <f t="shared" si="70"/>
        <v>0</v>
      </c>
      <c r="L689" s="408">
        <f t="shared" si="71"/>
        <v>0</v>
      </c>
      <c r="M689" s="407"/>
    </row>
    <row r="690" spans="1:13" ht="15" customHeight="1">
      <c r="A690" s="209"/>
      <c r="B690" s="289"/>
      <c r="C690" s="288"/>
      <c r="D690" s="406"/>
      <c r="E690" s="402"/>
      <c r="F690" s="331"/>
      <c r="G690" s="331"/>
      <c r="H690" s="410"/>
      <c r="I690" s="402">
        <f t="shared" si="68"/>
        <v>0</v>
      </c>
      <c r="J690" s="331">
        <f t="shared" si="69"/>
        <v>0</v>
      </c>
      <c r="K690" s="409">
        <f t="shared" si="70"/>
        <v>0</v>
      </c>
      <c r="L690" s="408">
        <f t="shared" si="71"/>
        <v>0</v>
      </c>
      <c r="M690" s="407"/>
    </row>
    <row r="691" spans="1:13" ht="15" customHeight="1">
      <c r="A691" s="209"/>
      <c r="B691" s="289"/>
      <c r="C691" s="288"/>
      <c r="D691" s="406"/>
      <c r="E691" s="402"/>
      <c r="F691" s="331"/>
      <c r="G691" s="331"/>
      <c r="H691" s="410"/>
      <c r="I691" s="402">
        <f t="shared" si="68"/>
        <v>0</v>
      </c>
      <c r="J691" s="331">
        <f t="shared" si="69"/>
        <v>0</v>
      </c>
      <c r="K691" s="409">
        <f t="shared" si="70"/>
        <v>0</v>
      </c>
      <c r="L691" s="408">
        <f t="shared" si="71"/>
        <v>0</v>
      </c>
      <c r="M691" s="407"/>
    </row>
    <row r="692" spans="1:13" ht="15" customHeight="1">
      <c r="A692" s="209"/>
      <c r="B692" s="289"/>
      <c r="C692" s="288"/>
      <c r="D692" s="406"/>
      <c r="E692" s="405"/>
      <c r="F692" s="404"/>
      <c r="G692" s="404"/>
      <c r="H692" s="403"/>
      <c r="I692" s="402">
        <f t="shared" si="68"/>
        <v>0</v>
      </c>
      <c r="J692" s="331">
        <f t="shared" si="69"/>
        <v>0</v>
      </c>
      <c r="K692" s="409">
        <f t="shared" si="70"/>
        <v>0</v>
      </c>
      <c r="L692" s="408">
        <f t="shared" si="71"/>
        <v>0</v>
      </c>
      <c r="M692" s="407"/>
    </row>
    <row r="693" spans="1:13" ht="15" customHeight="1">
      <c r="A693" s="209"/>
      <c r="B693" s="289"/>
      <c r="C693" s="288"/>
      <c r="D693" s="406"/>
      <c r="E693" s="405"/>
      <c r="F693" s="404"/>
      <c r="G693" s="404"/>
      <c r="H693" s="403"/>
      <c r="I693" s="402">
        <f t="shared" si="68"/>
        <v>0</v>
      </c>
      <c r="J693" s="331">
        <f t="shared" si="69"/>
        <v>0</v>
      </c>
      <c r="K693" s="409">
        <f t="shared" si="70"/>
        <v>0</v>
      </c>
      <c r="L693" s="408">
        <f t="shared" si="71"/>
        <v>0</v>
      </c>
      <c r="M693" s="407"/>
    </row>
    <row r="694" spans="1:13" ht="15" customHeight="1">
      <c r="A694" s="209"/>
      <c r="B694" s="289"/>
      <c r="C694" s="288"/>
      <c r="D694" s="406"/>
      <c r="E694" s="405"/>
      <c r="F694" s="404"/>
      <c r="G694" s="404"/>
      <c r="H694" s="403"/>
      <c r="I694" s="402">
        <f t="shared" si="68"/>
        <v>0</v>
      </c>
      <c r="J694" s="331">
        <f t="shared" si="69"/>
        <v>0</v>
      </c>
      <c r="K694" s="409">
        <f t="shared" si="70"/>
        <v>0</v>
      </c>
      <c r="L694" s="408">
        <f t="shared" si="71"/>
        <v>0</v>
      </c>
      <c r="M694" s="407"/>
    </row>
    <row r="695" spans="1:13" ht="15" customHeight="1">
      <c r="A695" s="209"/>
      <c r="B695" s="289"/>
      <c r="C695" s="288"/>
      <c r="D695" s="406"/>
      <c r="E695" s="405"/>
      <c r="F695" s="404"/>
      <c r="G695" s="404"/>
      <c r="H695" s="403"/>
      <c r="I695" s="402">
        <f t="shared" si="68"/>
        <v>0</v>
      </c>
      <c r="J695" s="331">
        <f t="shared" si="69"/>
        <v>0</v>
      </c>
      <c r="K695" s="409">
        <f t="shared" si="70"/>
        <v>0</v>
      </c>
      <c r="L695" s="408">
        <f t="shared" si="71"/>
        <v>0</v>
      </c>
      <c r="M695" s="407"/>
    </row>
    <row r="696" spans="1:13" ht="15" customHeight="1">
      <c r="A696" s="209"/>
      <c r="B696" s="289"/>
      <c r="C696" s="288"/>
      <c r="D696" s="406"/>
      <c r="E696" s="405"/>
      <c r="F696" s="404"/>
      <c r="G696" s="404"/>
      <c r="H696" s="403"/>
      <c r="I696" s="402">
        <f t="shared" si="68"/>
        <v>0</v>
      </c>
      <c r="J696" s="331">
        <f t="shared" si="69"/>
        <v>0</v>
      </c>
      <c r="K696" s="409">
        <f t="shared" si="70"/>
        <v>0</v>
      </c>
      <c r="L696" s="408">
        <f t="shared" si="71"/>
        <v>0</v>
      </c>
      <c r="M696" s="407"/>
    </row>
    <row r="697" spans="1:13" ht="15" customHeight="1">
      <c r="A697" s="209"/>
      <c r="B697" s="289"/>
      <c r="C697" s="288"/>
      <c r="D697" s="406"/>
      <c r="E697" s="405"/>
      <c r="F697" s="404"/>
      <c r="G697" s="404"/>
      <c r="H697" s="403"/>
      <c r="I697" s="402">
        <f t="shared" si="68"/>
        <v>0</v>
      </c>
      <c r="J697" s="331">
        <f t="shared" si="69"/>
        <v>0</v>
      </c>
      <c r="K697" s="409">
        <f t="shared" si="70"/>
        <v>0</v>
      </c>
      <c r="L697" s="408">
        <f t="shared" si="71"/>
        <v>0</v>
      </c>
      <c r="M697" s="407"/>
    </row>
    <row r="698" spans="1:13" ht="15" customHeight="1">
      <c r="A698" s="209"/>
      <c r="B698" s="289"/>
      <c r="C698" s="288"/>
      <c r="D698" s="406"/>
      <c r="E698" s="405"/>
      <c r="F698" s="404"/>
      <c r="G698" s="404"/>
      <c r="H698" s="403"/>
      <c r="I698" s="402">
        <f t="shared" si="68"/>
        <v>0</v>
      </c>
      <c r="J698" s="331">
        <f t="shared" si="69"/>
        <v>0</v>
      </c>
      <c r="K698" s="409">
        <f t="shared" si="70"/>
        <v>0</v>
      </c>
      <c r="L698" s="408">
        <f t="shared" si="71"/>
        <v>0</v>
      </c>
      <c r="M698" s="407"/>
    </row>
    <row r="699" spans="1:13" ht="15" customHeight="1">
      <c r="A699" s="209"/>
      <c r="B699" s="289"/>
      <c r="C699" s="288"/>
      <c r="D699" s="406"/>
      <c r="E699" s="405"/>
      <c r="F699" s="404"/>
      <c r="G699" s="404"/>
      <c r="H699" s="403"/>
      <c r="I699" s="402">
        <f t="shared" si="68"/>
        <v>0</v>
      </c>
      <c r="J699" s="331">
        <f t="shared" si="69"/>
        <v>0</v>
      </c>
      <c r="K699" s="409">
        <f t="shared" si="70"/>
        <v>0</v>
      </c>
      <c r="L699" s="408">
        <f t="shared" si="71"/>
        <v>0</v>
      </c>
      <c r="M699" s="407"/>
    </row>
    <row r="700" spans="1:13" ht="15" customHeight="1">
      <c r="A700" s="209"/>
      <c r="B700" s="289"/>
      <c r="C700" s="288"/>
      <c r="D700" s="406"/>
      <c r="E700" s="405"/>
      <c r="F700" s="404"/>
      <c r="G700" s="404"/>
      <c r="H700" s="403"/>
      <c r="I700" s="402">
        <f t="shared" si="68"/>
        <v>0</v>
      </c>
      <c r="J700" s="331">
        <f t="shared" si="69"/>
        <v>0</v>
      </c>
      <c r="K700" s="409">
        <f t="shared" si="70"/>
        <v>0</v>
      </c>
      <c r="L700" s="408">
        <f t="shared" si="71"/>
        <v>0</v>
      </c>
      <c r="M700" s="407"/>
    </row>
    <row r="701" spans="1:13" ht="15" customHeight="1">
      <c r="A701" s="209"/>
      <c r="B701" s="289"/>
      <c r="C701" s="288"/>
      <c r="D701" s="406"/>
      <c r="E701" s="405"/>
      <c r="F701" s="404"/>
      <c r="G701" s="404"/>
      <c r="H701" s="403"/>
      <c r="I701" s="402">
        <f t="shared" si="68"/>
        <v>0</v>
      </c>
      <c r="J701" s="331">
        <f t="shared" si="69"/>
        <v>0</v>
      </c>
      <c r="K701" s="409">
        <f t="shared" si="70"/>
        <v>0</v>
      </c>
      <c r="L701" s="408">
        <f t="shared" si="71"/>
        <v>0</v>
      </c>
      <c r="M701" s="407"/>
    </row>
    <row r="702" spans="1:13" ht="15" customHeight="1">
      <c r="A702" s="209"/>
      <c r="B702" s="289"/>
      <c r="C702" s="288"/>
      <c r="D702" s="406"/>
      <c r="E702" s="405"/>
      <c r="F702" s="404"/>
      <c r="G702" s="404"/>
      <c r="H702" s="403"/>
      <c r="I702" s="402">
        <f t="shared" si="68"/>
        <v>0</v>
      </c>
      <c r="J702" s="331">
        <f t="shared" si="69"/>
        <v>0</v>
      </c>
      <c r="K702" s="409">
        <f t="shared" si="70"/>
        <v>0</v>
      </c>
      <c r="L702" s="408">
        <f t="shared" si="71"/>
        <v>0</v>
      </c>
      <c r="M702" s="407"/>
    </row>
    <row r="703" spans="1:13" ht="15" customHeight="1">
      <c r="A703" s="209"/>
      <c r="B703" s="289"/>
      <c r="C703" s="288"/>
      <c r="D703" s="406"/>
      <c r="E703" s="405"/>
      <c r="F703" s="404"/>
      <c r="G703" s="404"/>
      <c r="H703" s="403"/>
      <c r="I703" s="402">
        <f t="shared" si="68"/>
        <v>0</v>
      </c>
      <c r="J703" s="331">
        <f t="shared" si="69"/>
        <v>0</v>
      </c>
      <c r="K703" s="401">
        <f t="shared" si="70"/>
        <v>0</v>
      </c>
      <c r="L703" s="400">
        <f t="shared" si="71"/>
        <v>0</v>
      </c>
      <c r="M703" s="399"/>
    </row>
    <row r="704" spans="1:13" ht="15" customHeight="1">
      <c r="A704" s="209"/>
      <c r="B704" s="220"/>
      <c r="C704" s="219" t="s">
        <v>191</v>
      </c>
      <c r="D704" s="398"/>
      <c r="E704" s="397"/>
      <c r="F704" s="396"/>
      <c r="G704" s="396"/>
      <c r="H704" s="395" t="s">
        <v>701</v>
      </c>
      <c r="I704" s="394">
        <f>SUM(I672:I703)</f>
        <v>137.67500000000001</v>
      </c>
      <c r="J704" s="393">
        <f>SUM(J672:J703)</f>
        <v>0</v>
      </c>
      <c r="K704" s="393">
        <f>SUM(K672:K703)</f>
        <v>0</v>
      </c>
      <c r="L704" s="392">
        <f>SUM(L672:L703)</f>
        <v>0</v>
      </c>
      <c r="M704" s="391" t="s">
        <v>700</v>
      </c>
    </row>
    <row r="705" spans="2:13" ht="18" customHeight="1">
      <c r="B705" s="390"/>
      <c r="C705" s="390"/>
      <c r="D705" s="390"/>
      <c r="E705" s="390"/>
      <c r="F705" s="390"/>
      <c r="G705" s="390"/>
      <c r="H705" s="390"/>
      <c r="I705" s="390"/>
      <c r="J705" s="390"/>
      <c r="K705" s="389"/>
      <c r="L705" s="388"/>
      <c r="M705" s="388"/>
    </row>
  </sheetData>
  <mergeCells count="108">
    <mergeCell ref="E84:H84"/>
    <mergeCell ref="I84:L84"/>
    <mergeCell ref="E123:H123"/>
    <mergeCell ref="I123:L123"/>
    <mergeCell ref="E162:H162"/>
    <mergeCell ref="I162:L162"/>
    <mergeCell ref="F124:F125"/>
    <mergeCell ref="J124:J125"/>
    <mergeCell ref="C628:H628"/>
    <mergeCell ref="I628:M628"/>
    <mergeCell ref="E357:H357"/>
    <mergeCell ref="I357:L357"/>
    <mergeCell ref="C316:H316"/>
    <mergeCell ref="I316:M316"/>
    <mergeCell ref="C355:H355"/>
    <mergeCell ref="I355:M355"/>
    <mergeCell ref="F85:F86"/>
    <mergeCell ref="J85:J86"/>
    <mergeCell ref="E201:H201"/>
    <mergeCell ref="I201:L201"/>
    <mergeCell ref="E240:H240"/>
    <mergeCell ref="I240:L240"/>
    <mergeCell ref="C199:H199"/>
    <mergeCell ref="I199:M199"/>
    <mergeCell ref="E45:H45"/>
    <mergeCell ref="I45:L45"/>
    <mergeCell ref="F46:F47"/>
    <mergeCell ref="J46:J47"/>
    <mergeCell ref="C4:H4"/>
    <mergeCell ref="I4:M4"/>
    <mergeCell ref="C43:H43"/>
    <mergeCell ref="I43:M43"/>
    <mergeCell ref="C82:H82"/>
    <mergeCell ref="I82:M82"/>
    <mergeCell ref="E6:H6"/>
    <mergeCell ref="I6:L6"/>
    <mergeCell ref="F7:F8"/>
    <mergeCell ref="J7:J8"/>
    <mergeCell ref="C121:H121"/>
    <mergeCell ref="I121:M121"/>
    <mergeCell ref="C160:H160"/>
    <mergeCell ref="I160:M160"/>
    <mergeCell ref="E279:H279"/>
    <mergeCell ref="I279:L279"/>
    <mergeCell ref="F202:F203"/>
    <mergeCell ref="J202:J203"/>
    <mergeCell ref="E318:H318"/>
    <mergeCell ref="I318:L318"/>
    <mergeCell ref="C277:H277"/>
    <mergeCell ref="I277:M277"/>
    <mergeCell ref="F241:F242"/>
    <mergeCell ref="J241:J242"/>
    <mergeCell ref="C238:H238"/>
    <mergeCell ref="I238:M238"/>
    <mergeCell ref="F163:F164"/>
    <mergeCell ref="J163:J164"/>
    <mergeCell ref="E474:H474"/>
    <mergeCell ref="I474:L474"/>
    <mergeCell ref="C550:H550"/>
    <mergeCell ref="I550:M550"/>
    <mergeCell ref="C433:H433"/>
    <mergeCell ref="I433:M433"/>
    <mergeCell ref="F670:F671"/>
    <mergeCell ref="J670:J671"/>
    <mergeCell ref="F592:F593"/>
    <mergeCell ref="J592:J593"/>
    <mergeCell ref="C511:H511"/>
    <mergeCell ref="I511:M511"/>
    <mergeCell ref="C667:H667"/>
    <mergeCell ref="I667:M667"/>
    <mergeCell ref="E669:H669"/>
    <mergeCell ref="I669:L669"/>
    <mergeCell ref="E513:H513"/>
    <mergeCell ref="I513:L513"/>
    <mergeCell ref="E552:H552"/>
    <mergeCell ref="I552:L552"/>
    <mergeCell ref="E591:H591"/>
    <mergeCell ref="I591:L591"/>
    <mergeCell ref="C589:H589"/>
    <mergeCell ref="I589:M589"/>
    <mergeCell ref="F631:F632"/>
    <mergeCell ref="J631:J632"/>
    <mergeCell ref="E630:H630"/>
    <mergeCell ref="I630:L630"/>
    <mergeCell ref="F553:F554"/>
    <mergeCell ref="J553:J554"/>
    <mergeCell ref="F514:F515"/>
    <mergeCell ref="J514:J515"/>
    <mergeCell ref="F475:F476"/>
    <mergeCell ref="J475:J476"/>
    <mergeCell ref="C472:H472"/>
    <mergeCell ref="I472:M472"/>
    <mergeCell ref="E396:H396"/>
    <mergeCell ref="I396:L396"/>
    <mergeCell ref="E435:H435"/>
    <mergeCell ref="I435:L435"/>
    <mergeCell ref="F280:F281"/>
    <mergeCell ref="J280:J281"/>
    <mergeCell ref="F358:F359"/>
    <mergeCell ref="J358:J359"/>
    <mergeCell ref="F319:F320"/>
    <mergeCell ref="J319:J320"/>
    <mergeCell ref="F436:F437"/>
    <mergeCell ref="J436:J437"/>
    <mergeCell ref="C394:H394"/>
    <mergeCell ref="I394:M394"/>
    <mergeCell ref="F397:F398"/>
    <mergeCell ref="J397:J398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r:id="rId1"/>
  <headerFooter alignWithMargins="0"/>
  <rowBreaks count="8" manualBreakCount="8">
    <brk id="80" max="7" man="1"/>
    <brk id="158" max="7" man="1"/>
    <brk id="236" max="7" man="1"/>
    <brk id="314" max="7" man="1"/>
    <brk id="392" max="7" man="1"/>
    <brk id="470" max="7" man="1"/>
    <brk id="548" max="7" man="1"/>
    <brk id="626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218"/>
  <sheetViews>
    <sheetView topLeftCell="A184" workbookViewId="0">
      <selection activeCell="S3" sqref="S3:AB3"/>
    </sheetView>
  </sheetViews>
  <sheetFormatPr defaultColWidth="9" defaultRowHeight="13.5"/>
  <cols>
    <col min="1" max="1" width="9" style="703"/>
    <col min="2" max="85" width="2.625" style="703" customWidth="1"/>
    <col min="86" max="16384" width="9" style="703"/>
  </cols>
  <sheetData>
    <row r="1" spans="2:39">
      <c r="B1" s="703" t="s">
        <v>940</v>
      </c>
    </row>
    <row r="2" spans="2:39" s="713" customFormat="1" ht="14.25" thickBot="1">
      <c r="B2" s="723" t="s">
        <v>1098</v>
      </c>
    </row>
    <row r="3" spans="2:39" ht="14.25" thickBot="1">
      <c r="B3" s="748" t="s">
        <v>939</v>
      </c>
      <c r="C3" s="749"/>
      <c r="D3" s="487" t="s">
        <v>938</v>
      </c>
      <c r="E3" s="486"/>
      <c r="F3" s="486"/>
      <c r="G3" s="486"/>
      <c r="H3" s="486"/>
      <c r="I3" s="486"/>
      <c r="J3" s="714" t="s">
        <v>1013</v>
      </c>
      <c r="K3" s="486"/>
      <c r="L3" s="486"/>
      <c r="M3" s="486"/>
      <c r="N3" s="486"/>
      <c r="O3" s="486"/>
      <c r="P3" s="715" t="s">
        <v>937</v>
      </c>
      <c r="Q3" s="469"/>
      <c r="R3" s="469"/>
      <c r="S3" s="716"/>
      <c r="T3" s="487" t="s">
        <v>936</v>
      </c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717"/>
      <c r="AF3" s="487" t="s">
        <v>935</v>
      </c>
      <c r="AG3" s="486"/>
      <c r="AH3" s="486"/>
      <c r="AI3" s="486"/>
      <c r="AJ3" s="486"/>
      <c r="AK3" s="486"/>
      <c r="AL3" s="486"/>
      <c r="AM3" s="717"/>
    </row>
    <row r="4" spans="2:39" ht="27" customHeight="1" thickBot="1">
      <c r="B4" s="750"/>
      <c r="C4" s="751"/>
      <c r="D4" s="1050" t="s">
        <v>934</v>
      </c>
      <c r="E4" s="1051"/>
      <c r="F4" s="1052" t="s">
        <v>933</v>
      </c>
      <c r="G4" s="1051"/>
      <c r="H4" s="1037" t="s">
        <v>932</v>
      </c>
      <c r="I4" s="1038"/>
      <c r="J4" s="1050" t="s">
        <v>934</v>
      </c>
      <c r="K4" s="1051"/>
      <c r="L4" s="1052" t="s">
        <v>933</v>
      </c>
      <c r="M4" s="1051"/>
      <c r="N4" s="1037" t="s">
        <v>932</v>
      </c>
      <c r="O4" s="1038"/>
      <c r="P4" s="1053" t="s">
        <v>931</v>
      </c>
      <c r="Q4" s="1054"/>
      <c r="R4" s="1037" t="s">
        <v>930</v>
      </c>
      <c r="S4" s="1038"/>
      <c r="T4" s="1045" t="s">
        <v>929</v>
      </c>
      <c r="U4" s="1046"/>
      <c r="V4" s="1033" t="s">
        <v>928</v>
      </c>
      <c r="W4" s="1034"/>
      <c r="X4" s="1045" t="s">
        <v>929</v>
      </c>
      <c r="Y4" s="1046"/>
      <c r="Z4" s="1033" t="s">
        <v>928</v>
      </c>
      <c r="AA4" s="1034"/>
      <c r="AB4" s="1045" t="s">
        <v>929</v>
      </c>
      <c r="AC4" s="1046"/>
      <c r="AD4" s="1033" t="s">
        <v>928</v>
      </c>
      <c r="AE4" s="1034"/>
      <c r="AF4" s="1045" t="s">
        <v>911</v>
      </c>
      <c r="AG4" s="1069"/>
      <c r="AH4" s="1068" t="s">
        <v>909</v>
      </c>
      <c r="AI4" s="1069"/>
      <c r="AJ4" s="1035" t="s">
        <v>923</v>
      </c>
      <c r="AK4" s="1036"/>
      <c r="AL4" s="1037" t="s">
        <v>922</v>
      </c>
      <c r="AM4" s="1038"/>
    </row>
    <row r="5" spans="2:39">
      <c r="B5" s="1039" t="s">
        <v>926</v>
      </c>
      <c r="C5" s="1040"/>
      <c r="D5" s="1041">
        <f>(($AF27+$AF33+$AF36)*$H40)/1000000</f>
        <v>0.96475999999999995</v>
      </c>
      <c r="E5" s="1042"/>
      <c r="F5" s="1043">
        <v>20</v>
      </c>
      <c r="G5" s="1044"/>
      <c r="H5" s="1017">
        <f>D5*F5</f>
        <v>19.295199999999998</v>
      </c>
      <c r="I5" s="1019"/>
      <c r="J5" s="1041">
        <v>0</v>
      </c>
      <c r="K5" s="1042"/>
      <c r="L5" s="1043">
        <f>F5</f>
        <v>20</v>
      </c>
      <c r="M5" s="1044"/>
      <c r="N5" s="1017">
        <f>J5*L5</f>
        <v>0</v>
      </c>
      <c r="O5" s="1019"/>
      <c r="P5" s="1020">
        <f>$H40/1000</f>
        <v>1.0840000000000001</v>
      </c>
      <c r="Q5" s="1021"/>
      <c r="R5" s="1017">
        <f>F5*P5</f>
        <v>21.68</v>
      </c>
      <c r="S5" s="1019"/>
      <c r="T5" s="1022" t="s">
        <v>921</v>
      </c>
      <c r="U5" s="1023"/>
      <c r="V5" s="1024"/>
      <c r="W5" s="1025"/>
      <c r="X5" s="1022" t="s">
        <v>921</v>
      </c>
      <c r="Y5" s="1023"/>
      <c r="Z5" s="1024"/>
      <c r="AA5" s="1025"/>
      <c r="AB5" s="1022" t="s">
        <v>921</v>
      </c>
      <c r="AC5" s="1023"/>
      <c r="AD5" s="1024"/>
      <c r="AE5" s="1025"/>
      <c r="AF5" s="1032">
        <f>VLOOKUP($T5,$C$86:$L$90,3,FALSE)*$V5+VLOOKUP($X5,$C$86:$L$90,3,FALSE)*$Z5+VLOOKUP($AB5,$C$86:$L$90,3,FALSE)*$AD5+$H5</f>
        <v>19.295199999999998</v>
      </c>
      <c r="AG5" s="1018"/>
      <c r="AH5" s="1017">
        <f>VLOOKUP($T5,$C$86:$L$90,5,FALSE)*$V5+VLOOKUP($X5,$C$86:$L$90,5,FALSE)*$Z5+VLOOKUP($AB5,$C$86:$L$90,5,FALSE)*$AD5+$H5</f>
        <v>19.295199999999998</v>
      </c>
      <c r="AI5" s="1018"/>
      <c r="AJ5" s="1017">
        <f>VLOOKUP($T5,$C$86:$L$90,7,FALSE)*$V5+VLOOKUP($X5,$C$86:$L$90,7,FALSE)*$Z5+VLOOKUP($AB5,$C$86:$L$90,7,FALSE)*$AD5</f>
        <v>0</v>
      </c>
      <c r="AK5" s="1018"/>
      <c r="AL5" s="1017">
        <f>VLOOKUP($T5,$C$86:$L$90,9,FALSE)*$V5+VLOOKUP($X5,$C$86:$L$90,9,FALSE)*$Z5+VLOOKUP($AB5,$C$86:$L$90,9,FALSE)*$AD5</f>
        <v>0</v>
      </c>
      <c r="AM5" s="1019"/>
    </row>
    <row r="6" spans="2:39" ht="14.25" thickBot="1">
      <c r="B6" s="1026"/>
      <c r="C6" s="1027"/>
      <c r="D6" s="1028"/>
      <c r="E6" s="1029"/>
      <c r="F6" s="1030"/>
      <c r="G6" s="1031"/>
      <c r="H6" s="752"/>
      <c r="I6" s="753"/>
      <c r="J6" s="1028"/>
      <c r="K6" s="1029"/>
      <c r="L6" s="1030"/>
      <c r="M6" s="1031"/>
      <c r="N6" s="1001"/>
      <c r="O6" s="1002"/>
      <c r="P6" s="1028"/>
      <c r="Q6" s="1029"/>
      <c r="R6" s="1001"/>
      <c r="S6" s="1002"/>
      <c r="T6" s="1013" t="s">
        <v>921</v>
      </c>
      <c r="U6" s="1014"/>
      <c r="V6" s="1011"/>
      <c r="W6" s="1012"/>
      <c r="X6" s="1013" t="s">
        <v>921</v>
      </c>
      <c r="Y6" s="1014"/>
      <c r="Z6" s="1011"/>
      <c r="AA6" s="1012"/>
      <c r="AB6" s="1013" t="s">
        <v>921</v>
      </c>
      <c r="AC6" s="1014"/>
      <c r="AD6" s="1011"/>
      <c r="AE6" s="1012"/>
      <c r="AF6" s="1015">
        <f>VLOOKUP($T6,$C$86:$L$90,3,FALSE)*$V6+VLOOKUP($X6,$C$86:$L$90,3,FALSE)*$Z6+VLOOKUP($AB6,$C$86:$L$90,3,FALSE)*$AD6+$H6</f>
        <v>0</v>
      </c>
      <c r="AG6" s="1016"/>
      <c r="AH6" s="1001">
        <f>VLOOKUP($T6,$C$86:$L$90,5,FALSE)*$V6+VLOOKUP($X6,$C$86:$L$90,5,FALSE)*$Z6+VLOOKUP($AB6,$C$86:$L$90,5,FALSE)*$AD6+$H6</f>
        <v>0</v>
      </c>
      <c r="AI6" s="1016"/>
      <c r="AJ6" s="1001">
        <f>VLOOKUP($T6,$C$86:$L$90,7,FALSE)*$V6+VLOOKUP($X6,$C$86:$L$90,7,FALSE)*$Z6+VLOOKUP($AB6,$C$86:$L$90,7,FALSE)*$AD6</f>
        <v>0</v>
      </c>
      <c r="AK6" s="1016"/>
      <c r="AL6" s="1001">
        <f>VLOOKUP($T6,$C$86:$L$90,9,FALSE)*$V6+VLOOKUP($X6,$C$86:$L$90,9,FALSE)*$Z6+VLOOKUP($AB6,$C$86:$L$90,9,FALSE)*$AD6</f>
        <v>0</v>
      </c>
      <c r="AM6" s="1002"/>
    </row>
    <row r="7" spans="2:39" ht="14.25" thickBot="1">
      <c r="B7" s="713"/>
      <c r="C7" s="713"/>
      <c r="D7" s="1003" t="s">
        <v>927</v>
      </c>
      <c r="E7" s="1004"/>
      <c r="F7" s="1005">
        <f>SUM(F5:G6)</f>
        <v>20</v>
      </c>
      <c r="G7" s="1006"/>
      <c r="H7" s="485"/>
      <c r="I7" s="718"/>
      <c r="J7" s="719"/>
      <c r="K7" s="719"/>
      <c r="L7" s="1003" t="s">
        <v>21</v>
      </c>
      <c r="M7" s="1004"/>
      <c r="N7" s="1007">
        <f>SUM(N5:O6)</f>
        <v>0</v>
      </c>
      <c r="O7" s="1008"/>
      <c r="P7" s="1003" t="s">
        <v>21</v>
      </c>
      <c r="Q7" s="1004"/>
      <c r="R7" s="1007">
        <f>SUM(R5:S6)</f>
        <v>21.68</v>
      </c>
      <c r="S7" s="1008"/>
      <c r="T7" s="713"/>
      <c r="U7" s="713"/>
      <c r="V7" s="713"/>
      <c r="W7" s="713"/>
      <c r="X7" s="713"/>
      <c r="Y7" s="713"/>
      <c r="Z7" s="713"/>
      <c r="AA7" s="713"/>
      <c r="AB7" s="713"/>
      <c r="AC7" s="713"/>
      <c r="AD7" s="1003" t="s">
        <v>21</v>
      </c>
      <c r="AE7" s="1004"/>
      <c r="AF7" s="1007">
        <f>SUM(AF5:AG6)</f>
        <v>19.295199999999998</v>
      </c>
      <c r="AG7" s="1009"/>
      <c r="AH7" s="1010">
        <f>SUM(AH5:AI6)</f>
        <v>19.295199999999998</v>
      </c>
      <c r="AI7" s="1009"/>
      <c r="AJ7" s="1010">
        <f>ROUND(SUM(AJ5:AK6),2)</f>
        <v>0</v>
      </c>
      <c r="AK7" s="1009"/>
      <c r="AL7" s="1010">
        <f>ROUND(SUM(AL5:AM6),2)</f>
        <v>0</v>
      </c>
      <c r="AM7" s="1008"/>
    </row>
    <row r="8" spans="2:39" s="713" customFormat="1"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</row>
    <row r="9" spans="2:39" ht="14.25" thickBot="1">
      <c r="B9" s="723" t="s">
        <v>1097</v>
      </c>
      <c r="D9" s="719"/>
      <c r="E9" s="719"/>
      <c r="F9" s="720"/>
      <c r="G9" s="720"/>
      <c r="H9" s="484"/>
      <c r="I9" s="484"/>
      <c r="J9" s="484"/>
      <c r="K9" s="484"/>
      <c r="L9" s="484"/>
      <c r="M9" s="484"/>
      <c r="N9" s="484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1"/>
      <c r="AE9" s="481"/>
      <c r="AF9" s="481"/>
      <c r="AG9" s="481"/>
    </row>
    <row r="10" spans="2:39" ht="14.25" thickBot="1">
      <c r="B10" s="967" t="s">
        <v>939</v>
      </c>
      <c r="C10" s="1047"/>
      <c r="D10" s="487" t="s">
        <v>938</v>
      </c>
      <c r="E10" s="486"/>
      <c r="F10" s="486"/>
      <c r="G10" s="486"/>
      <c r="H10" s="486"/>
      <c r="I10" s="486"/>
      <c r="J10" s="714" t="s">
        <v>1013</v>
      </c>
      <c r="K10" s="486"/>
      <c r="L10" s="486"/>
      <c r="M10" s="486"/>
      <c r="N10" s="486"/>
      <c r="O10" s="486"/>
      <c r="P10" s="715" t="s">
        <v>937</v>
      </c>
      <c r="Q10" s="469"/>
      <c r="R10" s="469"/>
      <c r="S10" s="716"/>
      <c r="T10" s="487" t="s">
        <v>936</v>
      </c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717"/>
      <c r="AF10" s="487" t="s">
        <v>935</v>
      </c>
      <c r="AG10" s="486"/>
      <c r="AH10" s="486"/>
      <c r="AI10" s="486"/>
      <c r="AJ10" s="486"/>
      <c r="AK10" s="486"/>
      <c r="AL10" s="486"/>
      <c r="AM10" s="717"/>
    </row>
    <row r="11" spans="2:39" ht="27" customHeight="1" thickBot="1">
      <c r="B11" s="1048"/>
      <c r="C11" s="1049"/>
      <c r="D11" s="1050" t="s">
        <v>934</v>
      </c>
      <c r="E11" s="1051"/>
      <c r="F11" s="1052" t="s">
        <v>933</v>
      </c>
      <c r="G11" s="1051"/>
      <c r="H11" s="1037" t="s">
        <v>932</v>
      </c>
      <c r="I11" s="1038"/>
      <c r="J11" s="1050" t="s">
        <v>934</v>
      </c>
      <c r="K11" s="1051"/>
      <c r="L11" s="1052" t="s">
        <v>933</v>
      </c>
      <c r="M11" s="1051"/>
      <c r="N11" s="1037" t="s">
        <v>932</v>
      </c>
      <c r="O11" s="1038"/>
      <c r="P11" s="1053" t="s">
        <v>931</v>
      </c>
      <c r="Q11" s="1054"/>
      <c r="R11" s="1037" t="s">
        <v>930</v>
      </c>
      <c r="S11" s="1038"/>
      <c r="T11" s="1045" t="s">
        <v>929</v>
      </c>
      <c r="U11" s="1046"/>
      <c r="V11" s="1033" t="s">
        <v>928</v>
      </c>
      <c r="W11" s="1034"/>
      <c r="X11" s="1045" t="s">
        <v>929</v>
      </c>
      <c r="Y11" s="1046"/>
      <c r="Z11" s="1033" t="s">
        <v>928</v>
      </c>
      <c r="AA11" s="1034"/>
      <c r="AB11" s="1045" t="s">
        <v>929</v>
      </c>
      <c r="AC11" s="1046"/>
      <c r="AD11" s="1033" t="s">
        <v>928</v>
      </c>
      <c r="AE11" s="1034"/>
      <c r="AF11" s="1045" t="s">
        <v>911</v>
      </c>
      <c r="AG11" s="1069"/>
      <c r="AH11" s="1068" t="s">
        <v>909</v>
      </c>
      <c r="AI11" s="1069"/>
      <c r="AJ11" s="1035" t="s">
        <v>923</v>
      </c>
      <c r="AK11" s="1036"/>
      <c r="AL11" s="1037" t="s">
        <v>922</v>
      </c>
      <c r="AM11" s="1038"/>
    </row>
    <row r="12" spans="2:39">
      <c r="B12" s="1039" t="s">
        <v>1091</v>
      </c>
      <c r="C12" s="1040"/>
      <c r="D12" s="1041">
        <f>(($AF48+$AF52+$AF55)*$H59)/1000000</f>
        <v>0.3392</v>
      </c>
      <c r="E12" s="1042"/>
      <c r="F12" s="1043">
        <v>20</v>
      </c>
      <c r="G12" s="1044"/>
      <c r="H12" s="1017">
        <f>D12*F12</f>
        <v>6.7839999999999998</v>
      </c>
      <c r="I12" s="1019"/>
      <c r="J12" s="1041">
        <f>($AF46*$H59)/1000000</f>
        <v>5.2999999999999999E-2</v>
      </c>
      <c r="K12" s="1042"/>
      <c r="L12" s="1043">
        <f>F12</f>
        <v>20</v>
      </c>
      <c r="M12" s="1044"/>
      <c r="N12" s="1017">
        <f>J12*L12</f>
        <v>1.06</v>
      </c>
      <c r="O12" s="1019"/>
      <c r="P12" s="1020">
        <f>$H59/1000</f>
        <v>0.53</v>
      </c>
      <c r="Q12" s="1021"/>
      <c r="R12" s="1017">
        <f>F12*P12</f>
        <v>10.600000000000001</v>
      </c>
      <c r="S12" s="1019"/>
      <c r="T12" s="1022" t="s">
        <v>921</v>
      </c>
      <c r="U12" s="1023"/>
      <c r="V12" s="1024"/>
      <c r="W12" s="1025"/>
      <c r="X12" s="1022" t="s">
        <v>921</v>
      </c>
      <c r="Y12" s="1023"/>
      <c r="Z12" s="1024"/>
      <c r="AA12" s="1025"/>
      <c r="AB12" s="1022" t="s">
        <v>921</v>
      </c>
      <c r="AC12" s="1023"/>
      <c r="AD12" s="1024"/>
      <c r="AE12" s="1025"/>
      <c r="AF12" s="1032">
        <f>VLOOKUP($T12,$C$86:$L$90,3,FALSE)*$V12+VLOOKUP($X12,$C$86:$L$90,3,FALSE)*$Z12+VLOOKUP($AB12,$C$86:$L$90,3,FALSE)*$AD12+$H12</f>
        <v>6.7839999999999998</v>
      </c>
      <c r="AG12" s="1018"/>
      <c r="AH12" s="1017">
        <f>VLOOKUP($T12,$C$86:$L$90,5,FALSE)*$V12+VLOOKUP($X12,$C$86:$L$90,5,FALSE)*$Z12+VLOOKUP($AB12,$C$86:$L$90,5,FALSE)*$AD12+$H12</f>
        <v>6.7839999999999998</v>
      </c>
      <c r="AI12" s="1018"/>
      <c r="AJ12" s="1017">
        <f>VLOOKUP($T12,$C$86:$L$90,7,FALSE)*$V12+VLOOKUP($X12,$C$86:$L$90,7,FALSE)*$Z12+VLOOKUP($AB12,$C$86:$L$90,7,FALSE)*$AD12</f>
        <v>0</v>
      </c>
      <c r="AK12" s="1018"/>
      <c r="AL12" s="1017">
        <f>VLOOKUP($T12,$C$86:$L$90,9,FALSE)*$V12+VLOOKUP($X12,$C$86:$L$90,9,FALSE)*$Z12+VLOOKUP($AB12,$C$86:$L$90,9,FALSE)*$AD12</f>
        <v>0</v>
      </c>
      <c r="AM12" s="1019"/>
    </row>
    <row r="13" spans="2:39" ht="14.25" thickBot="1">
      <c r="B13" s="1026"/>
      <c r="C13" s="1027"/>
      <c r="D13" s="1028"/>
      <c r="E13" s="1029"/>
      <c r="F13" s="1030"/>
      <c r="G13" s="1031"/>
      <c r="H13" s="1001"/>
      <c r="I13" s="1002"/>
      <c r="J13" s="1028"/>
      <c r="K13" s="1029"/>
      <c r="L13" s="1030"/>
      <c r="M13" s="1031"/>
      <c r="N13" s="1001"/>
      <c r="O13" s="1002"/>
      <c r="P13" s="1015"/>
      <c r="Q13" s="1016"/>
      <c r="R13" s="1001"/>
      <c r="S13" s="1002"/>
      <c r="T13" s="1013" t="s">
        <v>921</v>
      </c>
      <c r="U13" s="1014"/>
      <c r="V13" s="1011"/>
      <c r="W13" s="1012"/>
      <c r="X13" s="1013" t="s">
        <v>921</v>
      </c>
      <c r="Y13" s="1014"/>
      <c r="Z13" s="1011"/>
      <c r="AA13" s="1012"/>
      <c r="AB13" s="1013" t="s">
        <v>921</v>
      </c>
      <c r="AC13" s="1014"/>
      <c r="AD13" s="1011"/>
      <c r="AE13" s="1012"/>
      <c r="AF13" s="1015">
        <f>VLOOKUP($T13,$C$86:$L$90,3,FALSE)*$V13+VLOOKUP($X13,$C$86:$L$90,3,FALSE)*$Z13+VLOOKUP($AB13,$C$86:$L$90,3,FALSE)*$AD13+$H13</f>
        <v>0</v>
      </c>
      <c r="AG13" s="1016"/>
      <c r="AH13" s="1001">
        <f>VLOOKUP($T13,$C$86:$L$90,5,FALSE)*$V13+VLOOKUP($X13,$C$86:$L$90,5,FALSE)*$Z13+VLOOKUP($AB13,$C$86:$L$90,5,FALSE)*$AD13+$H13</f>
        <v>0</v>
      </c>
      <c r="AI13" s="1016"/>
      <c r="AJ13" s="1001">
        <f>VLOOKUP($T13,$C$86:$L$90,7,FALSE)*$V13+VLOOKUP($X13,$C$86:$L$90,7,FALSE)*$Z13+VLOOKUP($AB13,$C$86:$L$90,7,FALSE)*$AD13</f>
        <v>0</v>
      </c>
      <c r="AK13" s="1016"/>
      <c r="AL13" s="1001">
        <f>VLOOKUP($T13,$C$86:$L$90,9,FALSE)*$V13+VLOOKUP($X13,$C$86:$L$90,9,FALSE)*$Z13+VLOOKUP($AB13,$C$86:$L$90,9,FALSE)*$AD13</f>
        <v>0</v>
      </c>
      <c r="AM13" s="1002"/>
    </row>
    <row r="14" spans="2:39" ht="14.25" thickBot="1">
      <c r="D14" s="1003" t="s">
        <v>1014</v>
      </c>
      <c r="E14" s="1004"/>
      <c r="F14" s="1005">
        <f>SUM(F12:G13)</f>
        <v>20</v>
      </c>
      <c r="G14" s="1006"/>
      <c r="H14" s="485"/>
      <c r="I14" s="718"/>
      <c r="J14" s="719"/>
      <c r="K14" s="719"/>
      <c r="L14" s="1003" t="s">
        <v>21</v>
      </c>
      <c r="M14" s="1004"/>
      <c r="N14" s="1007">
        <f>SUM(N12:O13)</f>
        <v>1.06</v>
      </c>
      <c r="O14" s="1008"/>
      <c r="P14" s="1003" t="s">
        <v>21</v>
      </c>
      <c r="Q14" s="1004"/>
      <c r="R14" s="1007">
        <f>SUM(R12:S13)</f>
        <v>10.600000000000001</v>
      </c>
      <c r="S14" s="1008"/>
      <c r="AD14" s="1003" t="s">
        <v>21</v>
      </c>
      <c r="AE14" s="1004"/>
      <c r="AF14" s="1007">
        <f>SUM(AF12:AG13)</f>
        <v>6.7839999999999998</v>
      </c>
      <c r="AG14" s="1009"/>
      <c r="AH14" s="1010">
        <f>SUM(AH12:AI13)</f>
        <v>6.7839999999999998</v>
      </c>
      <c r="AI14" s="1009"/>
      <c r="AJ14" s="1010">
        <f>ROUND(SUM(AJ12:AK13),2)</f>
        <v>0</v>
      </c>
      <c r="AK14" s="1009"/>
      <c r="AL14" s="1010">
        <f>ROUND(SUM(AL12:AM13),2)</f>
        <v>0</v>
      </c>
      <c r="AM14" s="1008"/>
    </row>
    <row r="15" spans="2:39" s="713" customFormat="1"/>
    <row r="16" spans="2:39" s="713" customFormat="1" ht="14.25" thickBot="1">
      <c r="B16" s="723" t="s">
        <v>1096</v>
      </c>
    </row>
    <row r="17" spans="2:39" s="713" customFormat="1" ht="14.25" thickBot="1">
      <c r="B17" s="967" t="s">
        <v>939</v>
      </c>
      <c r="C17" s="1047"/>
      <c r="D17" s="487" t="s">
        <v>938</v>
      </c>
      <c r="E17" s="486"/>
      <c r="F17" s="486"/>
      <c r="G17" s="486"/>
      <c r="H17" s="486"/>
      <c r="I17" s="486"/>
      <c r="J17" s="714" t="s">
        <v>1013</v>
      </c>
      <c r="K17" s="486"/>
      <c r="L17" s="486"/>
      <c r="M17" s="486"/>
      <c r="N17" s="486"/>
      <c r="O17" s="486"/>
      <c r="P17" s="715" t="s">
        <v>937</v>
      </c>
      <c r="Q17" s="469"/>
      <c r="R17" s="469"/>
      <c r="S17" s="716"/>
      <c r="T17" s="487" t="s">
        <v>936</v>
      </c>
      <c r="U17" s="486"/>
      <c r="V17" s="486"/>
      <c r="W17" s="486"/>
      <c r="X17" s="486"/>
      <c r="Y17" s="486"/>
      <c r="Z17" s="486"/>
      <c r="AA17" s="486"/>
      <c r="AB17" s="486"/>
      <c r="AC17" s="486"/>
      <c r="AD17" s="486"/>
      <c r="AE17" s="717"/>
      <c r="AF17" s="487" t="s">
        <v>935</v>
      </c>
      <c r="AG17" s="486"/>
      <c r="AH17" s="486"/>
      <c r="AI17" s="486"/>
      <c r="AJ17" s="486"/>
      <c r="AK17" s="486"/>
      <c r="AL17" s="486"/>
      <c r="AM17" s="717"/>
    </row>
    <row r="18" spans="2:39" s="713" customFormat="1" ht="27" customHeight="1" thickBot="1">
      <c r="B18" s="1048"/>
      <c r="C18" s="1049"/>
      <c r="D18" s="1050" t="s">
        <v>934</v>
      </c>
      <c r="E18" s="1051"/>
      <c r="F18" s="1052" t="s">
        <v>933</v>
      </c>
      <c r="G18" s="1051"/>
      <c r="H18" s="1037" t="s">
        <v>932</v>
      </c>
      <c r="I18" s="1038"/>
      <c r="J18" s="1050" t="s">
        <v>934</v>
      </c>
      <c r="K18" s="1051"/>
      <c r="L18" s="1052" t="s">
        <v>933</v>
      </c>
      <c r="M18" s="1051"/>
      <c r="N18" s="1037" t="s">
        <v>932</v>
      </c>
      <c r="O18" s="1038"/>
      <c r="P18" s="1053" t="s">
        <v>931</v>
      </c>
      <c r="Q18" s="1054"/>
      <c r="R18" s="1037" t="s">
        <v>930</v>
      </c>
      <c r="S18" s="1038"/>
      <c r="T18" s="1045" t="s">
        <v>929</v>
      </c>
      <c r="U18" s="1046"/>
      <c r="V18" s="1033" t="s">
        <v>928</v>
      </c>
      <c r="W18" s="1034"/>
      <c r="X18" s="1045" t="s">
        <v>929</v>
      </c>
      <c r="Y18" s="1046"/>
      <c r="Z18" s="1033" t="s">
        <v>928</v>
      </c>
      <c r="AA18" s="1034"/>
      <c r="AB18" s="1045" t="s">
        <v>929</v>
      </c>
      <c r="AC18" s="1046"/>
      <c r="AD18" s="1033" t="s">
        <v>928</v>
      </c>
      <c r="AE18" s="1034"/>
      <c r="AF18" s="1045" t="s">
        <v>911</v>
      </c>
      <c r="AG18" s="1069"/>
      <c r="AH18" s="1068" t="s">
        <v>909</v>
      </c>
      <c r="AI18" s="1069"/>
      <c r="AJ18" s="1035" t="s">
        <v>923</v>
      </c>
      <c r="AK18" s="1036"/>
      <c r="AL18" s="1037" t="s">
        <v>922</v>
      </c>
      <c r="AM18" s="1038"/>
    </row>
    <row r="19" spans="2:39" s="713" customFormat="1">
      <c r="B19" s="1039" t="s">
        <v>1100</v>
      </c>
      <c r="C19" s="1040"/>
      <c r="D19" s="1041">
        <f>(($AF64+$AF71+$AF74)*$H78)/1000000</f>
        <v>0.40652500000000003</v>
      </c>
      <c r="E19" s="1042"/>
      <c r="F19" s="1043">
        <v>20</v>
      </c>
      <c r="G19" s="1044"/>
      <c r="H19" s="1017">
        <f>D19*F19</f>
        <v>8.1305000000000014</v>
      </c>
      <c r="I19" s="1019"/>
      <c r="J19" s="1041">
        <f>0</f>
        <v>0</v>
      </c>
      <c r="K19" s="1042"/>
      <c r="L19" s="1043">
        <f>F19</f>
        <v>20</v>
      </c>
      <c r="M19" s="1044"/>
      <c r="N19" s="1017">
        <f>J19*L19</f>
        <v>0</v>
      </c>
      <c r="O19" s="1019"/>
      <c r="P19" s="1020">
        <f>0</f>
        <v>0</v>
      </c>
      <c r="Q19" s="1021"/>
      <c r="R19" s="1017">
        <f>F19*P19</f>
        <v>0</v>
      </c>
      <c r="S19" s="1019"/>
      <c r="T19" s="1022" t="s">
        <v>921</v>
      </c>
      <c r="U19" s="1023"/>
      <c r="V19" s="1024"/>
      <c r="W19" s="1025"/>
      <c r="X19" s="1022" t="s">
        <v>921</v>
      </c>
      <c r="Y19" s="1023"/>
      <c r="Z19" s="1024"/>
      <c r="AA19" s="1025"/>
      <c r="AB19" s="1022" t="s">
        <v>921</v>
      </c>
      <c r="AC19" s="1023"/>
      <c r="AD19" s="1024"/>
      <c r="AE19" s="1025"/>
      <c r="AF19" s="1032">
        <f>VLOOKUP($T19,$C$86:$L$90,3,FALSE)*$V19+VLOOKUP($X19,$C$86:$L$90,3,FALSE)*$Z19+VLOOKUP($AB19,$C$86:$L$90,3,FALSE)*$AD19+$H19</f>
        <v>8.1305000000000014</v>
      </c>
      <c r="AG19" s="1018"/>
      <c r="AH19" s="1017">
        <f>VLOOKUP($T19,$C$86:$L$90,5,FALSE)*$V19+VLOOKUP($X19,$C$86:$L$90,5,FALSE)*$Z19+VLOOKUP($AB19,$C$86:$L$90,5,FALSE)*$AD19+$H19</f>
        <v>8.1305000000000014</v>
      </c>
      <c r="AI19" s="1018"/>
      <c r="AJ19" s="1017">
        <f>VLOOKUP($T19,$C$86:$L$90,7,FALSE)*$V19+VLOOKUP($X19,$C$86:$L$90,7,FALSE)*$Z19+VLOOKUP($AB19,$C$86:$L$90,7,FALSE)*$AD19</f>
        <v>0</v>
      </c>
      <c r="AK19" s="1018"/>
      <c r="AL19" s="1017">
        <f>VLOOKUP($T19,$C$86:$L$90,9,FALSE)*$V19+VLOOKUP($X19,$C$86:$L$90,9,FALSE)*$Z19+VLOOKUP($AB19,$C$86:$L$90,9,FALSE)*$AD19</f>
        <v>0</v>
      </c>
      <c r="AM19" s="1019"/>
    </row>
    <row r="20" spans="2:39" s="713" customFormat="1" ht="14.25" thickBot="1">
      <c r="B20" s="1026"/>
      <c r="C20" s="1027"/>
      <c r="D20" s="1028"/>
      <c r="E20" s="1029"/>
      <c r="F20" s="1030"/>
      <c r="G20" s="1031"/>
      <c r="H20" s="1001"/>
      <c r="I20" s="1002"/>
      <c r="J20" s="1028"/>
      <c r="K20" s="1029"/>
      <c r="L20" s="1030"/>
      <c r="M20" s="1031"/>
      <c r="N20" s="1001"/>
      <c r="O20" s="1002"/>
      <c r="P20" s="1015"/>
      <c r="Q20" s="1016"/>
      <c r="R20" s="1001"/>
      <c r="S20" s="1002"/>
      <c r="T20" s="1013" t="s">
        <v>921</v>
      </c>
      <c r="U20" s="1014"/>
      <c r="V20" s="1011"/>
      <c r="W20" s="1012"/>
      <c r="X20" s="1013" t="s">
        <v>921</v>
      </c>
      <c r="Y20" s="1014"/>
      <c r="Z20" s="1011"/>
      <c r="AA20" s="1012"/>
      <c r="AB20" s="1013" t="s">
        <v>921</v>
      </c>
      <c r="AC20" s="1014"/>
      <c r="AD20" s="1011"/>
      <c r="AE20" s="1012"/>
      <c r="AF20" s="1015">
        <f>VLOOKUP($T20,$C$86:$L$90,3,FALSE)*$V20+VLOOKUP($X20,$C$86:$L$90,3,FALSE)*$Z20+VLOOKUP($AB20,$C$86:$L$90,3,FALSE)*$AD20+$H20</f>
        <v>0</v>
      </c>
      <c r="AG20" s="1016"/>
      <c r="AH20" s="1001">
        <f>VLOOKUP($T20,$C$86:$L$90,5,FALSE)*$V20+VLOOKUP($X20,$C$86:$L$90,5,FALSE)*$Z20+VLOOKUP($AB20,$C$86:$L$90,5,FALSE)*$AD20+$H20</f>
        <v>0</v>
      </c>
      <c r="AI20" s="1016"/>
      <c r="AJ20" s="1001">
        <f>VLOOKUP($T20,$C$86:$L$90,7,FALSE)*$V20+VLOOKUP($X20,$C$86:$L$90,7,FALSE)*$Z20+VLOOKUP($AB20,$C$86:$L$90,7,FALSE)*$AD20</f>
        <v>0</v>
      </c>
      <c r="AK20" s="1016"/>
      <c r="AL20" s="1001">
        <f>VLOOKUP($T20,$C$86:$L$90,9,FALSE)*$V20+VLOOKUP($X20,$C$86:$L$90,9,FALSE)*$Z20+VLOOKUP($AB20,$C$86:$L$90,9,FALSE)*$AD20</f>
        <v>0</v>
      </c>
      <c r="AM20" s="1002"/>
    </row>
    <row r="21" spans="2:39" s="713" customFormat="1" ht="14.25" thickBot="1">
      <c r="D21" s="1003" t="s">
        <v>1103</v>
      </c>
      <c r="E21" s="1004"/>
      <c r="F21" s="1005">
        <f>SUM(F19:G20)</f>
        <v>20</v>
      </c>
      <c r="G21" s="1006"/>
      <c r="H21" s="485"/>
      <c r="I21" s="718"/>
      <c r="J21" s="719"/>
      <c r="K21" s="719"/>
      <c r="L21" s="1003" t="s">
        <v>21</v>
      </c>
      <c r="M21" s="1004"/>
      <c r="N21" s="1007">
        <f>SUM(N19:O20)</f>
        <v>0</v>
      </c>
      <c r="O21" s="1008"/>
      <c r="P21" s="1003" t="s">
        <v>1104</v>
      </c>
      <c r="Q21" s="1004"/>
      <c r="R21" s="1007">
        <f>SUM(R19:S20)</f>
        <v>0</v>
      </c>
      <c r="S21" s="1008"/>
      <c r="AD21" s="1003" t="s">
        <v>21</v>
      </c>
      <c r="AE21" s="1004"/>
      <c r="AF21" s="1007">
        <f>SUM(AF19:AG20)</f>
        <v>8.1305000000000014</v>
      </c>
      <c r="AG21" s="1009"/>
      <c r="AH21" s="1010">
        <f>SUM(AH19:AI20)</f>
        <v>8.1305000000000014</v>
      </c>
      <c r="AI21" s="1009"/>
      <c r="AJ21" s="1010">
        <f>ROUND(SUM(AJ19:AK20),2)</f>
        <v>0</v>
      </c>
      <c r="AK21" s="1009"/>
      <c r="AL21" s="1010">
        <f>ROUND(SUM(AL19:AM20),2)</f>
        <v>0</v>
      </c>
      <c r="AM21" s="1008"/>
    </row>
    <row r="22" spans="2:39">
      <c r="D22" s="719"/>
      <c r="E22" s="719"/>
      <c r="F22" s="720"/>
      <c r="G22" s="720"/>
      <c r="H22" s="718"/>
      <c r="I22" s="718"/>
      <c r="J22" s="719"/>
      <c r="K22" s="719"/>
      <c r="L22" s="482"/>
      <c r="M22" s="482"/>
      <c r="N22" s="484"/>
      <c r="O22" s="483"/>
      <c r="P22" s="483"/>
      <c r="Q22" s="483"/>
      <c r="R22" s="483"/>
      <c r="S22" s="483"/>
      <c r="T22" s="483"/>
      <c r="U22" s="483"/>
      <c r="V22" s="483"/>
      <c r="W22" s="483"/>
      <c r="X22" s="719"/>
      <c r="Y22" s="719"/>
      <c r="Z22" s="482"/>
      <c r="AA22" s="482"/>
      <c r="AB22" s="482"/>
      <c r="AC22" s="482"/>
      <c r="AD22" s="481"/>
      <c r="AE22" s="481"/>
      <c r="AF22" s="481"/>
      <c r="AG22" s="481"/>
    </row>
    <row r="23" spans="2:39" s="713" customFormat="1">
      <c r="C23" s="723" t="s">
        <v>1099</v>
      </c>
      <c r="D23" s="719"/>
      <c r="E23" s="719"/>
      <c r="F23" s="724"/>
      <c r="G23" s="723" t="s">
        <v>1093</v>
      </c>
      <c r="H23" s="703"/>
      <c r="I23" s="718"/>
      <c r="J23" s="719"/>
      <c r="K23" s="719"/>
      <c r="L23" s="721"/>
      <c r="M23" s="723" t="s">
        <v>1095</v>
      </c>
      <c r="N23" s="703"/>
      <c r="Q23" s="483"/>
      <c r="R23" s="457"/>
      <c r="S23" s="723" t="s">
        <v>1094</v>
      </c>
      <c r="T23" s="484"/>
      <c r="AA23" s="482"/>
      <c r="AB23" s="482"/>
      <c r="AC23" s="482"/>
      <c r="AD23" s="481"/>
      <c r="AE23" s="481"/>
      <c r="AF23" s="481"/>
      <c r="AG23" s="481"/>
    </row>
    <row r="24" spans="2:39" ht="14.25" thickBot="1">
      <c r="C24" s="723" t="s">
        <v>1098</v>
      </c>
      <c r="AJ24" s="448"/>
    </row>
    <row r="25" spans="2:39" ht="14.25" thickBot="1">
      <c r="C25" s="988" t="s">
        <v>904</v>
      </c>
      <c r="D25" s="989"/>
      <c r="E25" s="990"/>
      <c r="F25" s="452" t="str">
        <f>COUNTA($J33,$O33,$T33,$Y33)&amp;"列1段"</f>
        <v>4列1段</v>
      </c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1"/>
      <c r="AF25" s="451"/>
      <c r="AG25" s="451"/>
      <c r="AH25" s="451"/>
      <c r="AI25" s="449"/>
    </row>
    <row r="26" spans="2:39" ht="14.25" customHeight="1" thickBot="1">
      <c r="C26" s="991" t="s">
        <v>1015</v>
      </c>
      <c r="D26" s="992"/>
      <c r="E26" s="993"/>
      <c r="F26" s="449"/>
      <c r="G26" s="448"/>
      <c r="H26" s="743"/>
      <c r="I26" s="743"/>
      <c r="J26" s="743"/>
      <c r="K26" s="743"/>
      <c r="L26" s="743"/>
      <c r="M26" s="743"/>
      <c r="N26" s="743"/>
      <c r="O26" s="744" t="s">
        <v>1016</v>
      </c>
      <c r="P26" s="745"/>
      <c r="Q26" s="745"/>
      <c r="R26" s="958">
        <v>30</v>
      </c>
      <c r="S26" s="958"/>
      <c r="T26" s="959"/>
      <c r="U26" s="743"/>
      <c r="V26" s="743"/>
      <c r="W26" s="743"/>
      <c r="X26" s="743"/>
      <c r="Y26" s="743"/>
      <c r="Z26" s="743"/>
      <c r="AA26" s="743"/>
      <c r="AB26" s="743"/>
      <c r="AC26" s="743"/>
      <c r="AD26" s="743"/>
      <c r="AE26" s="712"/>
      <c r="AF26" s="727">
        <f>R26</f>
        <v>30</v>
      </c>
      <c r="AG26" s="1057">
        <f>SUM(AF26:AF36)</f>
        <v>920</v>
      </c>
      <c r="AH26" s="448"/>
      <c r="AI26" s="449"/>
    </row>
    <row r="27" spans="2:39" ht="13.5" customHeight="1">
      <c r="C27" s="994"/>
      <c r="D27" s="995"/>
      <c r="E27" s="996"/>
      <c r="F27" s="449"/>
      <c r="G27" s="448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457"/>
      <c r="AC27" s="457"/>
      <c r="AD27" s="457"/>
      <c r="AE27" s="459"/>
      <c r="AF27" s="1064">
        <f>R29</f>
        <v>600</v>
      </c>
      <c r="AG27" s="1058"/>
      <c r="AH27" s="448"/>
      <c r="AI27" s="449"/>
    </row>
    <row r="28" spans="2:39" s="713" customFormat="1" ht="14.25" thickBot="1">
      <c r="C28" s="994"/>
      <c r="D28" s="995"/>
      <c r="E28" s="996"/>
      <c r="F28" s="449"/>
      <c r="G28" s="448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57"/>
      <c r="AD28" s="457"/>
      <c r="AE28" s="458"/>
      <c r="AF28" s="1064"/>
      <c r="AG28" s="1058"/>
      <c r="AH28" s="448"/>
      <c r="AI28" s="449"/>
      <c r="AL28" s="703"/>
    </row>
    <row r="29" spans="2:39" ht="14.25" customHeight="1" thickBot="1">
      <c r="C29" s="994"/>
      <c r="D29" s="995"/>
      <c r="E29" s="996"/>
      <c r="F29" s="449"/>
      <c r="G29" s="448"/>
      <c r="H29" s="457"/>
      <c r="I29" s="457"/>
      <c r="J29" s="457"/>
      <c r="K29" s="457"/>
      <c r="L29" s="457"/>
      <c r="M29" s="457"/>
      <c r="N29" s="457"/>
      <c r="O29" s="461" t="s">
        <v>903</v>
      </c>
      <c r="P29" s="460"/>
      <c r="Q29" s="460"/>
      <c r="R29" s="958">
        <v>600</v>
      </c>
      <c r="S29" s="958"/>
      <c r="T29" s="959"/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  <c r="AE29" s="458"/>
      <c r="AF29" s="1064"/>
      <c r="AG29" s="1058"/>
      <c r="AH29" s="448"/>
      <c r="AI29" s="449"/>
    </row>
    <row r="30" spans="2:39">
      <c r="C30" s="994"/>
      <c r="D30" s="995"/>
      <c r="E30" s="996"/>
      <c r="F30" s="449"/>
      <c r="G30" s="448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57"/>
      <c r="AD30" s="457"/>
      <c r="AE30" s="458"/>
      <c r="AF30" s="1064"/>
      <c r="AG30" s="1058"/>
      <c r="AH30" s="448"/>
      <c r="AI30" s="449"/>
    </row>
    <row r="31" spans="2:39" s="713" customFormat="1">
      <c r="C31" s="994"/>
      <c r="D31" s="995"/>
      <c r="E31" s="996"/>
      <c r="F31" s="449"/>
      <c r="G31" s="448"/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7"/>
      <c r="AE31" s="458"/>
      <c r="AF31" s="1064"/>
      <c r="AG31" s="1058"/>
      <c r="AH31" s="448"/>
      <c r="AI31" s="449"/>
    </row>
    <row r="32" spans="2:39" ht="14.25" thickBot="1">
      <c r="C32" s="994"/>
      <c r="D32" s="995"/>
      <c r="E32" s="996"/>
      <c r="F32" s="449"/>
      <c r="G32" s="448"/>
      <c r="H32" s="457"/>
      <c r="I32" s="457"/>
      <c r="J32" s="1055" t="str">
        <f>IF(J33="","","1列目")</f>
        <v>1列目</v>
      </c>
      <c r="K32" s="1056"/>
      <c r="L32" s="1056"/>
      <c r="M32" s="1056"/>
      <c r="N32" s="457"/>
      <c r="O32" s="1056" t="str">
        <f>IF(O33="","","2列目")</f>
        <v>2列目</v>
      </c>
      <c r="P32" s="1056"/>
      <c r="Q32" s="1056"/>
      <c r="R32" s="1056"/>
      <c r="S32" s="457"/>
      <c r="T32" s="1056" t="str">
        <f>IF(T33="","","3列目")</f>
        <v>3列目</v>
      </c>
      <c r="U32" s="1056"/>
      <c r="V32" s="1056"/>
      <c r="W32" s="1056"/>
      <c r="X32" s="457"/>
      <c r="Y32" s="1056" t="str">
        <f>IF(Y33="","","4列目")</f>
        <v>4列目</v>
      </c>
      <c r="Z32" s="1056"/>
      <c r="AA32" s="1056"/>
      <c r="AB32" s="1056"/>
      <c r="AC32" s="457"/>
      <c r="AD32" s="457"/>
      <c r="AE32" s="454"/>
      <c r="AF32" s="1064"/>
      <c r="AG32" s="1058"/>
      <c r="AH32" s="448"/>
      <c r="AI32" s="449"/>
    </row>
    <row r="33" spans="3:35" ht="14.25" customHeight="1" thickBot="1">
      <c r="C33" s="994"/>
      <c r="D33" s="995"/>
      <c r="E33" s="996"/>
      <c r="F33" s="742"/>
      <c r="G33" s="960" t="s">
        <v>902</v>
      </c>
      <c r="H33" s="457"/>
      <c r="I33" s="457"/>
      <c r="J33" s="962" t="s">
        <v>1017</v>
      </c>
      <c r="K33" s="958"/>
      <c r="L33" s="958"/>
      <c r="M33" s="959"/>
      <c r="N33" s="457"/>
      <c r="O33" s="962" t="s">
        <v>891</v>
      </c>
      <c r="P33" s="958"/>
      <c r="Q33" s="958"/>
      <c r="R33" s="959"/>
      <c r="S33" s="457"/>
      <c r="T33" s="962" t="s">
        <v>878</v>
      </c>
      <c r="U33" s="958"/>
      <c r="V33" s="958"/>
      <c r="W33" s="959"/>
      <c r="X33" s="457"/>
      <c r="Y33" s="962" t="s">
        <v>894</v>
      </c>
      <c r="Z33" s="958"/>
      <c r="AA33" s="958"/>
      <c r="AB33" s="959"/>
      <c r="AC33" s="457"/>
      <c r="AD33" s="457"/>
      <c r="AE33" s="459"/>
      <c r="AF33" s="1064">
        <f>MAX(L35,Q35,V35,AA35)</f>
        <v>190</v>
      </c>
      <c r="AG33" s="1058"/>
      <c r="AH33" s="448"/>
      <c r="AI33" s="449"/>
    </row>
    <row r="34" spans="3:35" ht="13.5" customHeight="1">
      <c r="C34" s="994"/>
      <c r="D34" s="995"/>
      <c r="E34" s="996"/>
      <c r="F34" s="742"/>
      <c r="G34" s="961"/>
      <c r="H34" s="457"/>
      <c r="I34" s="457"/>
      <c r="J34" s="963" t="s">
        <v>1018</v>
      </c>
      <c r="K34" s="964"/>
      <c r="L34" s="965">
        <f>IF(J33="","0",VLOOKUP(J33,$F$183:$P$217,8,FALSE))</f>
        <v>80</v>
      </c>
      <c r="M34" s="966"/>
      <c r="N34" s="457"/>
      <c r="O34" s="963" t="s">
        <v>901</v>
      </c>
      <c r="P34" s="964"/>
      <c r="Q34" s="965">
        <f>IF(O33="","0",VLOOKUP(O33,$F$183:$P$217,8,FALSE))</f>
        <v>50</v>
      </c>
      <c r="R34" s="966"/>
      <c r="S34" s="457"/>
      <c r="T34" s="963" t="s">
        <v>901</v>
      </c>
      <c r="U34" s="964"/>
      <c r="V34" s="965">
        <f>IF(T33="","0",VLOOKUP(T33,$F$183:$P$217,8,FALSE))</f>
        <v>150</v>
      </c>
      <c r="W34" s="966"/>
      <c r="X34" s="457"/>
      <c r="Y34" s="963" t="s">
        <v>901</v>
      </c>
      <c r="Z34" s="964"/>
      <c r="AA34" s="965">
        <f>IF(Y33="","0",VLOOKUP(Y33,$F$183:$P$217,8,FALSE))</f>
        <v>40</v>
      </c>
      <c r="AB34" s="966"/>
      <c r="AC34" s="457"/>
      <c r="AD34" s="457"/>
      <c r="AE34" s="458"/>
      <c r="AF34" s="1064"/>
      <c r="AG34" s="1058"/>
      <c r="AH34" s="448"/>
      <c r="AI34" s="449"/>
    </row>
    <row r="35" spans="3:35" ht="14.25" thickBot="1">
      <c r="C35" s="994"/>
      <c r="D35" s="995"/>
      <c r="E35" s="996"/>
      <c r="F35" s="742"/>
      <c r="G35" s="961"/>
      <c r="H35" s="457"/>
      <c r="I35" s="457"/>
      <c r="J35" s="955" t="s">
        <v>896</v>
      </c>
      <c r="K35" s="956"/>
      <c r="L35" s="956">
        <f>IF(J33="","0",VLOOKUP(J33,$F$183:$P$217,10,))</f>
        <v>105</v>
      </c>
      <c r="M35" s="957"/>
      <c r="N35" s="457"/>
      <c r="O35" s="955" t="s">
        <v>896</v>
      </c>
      <c r="P35" s="956"/>
      <c r="Q35" s="956">
        <f>IF(O33="","0",VLOOKUP(O33,$F$183:$P$217,10,))</f>
        <v>65</v>
      </c>
      <c r="R35" s="957"/>
      <c r="S35" s="457"/>
      <c r="T35" s="955" t="s">
        <v>896</v>
      </c>
      <c r="U35" s="956"/>
      <c r="V35" s="956">
        <f>IF(T33="","0",VLOOKUP(T33,$F$183:$P$217,10,))</f>
        <v>190</v>
      </c>
      <c r="W35" s="957"/>
      <c r="X35" s="457"/>
      <c r="Y35" s="955" t="s">
        <v>896</v>
      </c>
      <c r="Z35" s="956"/>
      <c r="AA35" s="956">
        <f>IF(Y33="","0",VLOOKUP(Y33,$F$183:$P$217,10,))</f>
        <v>54</v>
      </c>
      <c r="AB35" s="957"/>
      <c r="AC35" s="457"/>
      <c r="AD35" s="457"/>
      <c r="AE35" s="454"/>
      <c r="AF35" s="1064"/>
      <c r="AG35" s="1058"/>
      <c r="AH35" s="448"/>
      <c r="AI35" s="449"/>
    </row>
    <row r="36" spans="3:35" s="713" customFormat="1" ht="13.5" customHeight="1" thickBot="1">
      <c r="C36" s="994"/>
      <c r="D36" s="995"/>
      <c r="E36" s="996"/>
      <c r="F36" s="449"/>
      <c r="G36" s="711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459"/>
      <c r="AF36" s="1064">
        <f>R37</f>
        <v>100</v>
      </c>
      <c r="AG36" s="1058"/>
      <c r="AH36" s="448"/>
      <c r="AI36" s="449"/>
    </row>
    <row r="37" spans="3:35" ht="13.5" customHeight="1" thickBot="1">
      <c r="C37" s="994"/>
      <c r="D37" s="995"/>
      <c r="E37" s="996"/>
      <c r="F37" s="449"/>
      <c r="G37" s="448"/>
      <c r="H37" s="457"/>
      <c r="I37" s="457"/>
      <c r="J37" s="457"/>
      <c r="K37" s="457"/>
      <c r="L37" s="457"/>
      <c r="M37" s="457"/>
      <c r="N37" s="457"/>
      <c r="O37" s="722" t="s">
        <v>1101</v>
      </c>
      <c r="P37" s="460"/>
      <c r="Q37" s="460"/>
      <c r="R37" s="958">
        <v>100</v>
      </c>
      <c r="S37" s="958"/>
      <c r="T37" s="959"/>
      <c r="U37" s="457"/>
      <c r="V37" s="457"/>
      <c r="W37" s="457"/>
      <c r="X37" s="457"/>
      <c r="Y37" s="457"/>
      <c r="Z37" s="457"/>
      <c r="AA37" s="457"/>
      <c r="AB37" s="457"/>
      <c r="AC37" s="457"/>
      <c r="AD37" s="457"/>
      <c r="AE37" s="454"/>
      <c r="AF37" s="1064"/>
      <c r="AG37" s="1059"/>
      <c r="AH37" s="448"/>
      <c r="AI37" s="449"/>
    </row>
    <row r="38" spans="3:35">
      <c r="C38" s="994"/>
      <c r="D38" s="995"/>
      <c r="E38" s="996"/>
      <c r="F38" s="449"/>
      <c r="G38" s="448"/>
      <c r="H38" s="456"/>
      <c r="I38" s="454"/>
      <c r="J38" s="456"/>
      <c r="K38" s="455"/>
      <c r="L38" s="455"/>
      <c r="M38" s="455"/>
      <c r="N38" s="453"/>
      <c r="O38" s="455"/>
      <c r="P38" s="455"/>
      <c r="Q38" s="455"/>
      <c r="R38" s="455"/>
      <c r="S38" s="453"/>
      <c r="T38" s="455"/>
      <c r="U38" s="455"/>
      <c r="V38" s="455"/>
      <c r="W38" s="455"/>
      <c r="X38" s="453"/>
      <c r="Y38" s="455"/>
      <c r="Z38" s="455"/>
      <c r="AA38" s="455"/>
      <c r="AB38" s="454"/>
      <c r="AC38" s="456"/>
      <c r="AD38" s="454"/>
      <c r="AE38" s="448"/>
      <c r="AF38" s="725"/>
      <c r="AG38" s="448"/>
      <c r="AH38" s="448"/>
      <c r="AI38" s="449"/>
    </row>
    <row r="39" spans="3:35">
      <c r="C39" s="994"/>
      <c r="D39" s="995"/>
      <c r="E39" s="996"/>
      <c r="F39" s="449"/>
      <c r="G39" s="448"/>
      <c r="H39" s="971">
        <v>200</v>
      </c>
      <c r="I39" s="971"/>
      <c r="J39" s="971">
        <f>L35</f>
        <v>105</v>
      </c>
      <c r="K39" s="971"/>
      <c r="L39" s="971"/>
      <c r="M39" s="971"/>
      <c r="N39" s="730">
        <f>IF(MAX(Q34)=0,0,IF(MAX(L34,Q34)=0,"0",VLOOKUP(MAX(L34,Q34),$R$183:$U$190,3,FALSE)))</f>
        <v>70</v>
      </c>
      <c r="O39" s="971">
        <f>Q35</f>
        <v>65</v>
      </c>
      <c r="P39" s="971"/>
      <c r="Q39" s="971"/>
      <c r="R39" s="971"/>
      <c r="S39" s="730">
        <f>IF(MAX(V34)=0,0,IF(MAX(Q34,V34)=0,"0",VLOOKUP(MAX(Q34,V34),$R$183:$U$190,3,FALSE)))</f>
        <v>100</v>
      </c>
      <c r="T39" s="971">
        <f>V35</f>
        <v>190</v>
      </c>
      <c r="U39" s="971"/>
      <c r="V39" s="971"/>
      <c r="W39" s="971"/>
      <c r="X39" s="730">
        <f>IF(MAX(AA34)=0,0,IF(MAX(V34,AA34)=0,"0",VLOOKUP(MAX(V34,AA34),$R$183:$U$190,3,FALSE)))</f>
        <v>100</v>
      </c>
      <c r="Y39" s="971">
        <f>AA35</f>
        <v>54</v>
      </c>
      <c r="Z39" s="971"/>
      <c r="AA39" s="971"/>
      <c r="AB39" s="971"/>
      <c r="AC39" s="971">
        <v>200</v>
      </c>
      <c r="AD39" s="971"/>
      <c r="AE39" s="741"/>
      <c r="AF39" s="448"/>
      <c r="AG39" s="448"/>
      <c r="AH39" s="448"/>
      <c r="AI39" s="449"/>
    </row>
    <row r="40" spans="3:35">
      <c r="C40" s="994"/>
      <c r="D40" s="995"/>
      <c r="E40" s="996"/>
      <c r="F40" s="449"/>
      <c r="G40" s="448"/>
      <c r="H40" s="1065">
        <f>SUM(H39:AD39)</f>
        <v>1084</v>
      </c>
      <c r="I40" s="1066"/>
      <c r="J40" s="1066"/>
      <c r="K40" s="1066"/>
      <c r="L40" s="1066"/>
      <c r="M40" s="1066"/>
      <c r="N40" s="1066"/>
      <c r="O40" s="1066"/>
      <c r="P40" s="1066"/>
      <c r="Q40" s="1066"/>
      <c r="R40" s="1066"/>
      <c r="S40" s="1066"/>
      <c r="T40" s="1066"/>
      <c r="U40" s="1066"/>
      <c r="V40" s="1066"/>
      <c r="W40" s="1066"/>
      <c r="X40" s="1066"/>
      <c r="Y40" s="1066"/>
      <c r="Z40" s="1066"/>
      <c r="AA40" s="1066"/>
      <c r="AB40" s="1066"/>
      <c r="AC40" s="1066"/>
      <c r="AD40" s="1067"/>
      <c r="AE40" s="739"/>
      <c r="AF40" s="448"/>
      <c r="AG40" s="448"/>
      <c r="AH40" s="448"/>
      <c r="AI40" s="449"/>
    </row>
    <row r="41" spans="3:35" ht="14.25" thickBot="1">
      <c r="C41" s="997"/>
      <c r="D41" s="998"/>
      <c r="E41" s="999"/>
      <c r="F41" s="446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1060" t="s">
        <v>900</v>
      </c>
      <c r="V41" s="1060"/>
      <c r="W41" s="1000">
        <f>H40/1000</f>
        <v>1.0840000000000001</v>
      </c>
      <c r="X41" s="1000"/>
      <c r="Y41" s="731" t="s">
        <v>1019</v>
      </c>
      <c r="Z41" s="1061" t="s">
        <v>910</v>
      </c>
      <c r="AA41" s="1061"/>
      <c r="AB41" s="1000">
        <f>AG26/1000</f>
        <v>0.92</v>
      </c>
      <c r="AC41" s="1000"/>
      <c r="AD41" s="732" t="s">
        <v>1020</v>
      </c>
      <c r="AE41" s="1063">
        <f>ROUND(W41*AB41,2)</f>
        <v>1</v>
      </c>
      <c r="AF41" s="1063"/>
      <c r="AG41" s="733" t="s">
        <v>1021</v>
      </c>
      <c r="AH41" s="444"/>
      <c r="AI41" s="449"/>
    </row>
    <row r="42" spans="3:35" s="713" customFormat="1">
      <c r="C42" s="710"/>
      <c r="D42" s="710"/>
      <c r="E42" s="710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730"/>
      <c r="V42" s="730"/>
      <c r="W42" s="734"/>
      <c r="X42" s="734"/>
      <c r="Y42" s="735"/>
      <c r="Z42" s="736"/>
      <c r="AA42" s="736"/>
      <c r="AB42" s="734"/>
      <c r="AC42" s="734"/>
      <c r="AD42" s="737"/>
      <c r="AE42" s="738"/>
      <c r="AF42" s="738"/>
      <c r="AG42" s="739"/>
      <c r="AH42" s="448"/>
    </row>
    <row r="43" spans="3:35" ht="14.25" thickBot="1">
      <c r="C43" s="723" t="s">
        <v>1097</v>
      </c>
    </row>
    <row r="44" spans="3:35" ht="14.25" customHeight="1" thickBot="1">
      <c r="C44" s="988" t="s">
        <v>904</v>
      </c>
      <c r="D44" s="989"/>
      <c r="E44" s="990"/>
      <c r="F44" s="452" t="str">
        <f>COUNTA($J52,$O52,$T52,$Y52)&amp;"列1段"</f>
        <v>2列1段</v>
      </c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726"/>
      <c r="AF44" s="451"/>
      <c r="AG44" s="451"/>
      <c r="AH44" s="450"/>
    </row>
    <row r="45" spans="3:35" ht="14.25" customHeight="1" thickBot="1">
      <c r="C45" s="991" t="s">
        <v>1092</v>
      </c>
      <c r="D45" s="992"/>
      <c r="E45" s="993"/>
      <c r="F45" s="449"/>
      <c r="G45" s="448"/>
      <c r="H45" s="743"/>
      <c r="I45" s="743"/>
      <c r="J45" s="743"/>
      <c r="K45" s="743"/>
      <c r="L45" s="743"/>
      <c r="M45" s="743"/>
      <c r="N45" s="743"/>
      <c r="O45" s="744" t="s">
        <v>1022</v>
      </c>
      <c r="P45" s="745"/>
      <c r="Q45" s="745"/>
      <c r="R45" s="958">
        <v>30</v>
      </c>
      <c r="S45" s="958"/>
      <c r="T45" s="959"/>
      <c r="U45" s="743"/>
      <c r="V45" s="743"/>
      <c r="W45" s="743"/>
      <c r="X45" s="743"/>
      <c r="Y45" s="743"/>
      <c r="Z45" s="743"/>
      <c r="AA45" s="743"/>
      <c r="AB45" s="743"/>
      <c r="AC45" s="743"/>
      <c r="AD45" s="743"/>
      <c r="AE45" s="706"/>
      <c r="AF45" s="728">
        <f>R45</f>
        <v>30</v>
      </c>
      <c r="AG45" s="1057">
        <f>SUM(AF45:AF55)</f>
        <v>770</v>
      </c>
      <c r="AH45" s="447"/>
    </row>
    <row r="46" spans="3:35" ht="14.25" customHeight="1" thickBot="1">
      <c r="C46" s="994"/>
      <c r="D46" s="995"/>
      <c r="E46" s="996"/>
      <c r="F46" s="449"/>
      <c r="G46" s="448"/>
      <c r="H46" s="721"/>
      <c r="I46" s="721"/>
      <c r="J46" s="721"/>
      <c r="K46" s="721"/>
      <c r="L46" s="721"/>
      <c r="M46" s="721"/>
      <c r="N46" s="721"/>
      <c r="O46" s="721"/>
      <c r="P46" s="721"/>
      <c r="Q46" s="721"/>
      <c r="R46" s="721"/>
      <c r="S46" s="721"/>
      <c r="T46" s="721"/>
      <c r="U46" s="721"/>
      <c r="V46" s="721"/>
      <c r="W46" s="721"/>
      <c r="X46" s="721"/>
      <c r="Y46" s="721"/>
      <c r="Z46" s="721"/>
      <c r="AA46" s="721"/>
      <c r="AB46" s="721"/>
      <c r="AC46" s="721"/>
      <c r="AD46" s="721"/>
      <c r="AE46" s="459"/>
      <c r="AF46" s="1064">
        <f>R47</f>
        <v>100</v>
      </c>
      <c r="AG46" s="1058"/>
      <c r="AH46" s="447"/>
    </row>
    <row r="47" spans="3:35" ht="14.25" thickBot="1">
      <c r="C47" s="994"/>
      <c r="D47" s="995"/>
      <c r="E47" s="996"/>
      <c r="F47" s="449"/>
      <c r="G47" s="448"/>
      <c r="H47" s="721"/>
      <c r="I47" s="721"/>
      <c r="J47" s="721"/>
      <c r="K47" s="721"/>
      <c r="L47" s="721"/>
      <c r="M47" s="721"/>
      <c r="N47" s="721"/>
      <c r="O47" s="746" t="s">
        <v>1023</v>
      </c>
      <c r="P47" s="747"/>
      <c r="Q47" s="747"/>
      <c r="R47" s="958">
        <v>100</v>
      </c>
      <c r="S47" s="958"/>
      <c r="T47" s="959"/>
      <c r="U47" s="721"/>
      <c r="V47" s="721"/>
      <c r="W47" s="721"/>
      <c r="X47" s="721"/>
      <c r="Y47" s="721"/>
      <c r="Z47" s="721"/>
      <c r="AA47" s="721"/>
      <c r="AB47" s="721"/>
      <c r="AC47" s="721"/>
      <c r="AD47" s="721"/>
      <c r="AE47" s="454"/>
      <c r="AF47" s="1064"/>
      <c r="AG47" s="1058"/>
      <c r="AH47" s="447"/>
    </row>
    <row r="48" spans="3:35" ht="14.25" customHeight="1" thickBot="1">
      <c r="C48" s="994"/>
      <c r="D48" s="995"/>
      <c r="E48" s="996"/>
      <c r="F48" s="449"/>
      <c r="G48" s="448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7"/>
      <c r="U48" s="457"/>
      <c r="V48" s="457"/>
      <c r="W48" s="457"/>
      <c r="X48" s="457"/>
      <c r="Y48" s="457"/>
      <c r="Z48" s="457"/>
      <c r="AA48" s="457"/>
      <c r="AB48" s="457"/>
      <c r="AC48" s="457"/>
      <c r="AD48" s="457"/>
      <c r="AE48" s="459"/>
      <c r="AF48" s="1064">
        <f>R49</f>
        <v>500</v>
      </c>
      <c r="AG48" s="1058"/>
      <c r="AH48" s="447"/>
    </row>
    <row r="49" spans="3:34" ht="14.25" customHeight="1" thickBot="1">
      <c r="C49" s="994"/>
      <c r="D49" s="995"/>
      <c r="E49" s="996"/>
      <c r="F49" s="449"/>
      <c r="G49" s="448"/>
      <c r="H49" s="457"/>
      <c r="I49" s="457"/>
      <c r="J49" s="457"/>
      <c r="K49" s="457"/>
      <c r="L49" s="457"/>
      <c r="M49" s="457"/>
      <c r="N49" s="457"/>
      <c r="O49" s="461" t="s">
        <v>903</v>
      </c>
      <c r="P49" s="460"/>
      <c r="Q49" s="460"/>
      <c r="R49" s="958">
        <v>500</v>
      </c>
      <c r="S49" s="958"/>
      <c r="T49" s="959"/>
      <c r="U49" s="457"/>
      <c r="V49" s="457"/>
      <c r="W49" s="457"/>
      <c r="X49" s="457"/>
      <c r="Y49" s="457"/>
      <c r="Z49" s="457"/>
      <c r="AA49" s="457"/>
      <c r="AB49" s="457"/>
      <c r="AC49" s="457"/>
      <c r="AD49" s="457"/>
      <c r="AE49" s="458"/>
      <c r="AF49" s="1064"/>
      <c r="AG49" s="1058"/>
      <c r="AH49" s="447"/>
    </row>
    <row r="50" spans="3:34">
      <c r="C50" s="994"/>
      <c r="D50" s="995"/>
      <c r="E50" s="996"/>
      <c r="F50" s="449"/>
      <c r="G50" s="448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7"/>
      <c r="U50" s="457"/>
      <c r="V50" s="457"/>
      <c r="W50" s="457"/>
      <c r="X50" s="457"/>
      <c r="Y50" s="457"/>
      <c r="Z50" s="457"/>
      <c r="AA50" s="457"/>
      <c r="AB50" s="457"/>
      <c r="AC50" s="457"/>
      <c r="AD50" s="457"/>
      <c r="AE50" s="458"/>
      <c r="AF50" s="1064"/>
      <c r="AG50" s="1058"/>
      <c r="AH50" s="447"/>
    </row>
    <row r="51" spans="3:34" ht="14.25" thickBot="1">
      <c r="C51" s="994"/>
      <c r="D51" s="995"/>
      <c r="E51" s="996"/>
      <c r="F51" s="449"/>
      <c r="G51" s="448"/>
      <c r="H51" s="457"/>
      <c r="I51" s="457"/>
      <c r="J51" s="1056" t="str">
        <f>IF(J52="","","1列目")</f>
        <v>1列目</v>
      </c>
      <c r="K51" s="1056"/>
      <c r="L51" s="1056"/>
      <c r="M51" s="1056"/>
      <c r="N51" s="457"/>
      <c r="O51" s="1056" t="str">
        <f>IF(O52="","","2列目")</f>
        <v>2列目</v>
      </c>
      <c r="P51" s="1056"/>
      <c r="Q51" s="1056"/>
      <c r="R51" s="1056"/>
      <c r="S51" s="457"/>
      <c r="T51" s="1056" t="str">
        <f>IF(T52="","","3列目")</f>
        <v/>
      </c>
      <c r="U51" s="1056"/>
      <c r="V51" s="1056"/>
      <c r="W51" s="1056"/>
      <c r="X51" s="457"/>
      <c r="Y51" s="1056" t="str">
        <f>IF(Y52="","","4列目")</f>
        <v/>
      </c>
      <c r="Z51" s="1056"/>
      <c r="AA51" s="1056"/>
      <c r="AB51" s="1056"/>
      <c r="AC51" s="457"/>
      <c r="AD51" s="457"/>
      <c r="AE51" s="454"/>
      <c r="AF51" s="1064"/>
      <c r="AG51" s="1058"/>
      <c r="AH51" s="447"/>
    </row>
    <row r="52" spans="3:34" ht="14.25" customHeight="1" thickBot="1">
      <c r="C52" s="994"/>
      <c r="D52" s="995"/>
      <c r="E52" s="996"/>
      <c r="F52" s="449"/>
      <c r="G52" s="960" t="s">
        <v>902</v>
      </c>
      <c r="H52" s="457"/>
      <c r="I52" s="457"/>
      <c r="J52" s="962" t="s">
        <v>885</v>
      </c>
      <c r="K52" s="958"/>
      <c r="L52" s="958"/>
      <c r="M52" s="959"/>
      <c r="N52" s="457"/>
      <c r="O52" s="962" t="s">
        <v>1102</v>
      </c>
      <c r="P52" s="958"/>
      <c r="Q52" s="958"/>
      <c r="R52" s="959"/>
      <c r="S52" s="457"/>
      <c r="T52" s="962"/>
      <c r="U52" s="958"/>
      <c r="V52" s="958"/>
      <c r="W52" s="959"/>
      <c r="X52" s="457"/>
      <c r="Y52" s="962"/>
      <c r="Z52" s="958"/>
      <c r="AA52" s="958"/>
      <c r="AB52" s="959"/>
      <c r="AC52" s="457"/>
      <c r="AD52" s="457"/>
      <c r="AE52" s="459"/>
      <c r="AF52" s="1064">
        <f>MAX(L54,Q54,V54,AA54)</f>
        <v>40</v>
      </c>
      <c r="AG52" s="1058"/>
      <c r="AH52" s="447"/>
    </row>
    <row r="53" spans="3:34" ht="13.5" customHeight="1">
      <c r="C53" s="994"/>
      <c r="D53" s="995"/>
      <c r="E53" s="996"/>
      <c r="F53" s="449"/>
      <c r="G53" s="961"/>
      <c r="H53" s="457"/>
      <c r="I53" s="457"/>
      <c r="J53" s="963" t="s">
        <v>898</v>
      </c>
      <c r="K53" s="964"/>
      <c r="L53" s="965">
        <f>IF(J52="","0",VLOOKUP(J52,$F$183:$P$217,8,FALSE))</f>
        <v>30</v>
      </c>
      <c r="M53" s="966"/>
      <c r="N53" s="457"/>
      <c r="O53" s="967" t="s">
        <v>898</v>
      </c>
      <c r="P53" s="968"/>
      <c r="Q53" s="969">
        <f>IF(O52="","0",VLOOKUP(O52,$F$183:$P$217,8,FALSE))</f>
        <v>30</v>
      </c>
      <c r="R53" s="970"/>
      <c r="S53" s="457"/>
      <c r="T53" s="967" t="s">
        <v>898</v>
      </c>
      <c r="U53" s="968"/>
      <c r="V53" s="969" t="str">
        <f>IF(T52="","0",VLOOKUP(T52,$F$183:$P$217,8,FALSE))</f>
        <v>0</v>
      </c>
      <c r="W53" s="970"/>
      <c r="X53" s="457"/>
      <c r="Y53" s="963" t="s">
        <v>898</v>
      </c>
      <c r="Z53" s="964"/>
      <c r="AA53" s="965" t="str">
        <f>IF(Y52="","0",VLOOKUP(Y52,$F$183:$P$217,8,FALSE))</f>
        <v>0</v>
      </c>
      <c r="AB53" s="966"/>
      <c r="AC53" s="457"/>
      <c r="AD53" s="457"/>
      <c r="AE53" s="458"/>
      <c r="AF53" s="1064"/>
      <c r="AG53" s="1058"/>
      <c r="AH53" s="447"/>
    </row>
    <row r="54" spans="3:34" ht="14.25" thickBot="1">
      <c r="C54" s="994"/>
      <c r="D54" s="995"/>
      <c r="E54" s="996"/>
      <c r="F54" s="449"/>
      <c r="G54" s="961"/>
      <c r="H54" s="457"/>
      <c r="I54" s="457"/>
      <c r="J54" s="955" t="s">
        <v>1024</v>
      </c>
      <c r="K54" s="956"/>
      <c r="L54" s="956">
        <f>IF(J52="","0",VLOOKUP(J52,$F$183:$P$217,10,))</f>
        <v>40</v>
      </c>
      <c r="M54" s="957"/>
      <c r="N54" s="457"/>
      <c r="O54" s="955" t="s">
        <v>1024</v>
      </c>
      <c r="P54" s="956"/>
      <c r="Q54" s="956">
        <f>IF(O52="","0",VLOOKUP(O52,$F$183:$P$217,10,))</f>
        <v>40</v>
      </c>
      <c r="R54" s="957"/>
      <c r="S54" s="457"/>
      <c r="T54" s="955" t="s">
        <v>1024</v>
      </c>
      <c r="U54" s="956"/>
      <c r="V54" s="956" t="str">
        <f>IF(T52="","0",VLOOKUP(T52,$F$183:$P$217,10,))</f>
        <v>0</v>
      </c>
      <c r="W54" s="957"/>
      <c r="X54" s="457"/>
      <c r="Y54" s="955" t="s">
        <v>1024</v>
      </c>
      <c r="Z54" s="956"/>
      <c r="AA54" s="956" t="str">
        <f>IF(Y52="","0",VLOOKUP(Y52,$F$183:$P$217,10,))</f>
        <v>0</v>
      </c>
      <c r="AB54" s="957"/>
      <c r="AC54" s="457"/>
      <c r="AD54" s="457"/>
      <c r="AE54" s="454"/>
      <c r="AF54" s="1064"/>
      <c r="AG54" s="1058"/>
      <c r="AH54" s="447"/>
    </row>
    <row r="55" spans="3:34" s="713" customFormat="1" ht="13.5" customHeight="1" thickBot="1">
      <c r="C55" s="994"/>
      <c r="D55" s="995"/>
      <c r="E55" s="996"/>
      <c r="F55" s="449"/>
      <c r="G55" s="711"/>
      <c r="H55" s="457"/>
      <c r="I55" s="457"/>
      <c r="J55" s="457"/>
      <c r="K55" s="457"/>
      <c r="L55" s="457"/>
      <c r="M55" s="457"/>
      <c r="N55" s="457"/>
      <c r="O55" s="457"/>
      <c r="P55" s="457"/>
      <c r="Q55" s="457"/>
      <c r="R55" s="457"/>
      <c r="S55" s="457"/>
      <c r="T55" s="457"/>
      <c r="U55" s="457"/>
      <c r="V55" s="457"/>
      <c r="W55" s="457"/>
      <c r="X55" s="457"/>
      <c r="Y55" s="457"/>
      <c r="Z55" s="457"/>
      <c r="AA55" s="457"/>
      <c r="AB55" s="457"/>
      <c r="AC55" s="457"/>
      <c r="AD55" s="457"/>
      <c r="AE55" s="459"/>
      <c r="AF55" s="1064">
        <f>R56</f>
        <v>100</v>
      </c>
      <c r="AG55" s="1058"/>
      <c r="AH55" s="447"/>
    </row>
    <row r="56" spans="3:34" ht="13.5" customHeight="1" thickBot="1">
      <c r="C56" s="994"/>
      <c r="D56" s="995"/>
      <c r="E56" s="996"/>
      <c r="F56" s="449"/>
      <c r="G56" s="448"/>
      <c r="H56" s="457"/>
      <c r="I56" s="457"/>
      <c r="J56" s="457"/>
      <c r="K56" s="457"/>
      <c r="L56" s="457"/>
      <c r="M56" s="457"/>
      <c r="N56" s="457"/>
      <c r="O56" s="722" t="s">
        <v>1101</v>
      </c>
      <c r="P56" s="460"/>
      <c r="Q56" s="460"/>
      <c r="R56" s="958">
        <v>100</v>
      </c>
      <c r="S56" s="958"/>
      <c r="T56" s="959"/>
      <c r="U56" s="457"/>
      <c r="V56" s="457"/>
      <c r="W56" s="457"/>
      <c r="X56" s="457"/>
      <c r="Y56" s="457"/>
      <c r="Z56" s="457"/>
      <c r="AA56" s="457"/>
      <c r="AB56" s="457"/>
      <c r="AC56" s="457"/>
      <c r="AD56" s="457"/>
      <c r="AE56" s="454"/>
      <c r="AF56" s="1064"/>
      <c r="AG56" s="1059"/>
      <c r="AH56" s="447"/>
    </row>
    <row r="57" spans="3:34">
      <c r="C57" s="994"/>
      <c r="D57" s="995"/>
      <c r="E57" s="996"/>
      <c r="F57" s="449"/>
      <c r="G57" s="448"/>
      <c r="H57" s="456"/>
      <c r="I57" s="454"/>
      <c r="J57" s="456"/>
      <c r="K57" s="455"/>
      <c r="L57" s="455"/>
      <c r="M57" s="455"/>
      <c r="N57" s="453"/>
      <c r="O57" s="455"/>
      <c r="P57" s="455"/>
      <c r="Q57" s="455"/>
      <c r="R57" s="455"/>
      <c r="S57" s="453"/>
      <c r="T57" s="455"/>
      <c r="U57" s="455"/>
      <c r="V57" s="455"/>
      <c r="W57" s="455"/>
      <c r="X57" s="453"/>
      <c r="Y57" s="455"/>
      <c r="Z57" s="455"/>
      <c r="AA57" s="455"/>
      <c r="AB57" s="454"/>
      <c r="AC57" s="456"/>
      <c r="AD57" s="454"/>
      <c r="AE57" s="729"/>
      <c r="AF57" s="448"/>
      <c r="AG57" s="448"/>
      <c r="AH57" s="447"/>
    </row>
    <row r="58" spans="3:34">
      <c r="C58" s="994"/>
      <c r="D58" s="995"/>
      <c r="E58" s="996"/>
      <c r="F58" s="449"/>
      <c r="G58" s="448"/>
      <c r="H58" s="971">
        <v>200</v>
      </c>
      <c r="I58" s="971"/>
      <c r="J58" s="971">
        <f>L54</f>
        <v>40</v>
      </c>
      <c r="K58" s="971"/>
      <c r="L58" s="971"/>
      <c r="M58" s="971"/>
      <c r="N58" s="730">
        <f>IF(MAX(Q53)=0,0,IF(MAX(L53,Q53)=0,"0",VLOOKUP(MAX(L53,Q53),$R$183:$U$190,3,FALSE)))</f>
        <v>50</v>
      </c>
      <c r="O58" s="971">
        <f>Q54</f>
        <v>40</v>
      </c>
      <c r="P58" s="971"/>
      <c r="Q58" s="971"/>
      <c r="R58" s="971"/>
      <c r="S58" s="730">
        <f>IF(MAX(V53)=0,0,IF(MAX(Q53,V53)=0,"0",VLOOKUP(MAX(Q53,V53),$R$183:$U$190,3,FALSE)))</f>
        <v>0</v>
      </c>
      <c r="T58" s="971" t="str">
        <f>V54</f>
        <v>0</v>
      </c>
      <c r="U58" s="971"/>
      <c r="V58" s="971"/>
      <c r="W58" s="971"/>
      <c r="X58" s="730">
        <f>IF(MAX(AA53)=0,0,IF(MAX(V53,AA53)=0,"0",VLOOKUP(MAX(V53,AA53),$R$183:$U$190,3,FALSE)))</f>
        <v>0</v>
      </c>
      <c r="Y58" s="971" t="str">
        <f>AA54</f>
        <v>0</v>
      </c>
      <c r="Z58" s="971"/>
      <c r="AA58" s="971"/>
      <c r="AB58" s="971"/>
      <c r="AC58" s="971">
        <v>200</v>
      </c>
      <c r="AD58" s="971"/>
      <c r="AE58" s="448"/>
      <c r="AF58" s="448"/>
      <c r="AG58" s="448"/>
      <c r="AH58" s="447"/>
    </row>
    <row r="59" spans="3:34">
      <c r="C59" s="994"/>
      <c r="D59" s="995"/>
      <c r="E59" s="996"/>
      <c r="F59" s="449"/>
      <c r="G59" s="448"/>
      <c r="H59" s="1065">
        <f>SUM(H58:AD58)</f>
        <v>530</v>
      </c>
      <c r="I59" s="1066"/>
      <c r="J59" s="1066"/>
      <c r="K59" s="1066"/>
      <c r="L59" s="1066"/>
      <c r="M59" s="1066"/>
      <c r="N59" s="1066"/>
      <c r="O59" s="1066"/>
      <c r="P59" s="1066"/>
      <c r="Q59" s="1066"/>
      <c r="R59" s="1066"/>
      <c r="S59" s="1066"/>
      <c r="T59" s="1066"/>
      <c r="U59" s="1066"/>
      <c r="V59" s="1066"/>
      <c r="W59" s="1066"/>
      <c r="X59" s="1066"/>
      <c r="Y59" s="1066"/>
      <c r="Z59" s="1066"/>
      <c r="AA59" s="1066"/>
      <c r="AB59" s="1066"/>
      <c r="AC59" s="1066"/>
      <c r="AD59" s="1067"/>
      <c r="AE59" s="448"/>
      <c r="AF59" s="448"/>
      <c r="AG59" s="448"/>
      <c r="AH59" s="447"/>
    </row>
    <row r="60" spans="3:34" ht="14.25" thickBot="1">
      <c r="C60" s="997"/>
      <c r="D60" s="998"/>
      <c r="E60" s="999"/>
      <c r="F60" s="446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1060" t="s">
        <v>900</v>
      </c>
      <c r="V60" s="1060"/>
      <c r="W60" s="1000">
        <f>H59/1000</f>
        <v>0.53</v>
      </c>
      <c r="X60" s="1000"/>
      <c r="Y60" s="731" t="s">
        <v>1025</v>
      </c>
      <c r="Z60" s="1061" t="s">
        <v>910</v>
      </c>
      <c r="AA60" s="1061"/>
      <c r="AB60" s="1062">
        <f>AG45/1000</f>
        <v>0.77</v>
      </c>
      <c r="AC60" s="1062"/>
      <c r="AD60" s="732" t="s">
        <v>1026</v>
      </c>
      <c r="AE60" s="1063">
        <f>ROUND(W60*AB60,2)</f>
        <v>0.41</v>
      </c>
      <c r="AF60" s="1063"/>
      <c r="AG60" s="733" t="s">
        <v>1027</v>
      </c>
      <c r="AH60" s="444"/>
    </row>
    <row r="62" spans="3:34" s="713" customFormat="1" ht="14.25" thickBot="1">
      <c r="C62" s="723" t="s">
        <v>1096</v>
      </c>
    </row>
    <row r="63" spans="3:34" s="713" customFormat="1" ht="14.25" thickBot="1">
      <c r="C63" s="988" t="s">
        <v>904</v>
      </c>
      <c r="D63" s="989"/>
      <c r="E63" s="990"/>
      <c r="F63" s="452" t="str">
        <f>COUNTA($J71,$O71,$T71,$Y71)&amp;"列1段"</f>
        <v>1列1段</v>
      </c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451"/>
      <c r="V63" s="451"/>
      <c r="W63" s="451"/>
      <c r="X63" s="451"/>
      <c r="Y63" s="451"/>
      <c r="Z63" s="451"/>
      <c r="AA63" s="451"/>
      <c r="AB63" s="451"/>
      <c r="AC63" s="451"/>
      <c r="AD63" s="451"/>
      <c r="AE63" s="726"/>
      <c r="AF63" s="451"/>
      <c r="AG63" s="451"/>
      <c r="AH63" s="450"/>
    </row>
    <row r="64" spans="3:34" s="713" customFormat="1" ht="13.5" customHeight="1">
      <c r="C64" s="991" t="s">
        <v>1100</v>
      </c>
      <c r="D64" s="992"/>
      <c r="E64" s="993"/>
      <c r="F64" s="449"/>
      <c r="G64" s="448"/>
      <c r="H64" s="740"/>
      <c r="I64" s="740"/>
      <c r="J64" s="740"/>
      <c r="K64" s="740"/>
      <c r="L64" s="740"/>
      <c r="M64" s="740"/>
      <c r="N64" s="740"/>
      <c r="O64" s="740"/>
      <c r="P64" s="740"/>
      <c r="Q64" s="740"/>
      <c r="R64" s="740"/>
      <c r="S64" s="740"/>
      <c r="T64" s="740"/>
      <c r="U64" s="740"/>
      <c r="V64" s="740"/>
      <c r="W64" s="740"/>
      <c r="X64" s="740"/>
      <c r="Y64" s="740"/>
      <c r="Z64" s="740"/>
      <c r="AA64" s="740"/>
      <c r="AB64" s="740"/>
      <c r="AC64" s="740"/>
      <c r="AD64" s="740"/>
      <c r="AE64" s="459"/>
      <c r="AF64" s="1064">
        <f>R67</f>
        <v>600</v>
      </c>
      <c r="AG64" s="1057">
        <f>SUM(AF64:AF75)</f>
        <v>805</v>
      </c>
      <c r="AH64" s="447"/>
    </row>
    <row r="65" spans="3:34" s="713" customFormat="1">
      <c r="C65" s="994"/>
      <c r="D65" s="995"/>
      <c r="E65" s="996"/>
      <c r="F65" s="449"/>
      <c r="G65" s="448"/>
      <c r="H65" s="457"/>
      <c r="I65" s="457"/>
      <c r="J65" s="457"/>
      <c r="K65" s="457"/>
      <c r="L65" s="457"/>
      <c r="M65" s="457"/>
      <c r="N65" s="457"/>
      <c r="O65" s="457"/>
      <c r="P65" s="457"/>
      <c r="Q65" s="457"/>
      <c r="R65" s="457"/>
      <c r="S65" s="457"/>
      <c r="T65" s="457"/>
      <c r="U65" s="457"/>
      <c r="V65" s="457"/>
      <c r="W65" s="457"/>
      <c r="X65" s="457"/>
      <c r="Y65" s="457"/>
      <c r="Z65" s="457"/>
      <c r="AA65" s="457"/>
      <c r="AB65" s="457"/>
      <c r="AC65" s="457"/>
      <c r="AD65" s="457"/>
      <c r="AE65" s="458"/>
      <c r="AF65" s="1064"/>
      <c r="AG65" s="1058"/>
      <c r="AH65" s="447"/>
    </row>
    <row r="66" spans="3:34" s="713" customFormat="1" ht="14.25" thickBot="1">
      <c r="C66" s="994"/>
      <c r="D66" s="995"/>
      <c r="E66" s="996"/>
      <c r="F66" s="449"/>
      <c r="G66" s="448"/>
      <c r="H66" s="457"/>
      <c r="I66" s="457"/>
      <c r="J66" s="457"/>
      <c r="K66" s="457"/>
      <c r="L66" s="457"/>
      <c r="M66" s="457"/>
      <c r="N66" s="457"/>
      <c r="O66" s="457"/>
      <c r="P66" s="457"/>
      <c r="Q66" s="457"/>
      <c r="R66" s="457"/>
      <c r="S66" s="457"/>
      <c r="T66" s="457"/>
      <c r="U66" s="457"/>
      <c r="V66" s="457"/>
      <c r="W66" s="457"/>
      <c r="X66" s="457"/>
      <c r="Y66" s="457"/>
      <c r="Z66" s="457"/>
      <c r="AA66" s="457"/>
      <c r="AB66" s="457"/>
      <c r="AC66" s="457"/>
      <c r="AD66" s="457"/>
      <c r="AE66" s="458"/>
      <c r="AF66" s="1064"/>
      <c r="AG66" s="1058"/>
      <c r="AH66" s="447"/>
    </row>
    <row r="67" spans="3:34" s="713" customFormat="1" ht="14.25" thickBot="1">
      <c r="C67" s="994"/>
      <c r="D67" s="995"/>
      <c r="E67" s="996"/>
      <c r="F67" s="449"/>
      <c r="G67" s="448"/>
      <c r="H67" s="457"/>
      <c r="I67" s="457"/>
      <c r="J67" s="457"/>
      <c r="K67" s="457"/>
      <c r="L67" s="457"/>
      <c r="M67" s="457"/>
      <c r="N67" s="457"/>
      <c r="O67" s="461" t="s">
        <v>903</v>
      </c>
      <c r="P67" s="460"/>
      <c r="Q67" s="460"/>
      <c r="R67" s="958">
        <v>600</v>
      </c>
      <c r="S67" s="958"/>
      <c r="T67" s="959"/>
      <c r="U67" s="457"/>
      <c r="V67" s="457"/>
      <c r="W67" s="457"/>
      <c r="X67" s="457"/>
      <c r="Y67" s="457"/>
      <c r="Z67" s="457"/>
      <c r="AA67" s="457"/>
      <c r="AB67" s="457"/>
      <c r="AC67" s="457"/>
      <c r="AD67" s="457"/>
      <c r="AE67" s="458"/>
      <c r="AF67" s="1064"/>
      <c r="AG67" s="1058"/>
      <c r="AH67" s="447"/>
    </row>
    <row r="68" spans="3:34" s="713" customFormat="1">
      <c r="C68" s="994"/>
      <c r="D68" s="995"/>
      <c r="E68" s="996"/>
      <c r="F68" s="449"/>
      <c r="G68" s="448"/>
      <c r="H68" s="457"/>
      <c r="I68" s="457"/>
      <c r="J68" s="457"/>
      <c r="K68" s="457"/>
      <c r="L68" s="457"/>
      <c r="M68" s="457"/>
      <c r="N68" s="457"/>
      <c r="O68" s="457"/>
      <c r="P68" s="457"/>
      <c r="Q68" s="457"/>
      <c r="R68" s="457"/>
      <c r="S68" s="457"/>
      <c r="T68" s="457"/>
      <c r="U68" s="457"/>
      <c r="V68" s="457"/>
      <c r="W68" s="457"/>
      <c r="X68" s="457"/>
      <c r="Y68" s="457"/>
      <c r="Z68" s="457"/>
      <c r="AA68" s="457"/>
      <c r="AB68" s="457"/>
      <c r="AC68" s="457"/>
      <c r="AD68" s="457"/>
      <c r="AE68" s="458"/>
      <c r="AF68" s="1064"/>
      <c r="AG68" s="1058"/>
      <c r="AH68" s="447"/>
    </row>
    <row r="69" spans="3:34" s="713" customFormat="1">
      <c r="C69" s="994"/>
      <c r="D69" s="995"/>
      <c r="E69" s="996"/>
      <c r="F69" s="449"/>
      <c r="G69" s="448"/>
      <c r="H69" s="457"/>
      <c r="I69" s="457"/>
      <c r="J69" s="457"/>
      <c r="K69" s="457"/>
      <c r="L69" s="457"/>
      <c r="M69" s="457"/>
      <c r="N69" s="457"/>
      <c r="O69" s="457"/>
      <c r="P69" s="457"/>
      <c r="Q69" s="457"/>
      <c r="R69" s="457"/>
      <c r="S69" s="457"/>
      <c r="T69" s="457"/>
      <c r="U69" s="457"/>
      <c r="V69" s="457"/>
      <c r="W69" s="457"/>
      <c r="X69" s="457"/>
      <c r="Y69" s="457"/>
      <c r="Z69" s="457"/>
      <c r="AA69" s="457"/>
      <c r="AB69" s="457"/>
      <c r="AC69" s="457"/>
      <c r="AD69" s="457"/>
      <c r="AE69" s="458"/>
      <c r="AF69" s="1064"/>
      <c r="AG69" s="1058"/>
      <c r="AH69" s="447"/>
    </row>
    <row r="70" spans="3:34" s="713" customFormat="1" ht="14.25" thickBot="1">
      <c r="C70" s="994"/>
      <c r="D70" s="995"/>
      <c r="E70" s="996"/>
      <c r="F70" s="449"/>
      <c r="G70" s="448"/>
      <c r="H70" s="457"/>
      <c r="I70" s="457"/>
      <c r="J70" s="1056" t="str">
        <f>IF(J71="","","1列目")</f>
        <v>1列目</v>
      </c>
      <c r="K70" s="1056"/>
      <c r="L70" s="1056"/>
      <c r="M70" s="1056"/>
      <c r="N70" s="457"/>
      <c r="O70" s="1056" t="str">
        <f>IF(O71="","","2列目")</f>
        <v/>
      </c>
      <c r="P70" s="1056"/>
      <c r="Q70" s="1056"/>
      <c r="R70" s="1056"/>
      <c r="S70" s="457"/>
      <c r="T70" s="1056" t="str">
        <f>IF(T71="","","3列目")</f>
        <v/>
      </c>
      <c r="U70" s="1056"/>
      <c r="V70" s="1056"/>
      <c r="W70" s="1056"/>
      <c r="X70" s="457"/>
      <c r="Y70" s="1056" t="str">
        <f>IF(Y71="","","4列目")</f>
        <v/>
      </c>
      <c r="Z70" s="1056"/>
      <c r="AA70" s="1056"/>
      <c r="AB70" s="1056"/>
      <c r="AC70" s="457"/>
      <c r="AD70" s="457"/>
      <c r="AE70" s="454"/>
      <c r="AF70" s="1064"/>
      <c r="AG70" s="1058"/>
      <c r="AH70" s="447"/>
    </row>
    <row r="71" spans="3:34" s="713" customFormat="1" ht="14.25" customHeight="1" thickBot="1">
      <c r="C71" s="994"/>
      <c r="D71" s="995"/>
      <c r="E71" s="996"/>
      <c r="F71" s="449"/>
      <c r="G71" s="960" t="s">
        <v>902</v>
      </c>
      <c r="H71" s="457"/>
      <c r="I71" s="457"/>
      <c r="J71" s="962" t="s">
        <v>1017</v>
      </c>
      <c r="K71" s="958"/>
      <c r="L71" s="958"/>
      <c r="M71" s="959"/>
      <c r="N71" s="457"/>
      <c r="O71" s="962"/>
      <c r="P71" s="958"/>
      <c r="Q71" s="958"/>
      <c r="R71" s="959"/>
      <c r="S71" s="457"/>
      <c r="T71" s="962"/>
      <c r="U71" s="958"/>
      <c r="V71" s="958"/>
      <c r="W71" s="959"/>
      <c r="X71" s="457"/>
      <c r="Y71" s="962"/>
      <c r="Z71" s="958"/>
      <c r="AA71" s="958"/>
      <c r="AB71" s="959"/>
      <c r="AC71" s="457"/>
      <c r="AD71" s="457"/>
      <c r="AE71" s="459"/>
      <c r="AF71" s="1064">
        <f>MAX(L73,Q73,V73,AA73)</f>
        <v>105</v>
      </c>
      <c r="AG71" s="1058"/>
      <c r="AH71" s="447"/>
    </row>
    <row r="72" spans="3:34" s="713" customFormat="1">
      <c r="C72" s="994"/>
      <c r="D72" s="995"/>
      <c r="E72" s="996"/>
      <c r="F72" s="449"/>
      <c r="G72" s="961"/>
      <c r="H72" s="457"/>
      <c r="I72" s="457"/>
      <c r="J72" s="963" t="s">
        <v>898</v>
      </c>
      <c r="K72" s="964"/>
      <c r="L72" s="965">
        <f>IF(J71="","0",VLOOKUP(J71,$F$183:$P$217,8,FALSE))</f>
        <v>80</v>
      </c>
      <c r="M72" s="966"/>
      <c r="N72" s="457"/>
      <c r="O72" s="967" t="s">
        <v>898</v>
      </c>
      <c r="P72" s="968"/>
      <c r="Q72" s="969" t="str">
        <f>IF(O71="","0",VLOOKUP(O71,$F$183:$P$217,8,FALSE))</f>
        <v>0</v>
      </c>
      <c r="R72" s="970"/>
      <c r="S72" s="457"/>
      <c r="T72" s="967" t="s">
        <v>898</v>
      </c>
      <c r="U72" s="968"/>
      <c r="V72" s="969" t="str">
        <f>IF(T71="","0",VLOOKUP(T71,$F$183:$P$217,8,FALSE))</f>
        <v>0</v>
      </c>
      <c r="W72" s="970"/>
      <c r="X72" s="457"/>
      <c r="Y72" s="963" t="s">
        <v>898</v>
      </c>
      <c r="Z72" s="964"/>
      <c r="AA72" s="965" t="str">
        <f>IF(Y71="","0",VLOOKUP(Y71,$F$183:$P$217,8,FALSE))</f>
        <v>0</v>
      </c>
      <c r="AB72" s="966"/>
      <c r="AC72" s="457"/>
      <c r="AD72" s="457"/>
      <c r="AE72" s="458"/>
      <c r="AF72" s="1064"/>
      <c r="AG72" s="1058"/>
      <c r="AH72" s="447"/>
    </row>
    <row r="73" spans="3:34" s="713" customFormat="1" ht="14.25" thickBot="1">
      <c r="C73" s="994"/>
      <c r="D73" s="995"/>
      <c r="E73" s="996"/>
      <c r="F73" s="449"/>
      <c r="G73" s="961"/>
      <c r="H73" s="457"/>
      <c r="I73" s="457"/>
      <c r="J73" s="955" t="s">
        <v>1024</v>
      </c>
      <c r="K73" s="956"/>
      <c r="L73" s="956">
        <f>IF(J71="","0",VLOOKUP(J71,$F$183:$P$217,10,))</f>
        <v>105</v>
      </c>
      <c r="M73" s="957"/>
      <c r="N73" s="457"/>
      <c r="O73" s="955" t="s">
        <v>1024</v>
      </c>
      <c r="P73" s="956"/>
      <c r="Q73" s="956" t="str">
        <f>IF(O71="","0",VLOOKUP(O71,$F$183:$P$217,10,))</f>
        <v>0</v>
      </c>
      <c r="R73" s="957"/>
      <c r="S73" s="457"/>
      <c r="T73" s="955" t="s">
        <v>1024</v>
      </c>
      <c r="U73" s="956"/>
      <c r="V73" s="956" t="str">
        <f>IF(T71="","0",VLOOKUP(T71,$F$183:$P$217,10,))</f>
        <v>0</v>
      </c>
      <c r="W73" s="957"/>
      <c r="X73" s="457"/>
      <c r="Y73" s="955" t="s">
        <v>1024</v>
      </c>
      <c r="Z73" s="956"/>
      <c r="AA73" s="956" t="str">
        <f>IF(Y71="","0",VLOOKUP(Y71,$F$183:$P$217,10,))</f>
        <v>0</v>
      </c>
      <c r="AB73" s="957"/>
      <c r="AC73" s="457"/>
      <c r="AD73" s="457"/>
      <c r="AE73" s="454"/>
      <c r="AF73" s="1064"/>
      <c r="AG73" s="1058"/>
      <c r="AH73" s="447"/>
    </row>
    <row r="74" spans="3:34" s="713" customFormat="1" ht="13.5" customHeight="1" thickBot="1">
      <c r="C74" s="994"/>
      <c r="D74" s="995"/>
      <c r="E74" s="996"/>
      <c r="F74" s="449"/>
      <c r="G74" s="711"/>
      <c r="H74" s="457"/>
      <c r="I74" s="457"/>
      <c r="J74" s="457"/>
      <c r="K74" s="457"/>
      <c r="L74" s="457"/>
      <c r="M74" s="457"/>
      <c r="N74" s="457"/>
      <c r="O74" s="457"/>
      <c r="P74" s="457"/>
      <c r="Q74" s="457"/>
      <c r="R74" s="457"/>
      <c r="S74" s="457"/>
      <c r="T74" s="457"/>
      <c r="U74" s="457"/>
      <c r="V74" s="457"/>
      <c r="W74" s="457"/>
      <c r="X74" s="457"/>
      <c r="Y74" s="457"/>
      <c r="Z74" s="457"/>
      <c r="AA74" s="457"/>
      <c r="AB74" s="457"/>
      <c r="AC74" s="457"/>
      <c r="AD74" s="457"/>
      <c r="AE74" s="459"/>
      <c r="AF74" s="1064">
        <f>R75</f>
        <v>100</v>
      </c>
      <c r="AG74" s="1058"/>
      <c r="AH74" s="447"/>
    </row>
    <row r="75" spans="3:34" s="713" customFormat="1" ht="14.25" thickBot="1">
      <c r="C75" s="994"/>
      <c r="D75" s="995"/>
      <c r="E75" s="996"/>
      <c r="F75" s="449"/>
      <c r="G75" s="448"/>
      <c r="H75" s="457"/>
      <c r="I75" s="457"/>
      <c r="J75" s="457"/>
      <c r="K75" s="457"/>
      <c r="L75" s="457"/>
      <c r="M75" s="457"/>
      <c r="N75" s="457"/>
      <c r="O75" s="722" t="s">
        <v>1101</v>
      </c>
      <c r="P75" s="460"/>
      <c r="Q75" s="460"/>
      <c r="R75" s="958">
        <v>100</v>
      </c>
      <c r="S75" s="958"/>
      <c r="T75" s="959"/>
      <c r="U75" s="457"/>
      <c r="V75" s="457"/>
      <c r="W75" s="457"/>
      <c r="X75" s="457"/>
      <c r="Y75" s="457"/>
      <c r="Z75" s="457"/>
      <c r="AA75" s="457"/>
      <c r="AB75" s="457"/>
      <c r="AC75" s="457"/>
      <c r="AD75" s="457"/>
      <c r="AE75" s="454"/>
      <c r="AF75" s="1064"/>
      <c r="AG75" s="1059"/>
      <c r="AH75" s="447"/>
    </row>
    <row r="76" spans="3:34" s="713" customFormat="1">
      <c r="C76" s="994"/>
      <c r="D76" s="995"/>
      <c r="E76" s="996"/>
      <c r="F76" s="449"/>
      <c r="G76" s="448"/>
      <c r="H76" s="456"/>
      <c r="I76" s="454"/>
      <c r="J76" s="456"/>
      <c r="K76" s="455"/>
      <c r="L76" s="455"/>
      <c r="M76" s="455"/>
      <c r="N76" s="453"/>
      <c r="O76" s="455"/>
      <c r="P76" s="455"/>
      <c r="Q76" s="455"/>
      <c r="R76" s="455"/>
      <c r="S76" s="453"/>
      <c r="T76" s="455"/>
      <c r="U76" s="455"/>
      <c r="V76" s="455"/>
      <c r="W76" s="455"/>
      <c r="X76" s="453"/>
      <c r="Y76" s="455"/>
      <c r="Z76" s="455"/>
      <c r="AA76" s="455"/>
      <c r="AB76" s="454"/>
      <c r="AC76" s="456"/>
      <c r="AD76" s="454"/>
      <c r="AE76" s="729"/>
      <c r="AF76" s="448"/>
      <c r="AG76" s="448"/>
      <c r="AH76" s="447"/>
    </row>
    <row r="77" spans="3:34" s="713" customFormat="1">
      <c r="C77" s="994"/>
      <c r="D77" s="995"/>
      <c r="E77" s="996"/>
      <c r="F77" s="449"/>
      <c r="G77" s="448"/>
      <c r="H77" s="971">
        <v>200</v>
      </c>
      <c r="I77" s="971"/>
      <c r="J77" s="971">
        <f>L73</f>
        <v>105</v>
      </c>
      <c r="K77" s="971"/>
      <c r="L77" s="971"/>
      <c r="M77" s="971"/>
      <c r="N77" s="730">
        <f>IF(MAX(Q72)=0,0,IF(MAX(L72,Q72)=0,"0",VLOOKUP(MAX(L72,Q72),$R$183:$U$190,3,FALSE)))</f>
        <v>0</v>
      </c>
      <c r="O77" s="971" t="str">
        <f>Q73</f>
        <v>0</v>
      </c>
      <c r="P77" s="971"/>
      <c r="Q77" s="971"/>
      <c r="R77" s="971"/>
      <c r="S77" s="730">
        <f>IF(MAX(V72)=0,0,IF(MAX(Q72,V72)=0,"0",VLOOKUP(MAX(Q72,V72),$R$183:$U$190,3,FALSE)))</f>
        <v>0</v>
      </c>
      <c r="T77" s="971" t="str">
        <f>V73</f>
        <v>0</v>
      </c>
      <c r="U77" s="971"/>
      <c r="V77" s="971"/>
      <c r="W77" s="971"/>
      <c r="X77" s="730">
        <f>IF(MAX(AA72)=0,0,IF(MAX(V72,AA72)=0,"0",VLOOKUP(MAX(V72,AA72),$R$183:$U$190,3,FALSE)))</f>
        <v>0</v>
      </c>
      <c r="Y77" s="971" t="str">
        <f>AA73</f>
        <v>0</v>
      </c>
      <c r="Z77" s="971"/>
      <c r="AA77" s="971"/>
      <c r="AB77" s="971"/>
      <c r="AC77" s="971">
        <v>200</v>
      </c>
      <c r="AD77" s="971"/>
      <c r="AE77" s="448"/>
      <c r="AF77" s="448"/>
      <c r="AG77" s="448"/>
      <c r="AH77" s="447"/>
    </row>
    <row r="78" spans="3:34" s="713" customFormat="1">
      <c r="C78" s="994"/>
      <c r="D78" s="995"/>
      <c r="E78" s="996"/>
      <c r="F78" s="449"/>
      <c r="G78" s="448"/>
      <c r="H78" s="1065">
        <f>SUM(H77:AD77)</f>
        <v>505</v>
      </c>
      <c r="I78" s="1066"/>
      <c r="J78" s="1066"/>
      <c r="K78" s="1066"/>
      <c r="L78" s="1066"/>
      <c r="M78" s="1066"/>
      <c r="N78" s="1066"/>
      <c r="O78" s="1066"/>
      <c r="P78" s="1066"/>
      <c r="Q78" s="1066"/>
      <c r="R78" s="1066"/>
      <c r="S78" s="1066"/>
      <c r="T78" s="1066"/>
      <c r="U78" s="1066"/>
      <c r="V78" s="1066"/>
      <c r="W78" s="1066"/>
      <c r="X78" s="1066"/>
      <c r="Y78" s="1066"/>
      <c r="Z78" s="1066"/>
      <c r="AA78" s="1066"/>
      <c r="AB78" s="1066"/>
      <c r="AC78" s="1066"/>
      <c r="AD78" s="1067"/>
      <c r="AE78" s="448"/>
      <c r="AF78" s="448"/>
      <c r="AG78" s="448"/>
      <c r="AH78" s="447"/>
    </row>
    <row r="79" spans="3:34" s="713" customFormat="1" ht="14.25" thickBot="1">
      <c r="C79" s="997"/>
      <c r="D79" s="998"/>
      <c r="E79" s="999"/>
      <c r="F79" s="446"/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  <c r="R79" s="445"/>
      <c r="S79" s="445"/>
      <c r="T79" s="445"/>
      <c r="U79" s="1060" t="s">
        <v>900</v>
      </c>
      <c r="V79" s="1060"/>
      <c r="W79" s="1000">
        <f>H78/1000</f>
        <v>0.505</v>
      </c>
      <c r="X79" s="1000"/>
      <c r="Y79" s="731" t="s">
        <v>50</v>
      </c>
      <c r="Z79" s="1061" t="s">
        <v>910</v>
      </c>
      <c r="AA79" s="1061"/>
      <c r="AB79" s="1062">
        <f>AG64/1000</f>
        <v>0.80500000000000005</v>
      </c>
      <c r="AC79" s="1062"/>
      <c r="AD79" s="732" t="s">
        <v>51</v>
      </c>
      <c r="AE79" s="1063">
        <f>ROUND(W79*AB79,2)</f>
        <v>0.41</v>
      </c>
      <c r="AF79" s="1063"/>
      <c r="AG79" s="733" t="s">
        <v>208</v>
      </c>
      <c r="AH79" s="444"/>
    </row>
    <row r="80" spans="3:34" s="713" customFormat="1"/>
    <row r="81" spans="2:35" ht="14.25" thickBot="1">
      <c r="C81" s="713"/>
      <c r="D81" s="713"/>
      <c r="E81" s="713"/>
      <c r="F81" s="713"/>
      <c r="G81" s="713"/>
      <c r="H81" s="713"/>
      <c r="I81" s="713"/>
      <c r="J81" s="713"/>
      <c r="K81" s="713"/>
      <c r="L81" s="713"/>
      <c r="M81" s="713"/>
      <c r="N81" s="713"/>
      <c r="O81" s="713"/>
      <c r="P81" s="713"/>
      <c r="Q81" s="713"/>
      <c r="R81" s="713"/>
      <c r="S81" s="713"/>
    </row>
    <row r="82" spans="2:35">
      <c r="B82" s="452" t="s">
        <v>925</v>
      </c>
      <c r="C82" s="451"/>
      <c r="D82" s="451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451"/>
      <c r="Z82" s="451"/>
      <c r="AA82" s="451"/>
      <c r="AB82" s="451"/>
      <c r="AC82" s="451"/>
      <c r="AD82" s="451"/>
      <c r="AE82" s="451"/>
      <c r="AF82" s="451"/>
      <c r="AG82" s="451"/>
      <c r="AH82" s="451"/>
      <c r="AI82" s="450"/>
    </row>
    <row r="83" spans="2:35" ht="14.25" thickBot="1">
      <c r="B83" s="449"/>
      <c r="C83" s="713"/>
      <c r="D83" s="713"/>
      <c r="E83" s="713"/>
      <c r="F83" s="713"/>
      <c r="G83" s="713"/>
      <c r="H83" s="713"/>
      <c r="I83" s="713"/>
      <c r="J83" s="713"/>
      <c r="K83" s="448"/>
      <c r="L83" s="448"/>
      <c r="M83" s="448"/>
      <c r="N83" s="448" t="s">
        <v>924</v>
      </c>
      <c r="O83" s="448"/>
      <c r="P83" s="448"/>
      <c r="Q83" s="448"/>
      <c r="R83" s="448"/>
      <c r="S83" s="448"/>
      <c r="T83" s="448"/>
      <c r="U83" s="448"/>
      <c r="V83" s="448"/>
      <c r="W83" s="448"/>
      <c r="X83" s="448"/>
      <c r="Y83" s="448"/>
      <c r="Z83" s="448"/>
      <c r="AA83" s="448"/>
      <c r="AB83" s="448"/>
      <c r="AC83" s="448"/>
      <c r="AD83" s="448"/>
      <c r="AE83" s="448"/>
      <c r="AF83" s="448"/>
      <c r="AG83" s="448"/>
      <c r="AH83" s="448"/>
      <c r="AI83" s="447"/>
    </row>
    <row r="84" spans="2:35" ht="14.25" customHeight="1" thickBot="1">
      <c r="B84" s="449"/>
      <c r="C84" s="972"/>
      <c r="D84" s="973"/>
      <c r="E84" s="976" t="s">
        <v>911</v>
      </c>
      <c r="F84" s="977"/>
      <c r="G84" s="976" t="s">
        <v>909</v>
      </c>
      <c r="H84" s="977"/>
      <c r="I84" s="980" t="s">
        <v>923</v>
      </c>
      <c r="J84" s="981"/>
      <c r="K84" s="984" t="s">
        <v>922</v>
      </c>
      <c r="L84" s="985"/>
      <c r="M84" s="448"/>
      <c r="N84" s="940" t="s">
        <v>919</v>
      </c>
      <c r="O84" s="923"/>
      <c r="P84" s="462" t="s">
        <v>1028</v>
      </c>
      <c r="Q84" s="462" t="s">
        <v>906</v>
      </c>
      <c r="R84" s="923">
        <f>VLOOKUP(N84,$C$105:$J$110,3)</f>
        <v>600</v>
      </c>
      <c r="S84" s="923"/>
      <c r="T84" s="462" t="s">
        <v>1029</v>
      </c>
      <c r="U84" s="462" t="s">
        <v>905</v>
      </c>
      <c r="V84" s="923">
        <f>VLOOKUP(N84,$C$105:$J$108,5)</f>
        <v>600</v>
      </c>
      <c r="W84" s="923"/>
      <c r="X84" s="462" t="s">
        <v>1030</v>
      </c>
      <c r="Y84" s="462" t="s">
        <v>910</v>
      </c>
      <c r="Z84" s="462"/>
      <c r="AA84" s="923">
        <f>VLOOKUP(N84,$C$105:$J$108,7)</f>
        <v>900</v>
      </c>
      <c r="AB84" s="923"/>
      <c r="AC84" s="462" t="s">
        <v>1031</v>
      </c>
      <c r="AD84" s="462"/>
      <c r="AE84" s="480"/>
      <c r="AF84" s="448"/>
      <c r="AG84" s="448"/>
      <c r="AH84" s="448"/>
      <c r="AI84" s="447"/>
    </row>
    <row r="85" spans="2:35">
      <c r="B85" s="449"/>
      <c r="C85" s="974"/>
      <c r="D85" s="975"/>
      <c r="E85" s="978"/>
      <c r="F85" s="979"/>
      <c r="G85" s="978"/>
      <c r="H85" s="979"/>
      <c r="I85" s="982"/>
      <c r="J85" s="983"/>
      <c r="K85" s="986"/>
      <c r="L85" s="987"/>
      <c r="M85" s="448"/>
      <c r="N85" s="449"/>
      <c r="O85" s="448"/>
      <c r="P85" s="448" t="s">
        <v>1032</v>
      </c>
      <c r="Q85" s="448"/>
      <c r="R85" s="448"/>
      <c r="S85" s="448"/>
      <c r="T85" s="448"/>
      <c r="U85" s="448"/>
      <c r="V85" s="448"/>
      <c r="W85" s="448"/>
      <c r="X85" s="448"/>
      <c r="Y85" s="448"/>
      <c r="Z85" s="448"/>
      <c r="AA85" s="448"/>
      <c r="AB85" s="924"/>
      <c r="AC85" s="924"/>
      <c r="AD85" s="448"/>
      <c r="AE85" s="447"/>
      <c r="AF85" s="448"/>
      <c r="AG85" s="448"/>
      <c r="AH85" s="448"/>
      <c r="AI85" s="447"/>
    </row>
    <row r="86" spans="2:35" ht="15" customHeight="1">
      <c r="B86" s="449"/>
      <c r="C86" s="949" t="s">
        <v>1033</v>
      </c>
      <c r="D86" s="950"/>
      <c r="E86" s="951">
        <f>AC98</f>
        <v>3.88</v>
      </c>
      <c r="F86" s="952"/>
      <c r="G86" s="951">
        <f>AC99</f>
        <v>3.103872</v>
      </c>
      <c r="H86" s="952"/>
      <c r="I86" s="951">
        <f>AC100</f>
        <v>0.64616799999999996</v>
      </c>
      <c r="J86" s="952"/>
      <c r="K86" s="951">
        <f>AC101</f>
        <v>0.13</v>
      </c>
      <c r="L86" s="952"/>
      <c r="M86" s="448"/>
      <c r="N86" s="449"/>
      <c r="O86" s="448"/>
      <c r="P86" s="478"/>
      <c r="Q86" s="459"/>
      <c r="R86" s="448"/>
      <c r="S86" s="448"/>
      <c r="T86" s="479"/>
      <c r="U86" s="478"/>
      <c r="V86" s="478"/>
      <c r="W86" s="459"/>
      <c r="X86" s="448"/>
      <c r="Y86" s="448"/>
      <c r="Z86" s="479"/>
      <c r="AA86" s="478"/>
      <c r="AB86" s="476"/>
      <c r="AC86" s="475">
        <v>140</v>
      </c>
      <c r="AD86" s="925">
        <f>SUM(AC86:AC91)</f>
        <v>1280</v>
      </c>
      <c r="AE86" s="928" t="s">
        <v>910</v>
      </c>
      <c r="AF86" s="448"/>
      <c r="AG86" s="448"/>
      <c r="AH86" s="448"/>
      <c r="AI86" s="447"/>
    </row>
    <row r="87" spans="2:35" ht="13.5" customHeight="1">
      <c r="B87" s="449"/>
      <c r="C87" s="949" t="s">
        <v>1034</v>
      </c>
      <c r="D87" s="950"/>
      <c r="E87" s="951">
        <f>AC117</f>
        <v>3.8753280000000001</v>
      </c>
      <c r="F87" s="952"/>
      <c r="G87" s="951">
        <f>AC118</f>
        <v>3.0992000000000002</v>
      </c>
      <c r="H87" s="952"/>
      <c r="I87" s="951">
        <f>AC119</f>
        <v>0.64616799999999996</v>
      </c>
      <c r="J87" s="952"/>
      <c r="K87" s="951">
        <f>AC120</f>
        <v>0.13</v>
      </c>
      <c r="L87" s="952"/>
      <c r="M87" s="448"/>
      <c r="N87" s="449"/>
      <c r="O87" s="448"/>
      <c r="P87" s="448"/>
      <c r="Q87" s="458"/>
      <c r="R87" s="448"/>
      <c r="S87" s="448"/>
      <c r="T87" s="477"/>
      <c r="U87" s="448"/>
      <c r="V87" s="448"/>
      <c r="W87" s="458"/>
      <c r="X87" s="448"/>
      <c r="Y87" s="448"/>
      <c r="Z87" s="477"/>
      <c r="AA87" s="448"/>
      <c r="AB87" s="475">
        <v>70</v>
      </c>
      <c r="AC87" s="929">
        <f>SUM(AB87:AB90)</f>
        <v>1040</v>
      </c>
      <c r="AD87" s="926"/>
      <c r="AE87" s="928"/>
      <c r="AF87" s="448"/>
      <c r="AG87" s="448"/>
      <c r="AH87" s="448"/>
      <c r="AI87" s="447"/>
    </row>
    <row r="88" spans="2:35">
      <c r="B88" s="449"/>
      <c r="C88" s="949" t="s">
        <v>1035</v>
      </c>
      <c r="D88" s="950"/>
      <c r="E88" s="951">
        <f>AC136</f>
        <v>3.3178879999999999</v>
      </c>
      <c r="F88" s="952"/>
      <c r="G88" s="951">
        <f>AC137</f>
        <v>2.1587200000000002</v>
      </c>
      <c r="H88" s="952"/>
      <c r="I88" s="951">
        <f>AC138</f>
        <v>0.95180799999999999</v>
      </c>
      <c r="J88" s="952"/>
      <c r="K88" s="951">
        <f>AC139</f>
        <v>0.21</v>
      </c>
      <c r="L88" s="952"/>
      <c r="M88" s="448"/>
      <c r="N88" s="449"/>
      <c r="O88" s="448"/>
      <c r="P88" s="448"/>
      <c r="Q88" s="458"/>
      <c r="R88" s="448"/>
      <c r="S88" s="448"/>
      <c r="T88" s="932" t="s">
        <v>1036</v>
      </c>
      <c r="U88" s="933"/>
      <c r="V88" s="933"/>
      <c r="W88" s="934"/>
      <c r="X88" s="448"/>
      <c r="Y88" s="448"/>
      <c r="Z88" s="477"/>
      <c r="AA88" s="448"/>
      <c r="AB88" s="935">
        <f>AA84</f>
        <v>900</v>
      </c>
      <c r="AC88" s="930"/>
      <c r="AD88" s="926"/>
      <c r="AE88" s="928"/>
      <c r="AF88" s="448"/>
      <c r="AG88" s="448"/>
      <c r="AH88" s="448"/>
      <c r="AI88" s="447"/>
    </row>
    <row r="89" spans="2:35">
      <c r="B89" s="449"/>
      <c r="C89" s="949" t="s">
        <v>1037</v>
      </c>
      <c r="D89" s="950"/>
      <c r="E89" s="951">
        <f>AC155</f>
        <v>5.326848</v>
      </c>
      <c r="F89" s="952"/>
      <c r="G89" s="951">
        <f>AC156</f>
        <v>3.8431999999999999</v>
      </c>
      <c r="H89" s="952"/>
      <c r="I89" s="951">
        <f>AC157</f>
        <v>1.2762880000000001</v>
      </c>
      <c r="J89" s="952"/>
      <c r="K89" s="951">
        <f>AC158</f>
        <v>0.21</v>
      </c>
      <c r="L89" s="952"/>
      <c r="M89" s="448"/>
      <c r="N89" s="449"/>
      <c r="O89" s="448"/>
      <c r="P89" s="448"/>
      <c r="Q89" s="458"/>
      <c r="R89" s="448"/>
      <c r="S89" s="448"/>
      <c r="T89" s="477"/>
      <c r="U89" s="448"/>
      <c r="V89" s="448"/>
      <c r="W89" s="458"/>
      <c r="X89" s="448"/>
      <c r="Y89" s="448"/>
      <c r="Z89" s="477"/>
      <c r="AA89" s="448"/>
      <c r="AB89" s="936"/>
      <c r="AC89" s="930"/>
      <c r="AD89" s="926"/>
      <c r="AE89" s="928"/>
      <c r="AF89" s="448"/>
      <c r="AG89" s="448"/>
      <c r="AH89" s="448"/>
      <c r="AI89" s="447"/>
    </row>
    <row r="90" spans="2:35">
      <c r="B90" s="449"/>
      <c r="C90" s="945" t="s">
        <v>921</v>
      </c>
      <c r="D90" s="946"/>
      <c r="E90" s="953">
        <f>AC174</f>
        <v>7.2357680000000002</v>
      </c>
      <c r="F90" s="954"/>
      <c r="G90" s="953">
        <f>AC175</f>
        <v>5.0751999999999997</v>
      </c>
      <c r="H90" s="954"/>
      <c r="I90" s="953">
        <f>AC176</f>
        <v>1.923408</v>
      </c>
      <c r="J90" s="954"/>
      <c r="K90" s="953">
        <f>AC177</f>
        <v>0.24</v>
      </c>
      <c r="L90" s="954"/>
      <c r="M90" s="448"/>
      <c r="N90" s="449"/>
      <c r="O90" s="448"/>
      <c r="P90" s="448"/>
      <c r="Q90" s="458"/>
      <c r="R90" s="448"/>
      <c r="S90" s="448"/>
      <c r="T90" s="477"/>
      <c r="U90" s="448"/>
      <c r="V90" s="448"/>
      <c r="W90" s="458"/>
      <c r="X90" s="448"/>
      <c r="Y90" s="448"/>
      <c r="Z90" s="477"/>
      <c r="AA90" s="448"/>
      <c r="AB90" s="475">
        <v>70</v>
      </c>
      <c r="AC90" s="931"/>
      <c r="AD90" s="926"/>
      <c r="AE90" s="928"/>
      <c r="AF90" s="448"/>
      <c r="AG90" s="448"/>
      <c r="AH90" s="448"/>
      <c r="AI90" s="447"/>
    </row>
    <row r="91" spans="2:35">
      <c r="B91" s="449"/>
      <c r="C91" s="448"/>
      <c r="D91" s="448"/>
      <c r="E91" s="448"/>
      <c r="F91" s="448"/>
      <c r="G91" s="448"/>
      <c r="H91" s="448"/>
      <c r="I91" s="448"/>
      <c r="J91" s="448"/>
      <c r="K91" s="448"/>
      <c r="L91" s="448"/>
      <c r="M91" s="448"/>
      <c r="N91" s="449"/>
      <c r="O91" s="448"/>
      <c r="P91" s="448"/>
      <c r="Q91" s="448"/>
      <c r="R91" s="456"/>
      <c r="S91" s="937" t="s">
        <v>864</v>
      </c>
      <c r="T91" s="938"/>
      <c r="U91" s="938"/>
      <c r="V91" s="938"/>
      <c r="W91" s="938"/>
      <c r="X91" s="939"/>
      <c r="Y91" s="454"/>
      <c r="Z91" s="448"/>
      <c r="AA91" s="448"/>
      <c r="AB91" s="476"/>
      <c r="AC91" s="475">
        <v>100</v>
      </c>
      <c r="AD91" s="927"/>
      <c r="AE91" s="928"/>
      <c r="AF91" s="448"/>
      <c r="AG91" s="448"/>
      <c r="AH91" s="448"/>
      <c r="AI91" s="447"/>
    </row>
    <row r="92" spans="2:35" ht="4.5" customHeight="1">
      <c r="B92" s="449"/>
      <c r="C92" s="448"/>
      <c r="D92" s="448"/>
      <c r="E92" s="448"/>
      <c r="F92" s="448"/>
      <c r="G92" s="448"/>
      <c r="H92" s="448"/>
      <c r="I92" s="448"/>
      <c r="J92" s="448"/>
      <c r="K92" s="448"/>
      <c r="L92" s="448"/>
      <c r="M92" s="448"/>
      <c r="N92" s="449"/>
      <c r="O92" s="448"/>
      <c r="P92" s="448"/>
      <c r="Q92" s="448"/>
      <c r="R92" s="448"/>
      <c r="S92" s="448"/>
      <c r="T92" s="448"/>
      <c r="U92" s="448"/>
      <c r="V92" s="448"/>
      <c r="W92" s="448"/>
      <c r="X92" s="448"/>
      <c r="Y92" s="448"/>
      <c r="Z92" s="448"/>
      <c r="AA92" s="448"/>
      <c r="AB92" s="470"/>
      <c r="AC92" s="470"/>
      <c r="AD92" s="448"/>
      <c r="AE92" s="447"/>
      <c r="AF92" s="448"/>
      <c r="AG92" s="448"/>
      <c r="AH92" s="448"/>
      <c r="AI92" s="447"/>
    </row>
    <row r="93" spans="2:35">
      <c r="B93" s="449"/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9"/>
      <c r="O93" s="448"/>
      <c r="P93" s="470"/>
      <c r="Q93" s="470"/>
      <c r="R93" s="472"/>
      <c r="S93" s="472"/>
      <c r="T93" s="474">
        <v>70</v>
      </c>
      <c r="U93" s="910">
        <f>R84</f>
        <v>600</v>
      </c>
      <c r="V93" s="910"/>
      <c r="W93" s="473">
        <v>70</v>
      </c>
      <c r="X93" s="472"/>
      <c r="Y93" s="472"/>
      <c r="Z93" s="470"/>
      <c r="AA93" s="470"/>
      <c r="AB93" s="448"/>
      <c r="AC93" s="448"/>
      <c r="AD93" s="448"/>
      <c r="AE93" s="447"/>
      <c r="AF93" s="448"/>
      <c r="AG93" s="448"/>
      <c r="AH93" s="448"/>
      <c r="AI93" s="447"/>
    </row>
    <row r="94" spans="2:35">
      <c r="B94" s="449"/>
      <c r="C94" s="448"/>
      <c r="D94" s="448"/>
      <c r="E94" s="448"/>
      <c r="F94" s="448"/>
      <c r="G94" s="448"/>
      <c r="H94" s="448"/>
      <c r="I94" s="448"/>
      <c r="J94" s="448"/>
      <c r="K94" s="448"/>
      <c r="L94" s="448"/>
      <c r="M94" s="448"/>
      <c r="N94" s="449"/>
      <c r="O94" s="448"/>
      <c r="P94" s="470"/>
      <c r="Q94" s="470"/>
      <c r="R94" s="471">
        <f>IF(AD86&gt;1000,300,200)</f>
        <v>300</v>
      </c>
      <c r="S94" s="471">
        <v>200</v>
      </c>
      <c r="T94" s="911">
        <f>T93+U93+W93</f>
        <v>740</v>
      </c>
      <c r="U94" s="911"/>
      <c r="V94" s="911"/>
      <c r="W94" s="911"/>
      <c r="X94" s="471">
        <v>200</v>
      </c>
      <c r="Y94" s="471">
        <f>IF(AD86&gt;1000,300,200)</f>
        <v>300</v>
      </c>
      <c r="Z94" s="470"/>
      <c r="AA94" s="470"/>
      <c r="AB94" s="448"/>
      <c r="AC94" s="448"/>
      <c r="AD94" s="448"/>
      <c r="AE94" s="447"/>
      <c r="AF94" s="448"/>
      <c r="AG94" s="448"/>
      <c r="AH94" s="448"/>
      <c r="AI94" s="447"/>
    </row>
    <row r="95" spans="2:35">
      <c r="B95" s="449"/>
      <c r="C95" s="448"/>
      <c r="D95" s="448"/>
      <c r="E95" s="448"/>
      <c r="F95" s="448"/>
      <c r="G95" s="448"/>
      <c r="H95" s="448"/>
      <c r="I95" s="448"/>
      <c r="J95" s="448"/>
      <c r="K95" s="448"/>
      <c r="L95" s="448"/>
      <c r="M95" s="448"/>
      <c r="N95" s="449"/>
      <c r="O95" s="448"/>
      <c r="P95" s="448"/>
      <c r="Q95" s="448"/>
      <c r="R95" s="912">
        <f>SUM(R94:Y94)</f>
        <v>1740</v>
      </c>
      <c r="S95" s="913"/>
      <c r="T95" s="913"/>
      <c r="U95" s="913"/>
      <c r="V95" s="913"/>
      <c r="W95" s="913"/>
      <c r="X95" s="913"/>
      <c r="Y95" s="914"/>
      <c r="Z95" s="448"/>
      <c r="AA95" s="448"/>
      <c r="AB95" s="448"/>
      <c r="AC95" s="448"/>
      <c r="AD95" s="448"/>
      <c r="AE95" s="447"/>
      <c r="AF95" s="448"/>
      <c r="AG95" s="448"/>
      <c r="AH95" s="448"/>
      <c r="AI95" s="447"/>
    </row>
    <row r="96" spans="2:35">
      <c r="B96" s="449"/>
      <c r="C96" s="448"/>
      <c r="D96" s="448"/>
      <c r="E96" s="448"/>
      <c r="F96" s="448"/>
      <c r="G96" s="448"/>
      <c r="H96" s="448"/>
      <c r="I96" s="448"/>
      <c r="J96" s="448"/>
      <c r="K96" s="448"/>
      <c r="L96" s="448"/>
      <c r="M96" s="448"/>
      <c r="N96" s="449"/>
      <c r="O96" s="448"/>
      <c r="P96" s="448"/>
      <c r="Q96" s="448"/>
      <c r="R96" s="915" t="s">
        <v>912</v>
      </c>
      <c r="S96" s="915"/>
      <c r="T96" s="915"/>
      <c r="U96" s="915"/>
      <c r="V96" s="915"/>
      <c r="W96" s="915"/>
      <c r="X96" s="915"/>
      <c r="Y96" s="915"/>
      <c r="Z96" s="448"/>
      <c r="AA96" s="448"/>
      <c r="AB96" s="448"/>
      <c r="AC96" s="448"/>
      <c r="AD96" s="448"/>
      <c r="AE96" s="447"/>
      <c r="AF96" s="448"/>
      <c r="AG96" s="448"/>
      <c r="AH96" s="448"/>
      <c r="AI96" s="447"/>
    </row>
    <row r="97" spans="2:35" ht="6" customHeight="1" thickBot="1">
      <c r="B97" s="449"/>
      <c r="C97" s="448"/>
      <c r="D97" s="448"/>
      <c r="E97" s="448"/>
      <c r="F97" s="448"/>
      <c r="G97" s="448"/>
      <c r="H97" s="448"/>
      <c r="I97" s="448"/>
      <c r="J97" s="448"/>
      <c r="K97" s="448"/>
      <c r="L97" s="448"/>
      <c r="M97" s="448"/>
      <c r="N97" s="449"/>
      <c r="O97" s="448"/>
      <c r="P97" s="448"/>
      <c r="Q97" s="448"/>
      <c r="R97" s="448"/>
      <c r="S97" s="448"/>
      <c r="T97" s="448"/>
      <c r="U97" s="448"/>
      <c r="V97" s="448"/>
      <c r="W97" s="448"/>
      <c r="X97" s="448"/>
      <c r="Y97" s="448"/>
      <c r="Z97" s="448"/>
      <c r="AA97" s="448"/>
      <c r="AB97" s="448"/>
      <c r="AC97" s="448"/>
      <c r="AD97" s="448"/>
      <c r="AE97" s="447"/>
      <c r="AF97" s="448"/>
      <c r="AG97" s="448"/>
      <c r="AH97" s="448"/>
      <c r="AI97" s="447"/>
    </row>
    <row r="98" spans="2:35" ht="14.25" thickBot="1">
      <c r="B98" s="449"/>
      <c r="C98" s="448"/>
      <c r="D98" s="448"/>
      <c r="E98" s="448"/>
      <c r="F98" s="448"/>
      <c r="G98" s="448"/>
      <c r="H98" s="448"/>
      <c r="I98" s="448"/>
      <c r="J98" s="448"/>
      <c r="K98" s="448"/>
      <c r="L98" s="448"/>
      <c r="M98" s="448"/>
      <c r="N98" s="468" t="s">
        <v>911</v>
      </c>
      <c r="O98" s="464"/>
      <c r="P98" s="464" t="s">
        <v>906</v>
      </c>
      <c r="Q98" s="916">
        <f>(R94+S94+X94+Y94+R84+T93+W93)/1000</f>
        <v>1.74</v>
      </c>
      <c r="R98" s="916"/>
      <c r="S98" s="464" t="s">
        <v>1019</v>
      </c>
      <c r="T98" s="464" t="s">
        <v>905</v>
      </c>
      <c r="U98" s="916">
        <f>(R94+S94+X94+Y94+V84+T93+W93)/1000</f>
        <v>1.74</v>
      </c>
      <c r="V98" s="916"/>
      <c r="W98" s="464" t="s">
        <v>1038</v>
      </c>
      <c r="X98" s="464" t="s">
        <v>910</v>
      </c>
      <c r="Y98" s="464"/>
      <c r="Z98" s="916">
        <f>AD86/1000</f>
        <v>1.28</v>
      </c>
      <c r="AA98" s="916"/>
      <c r="AB98" s="464" t="s">
        <v>1039</v>
      </c>
      <c r="AC98" s="916">
        <f>ROUND(R95*AD86*R95/1000/1000/1000,2)</f>
        <v>3.88</v>
      </c>
      <c r="AD98" s="916"/>
      <c r="AE98" s="463" t="s">
        <v>1040</v>
      </c>
      <c r="AF98" s="448"/>
      <c r="AG98" s="448"/>
      <c r="AH98" s="448"/>
      <c r="AI98" s="447"/>
    </row>
    <row r="99" spans="2:35" ht="14.25" thickBot="1">
      <c r="B99" s="449"/>
      <c r="I99" s="448"/>
      <c r="J99" s="448"/>
      <c r="K99" s="448"/>
      <c r="L99" s="448"/>
      <c r="M99" s="448"/>
      <c r="N99" s="468" t="s">
        <v>909</v>
      </c>
      <c r="O99" s="464"/>
      <c r="P99" s="916">
        <f>AC98</f>
        <v>3.88</v>
      </c>
      <c r="Q99" s="916"/>
      <c r="R99" s="467" t="s">
        <v>1041</v>
      </c>
      <c r="S99" s="464" t="s">
        <v>908</v>
      </c>
      <c r="T99" s="466"/>
      <c r="U99" s="466"/>
      <c r="V99" s="466"/>
      <c r="W99" s="916">
        <f>T94*T94*(AC86+AC87)/1000000000</f>
        <v>0.64616799999999996</v>
      </c>
      <c r="X99" s="916"/>
      <c r="Y99" s="465" t="s">
        <v>1041</v>
      </c>
      <c r="Z99" s="920">
        <f>SUM(S94:X94)*SUM(S94:X94)*AC91/1000000000</f>
        <v>0.12995999999999999</v>
      </c>
      <c r="AA99" s="920"/>
      <c r="AB99" s="464" t="s">
        <v>1042</v>
      </c>
      <c r="AC99" s="916">
        <f>P99-W99-Z99</f>
        <v>3.103872</v>
      </c>
      <c r="AD99" s="916"/>
      <c r="AE99" s="463" t="s">
        <v>1043</v>
      </c>
      <c r="AF99" s="448"/>
      <c r="AG99" s="448"/>
      <c r="AH99" s="448"/>
      <c r="AI99" s="447"/>
    </row>
    <row r="100" spans="2:35" ht="14.25" thickBot="1">
      <c r="B100" s="449"/>
      <c r="I100" s="448"/>
      <c r="J100" s="448"/>
      <c r="K100" s="448"/>
      <c r="L100" s="448"/>
      <c r="M100" s="448"/>
      <c r="N100" s="468" t="s">
        <v>907</v>
      </c>
      <c r="O100" s="464"/>
      <c r="P100" s="467"/>
      <c r="Q100" s="467"/>
      <c r="R100" s="467"/>
      <c r="S100" s="464"/>
      <c r="T100" s="466"/>
      <c r="U100" s="466"/>
      <c r="V100" s="466"/>
      <c r="W100" s="467"/>
      <c r="X100" s="467"/>
      <c r="Y100" s="465"/>
      <c r="Z100" s="469"/>
      <c r="AA100" s="469"/>
      <c r="AB100" s="464" t="s">
        <v>1039</v>
      </c>
      <c r="AC100" s="916">
        <f>W99</f>
        <v>0.64616799999999996</v>
      </c>
      <c r="AD100" s="916"/>
      <c r="AE100" s="463" t="s">
        <v>1044</v>
      </c>
      <c r="AF100" s="448"/>
      <c r="AG100" s="448"/>
      <c r="AH100" s="448"/>
      <c r="AI100" s="447"/>
    </row>
    <row r="101" spans="2:35" ht="14.25" thickBot="1">
      <c r="B101" s="449"/>
      <c r="I101" s="448"/>
      <c r="J101" s="448"/>
      <c r="K101" s="448"/>
      <c r="L101" s="448"/>
      <c r="M101" s="448"/>
      <c r="N101" s="468" t="s">
        <v>864</v>
      </c>
      <c r="O101" s="464"/>
      <c r="P101" s="467"/>
      <c r="Q101" s="467"/>
      <c r="R101" s="467" t="s">
        <v>906</v>
      </c>
      <c r="S101" s="916">
        <f>(S94+T94+X94)/1000</f>
        <v>1.1399999999999999</v>
      </c>
      <c r="T101" s="916"/>
      <c r="U101" s="466" t="s">
        <v>1045</v>
      </c>
      <c r="V101" s="466" t="s">
        <v>905</v>
      </c>
      <c r="W101" s="916">
        <f>(S101)</f>
        <v>1.1399999999999999</v>
      </c>
      <c r="X101" s="916"/>
      <c r="Y101" s="465" t="s">
        <v>1046</v>
      </c>
      <c r="Z101" s="920">
        <v>0.1</v>
      </c>
      <c r="AA101" s="920"/>
      <c r="AB101" s="464" t="s">
        <v>1047</v>
      </c>
      <c r="AC101" s="916">
        <f>ROUND(S101*W101*Z101,2)</f>
        <v>0.13</v>
      </c>
      <c r="AD101" s="916"/>
      <c r="AE101" s="463" t="s">
        <v>1043</v>
      </c>
      <c r="AF101" s="448"/>
      <c r="AG101" s="448"/>
      <c r="AH101" s="448"/>
      <c r="AI101" s="447"/>
    </row>
    <row r="102" spans="2:35" ht="6" customHeight="1" thickBot="1">
      <c r="B102" s="449"/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  <c r="S102" s="448"/>
      <c r="T102" s="448"/>
      <c r="U102" s="448"/>
      <c r="V102" s="448"/>
      <c r="W102" s="448"/>
      <c r="X102" s="448"/>
      <c r="Y102" s="448"/>
      <c r="Z102" s="448"/>
      <c r="AA102" s="448"/>
      <c r="AB102" s="448"/>
      <c r="AC102" s="448"/>
      <c r="AD102" s="448"/>
      <c r="AE102" s="448"/>
      <c r="AF102" s="448"/>
      <c r="AG102" s="448"/>
      <c r="AH102" s="448"/>
      <c r="AI102" s="447"/>
    </row>
    <row r="103" spans="2:35" ht="14.25" thickBot="1">
      <c r="B103" s="449"/>
      <c r="C103" s="448" t="s">
        <v>920</v>
      </c>
      <c r="D103" s="448"/>
      <c r="E103" s="448"/>
      <c r="F103" s="448"/>
      <c r="G103" s="448"/>
      <c r="H103" s="448"/>
      <c r="I103" s="448"/>
      <c r="J103" s="448"/>
      <c r="K103" s="448"/>
      <c r="L103" s="448"/>
      <c r="M103" s="448"/>
      <c r="N103" s="940" t="s">
        <v>919</v>
      </c>
      <c r="O103" s="923"/>
      <c r="P103" s="462" t="s">
        <v>1048</v>
      </c>
      <c r="Q103" s="462" t="s">
        <v>906</v>
      </c>
      <c r="R103" s="923">
        <f>VLOOKUP(N103,$C$105:$J$110,3)</f>
        <v>600</v>
      </c>
      <c r="S103" s="923"/>
      <c r="T103" s="462" t="s">
        <v>1046</v>
      </c>
      <c r="U103" s="462" t="s">
        <v>905</v>
      </c>
      <c r="V103" s="923">
        <f>VLOOKUP(N103,$C$105:$J$108,5)</f>
        <v>600</v>
      </c>
      <c r="W103" s="923"/>
      <c r="X103" s="462" t="s">
        <v>1046</v>
      </c>
      <c r="Y103" s="462" t="s">
        <v>910</v>
      </c>
      <c r="Z103" s="462"/>
      <c r="AA103" s="923">
        <f>VLOOKUP(N103,$C$105:$J$108,7)</f>
        <v>900</v>
      </c>
      <c r="AB103" s="923"/>
      <c r="AC103" s="462" t="s">
        <v>1031</v>
      </c>
      <c r="AD103" s="462"/>
      <c r="AE103" s="480"/>
      <c r="AF103" s="448"/>
      <c r="AG103" s="448"/>
      <c r="AH103" s="448"/>
      <c r="AI103" s="447"/>
    </row>
    <row r="104" spans="2:35" ht="12.75" customHeight="1">
      <c r="B104" s="449"/>
      <c r="C104" s="947"/>
      <c r="D104" s="947"/>
      <c r="E104" s="948" t="s">
        <v>906</v>
      </c>
      <c r="F104" s="948"/>
      <c r="G104" s="948" t="s">
        <v>905</v>
      </c>
      <c r="H104" s="948"/>
      <c r="I104" s="948" t="s">
        <v>910</v>
      </c>
      <c r="J104" s="948"/>
      <c r="K104" s="448"/>
      <c r="L104" s="448"/>
      <c r="M104" s="448"/>
      <c r="N104" s="449"/>
      <c r="O104" s="448"/>
      <c r="P104" s="448" t="s">
        <v>1032</v>
      </c>
      <c r="Q104" s="448"/>
      <c r="R104" s="448"/>
      <c r="S104" s="448"/>
      <c r="T104" s="448"/>
      <c r="U104" s="448"/>
      <c r="V104" s="448"/>
      <c r="W104" s="448"/>
      <c r="X104" s="448"/>
      <c r="Y104" s="448"/>
      <c r="Z104" s="448"/>
      <c r="AA104" s="448"/>
      <c r="AB104" s="924"/>
      <c r="AC104" s="924"/>
      <c r="AD104" s="448"/>
      <c r="AE104" s="447"/>
      <c r="AF104" s="448"/>
      <c r="AG104" s="448"/>
      <c r="AH104" s="448"/>
      <c r="AI104" s="447"/>
    </row>
    <row r="105" spans="2:35" ht="13.5" customHeight="1">
      <c r="B105" s="449"/>
      <c r="C105" s="944" t="s">
        <v>1033</v>
      </c>
      <c r="D105" s="944"/>
      <c r="E105" s="943">
        <v>600</v>
      </c>
      <c r="F105" s="943"/>
      <c r="G105" s="943">
        <v>600</v>
      </c>
      <c r="H105" s="943"/>
      <c r="I105" s="943">
        <v>600</v>
      </c>
      <c r="J105" s="943"/>
      <c r="K105" s="448"/>
      <c r="L105" s="448"/>
      <c r="M105" s="448"/>
      <c r="N105" s="449"/>
      <c r="O105" s="448"/>
      <c r="P105" s="478"/>
      <c r="Q105" s="459"/>
      <c r="R105" s="448"/>
      <c r="S105" s="448"/>
      <c r="T105" s="479"/>
      <c r="U105" s="478"/>
      <c r="V105" s="478"/>
      <c r="W105" s="459"/>
      <c r="X105" s="448"/>
      <c r="Y105" s="448"/>
      <c r="Z105" s="479"/>
      <c r="AA105" s="478"/>
      <c r="AB105" s="476"/>
      <c r="AC105" s="475">
        <v>140</v>
      </c>
      <c r="AD105" s="925">
        <f>SUM(AC105:AC110)</f>
        <v>1280</v>
      </c>
      <c r="AE105" s="928" t="s">
        <v>910</v>
      </c>
      <c r="AF105" s="448"/>
      <c r="AG105" s="448"/>
      <c r="AH105" s="448"/>
      <c r="AI105" s="447"/>
    </row>
    <row r="106" spans="2:35" ht="13.5" customHeight="1">
      <c r="B106" s="449"/>
      <c r="C106" s="944" t="s">
        <v>1049</v>
      </c>
      <c r="D106" s="944"/>
      <c r="E106" s="943">
        <v>600</v>
      </c>
      <c r="F106" s="943"/>
      <c r="G106" s="943">
        <v>600</v>
      </c>
      <c r="H106" s="943"/>
      <c r="I106" s="943">
        <v>900</v>
      </c>
      <c r="J106" s="943"/>
      <c r="K106" s="448"/>
      <c r="L106" s="448"/>
      <c r="M106" s="448"/>
      <c r="N106" s="449"/>
      <c r="O106" s="448"/>
      <c r="P106" s="448"/>
      <c r="Q106" s="458"/>
      <c r="R106" s="448"/>
      <c r="S106" s="448"/>
      <c r="T106" s="477"/>
      <c r="U106" s="448"/>
      <c r="V106" s="448"/>
      <c r="W106" s="458"/>
      <c r="X106" s="448"/>
      <c r="Y106" s="448"/>
      <c r="Z106" s="477"/>
      <c r="AA106" s="448"/>
      <c r="AB106" s="475">
        <v>70</v>
      </c>
      <c r="AC106" s="929">
        <f>SUM(AB106:AB109)</f>
        <v>1040</v>
      </c>
      <c r="AD106" s="926"/>
      <c r="AE106" s="928"/>
      <c r="AF106" s="448"/>
      <c r="AG106" s="448"/>
      <c r="AH106" s="448"/>
      <c r="AI106" s="447"/>
    </row>
    <row r="107" spans="2:35" ht="13.5" customHeight="1">
      <c r="B107" s="449"/>
      <c r="C107" s="944" t="s">
        <v>1050</v>
      </c>
      <c r="D107" s="944"/>
      <c r="E107" s="943">
        <v>900</v>
      </c>
      <c r="F107" s="943"/>
      <c r="G107" s="943">
        <v>900</v>
      </c>
      <c r="H107" s="943"/>
      <c r="I107" s="943">
        <v>600</v>
      </c>
      <c r="J107" s="943"/>
      <c r="K107" s="448"/>
      <c r="L107" s="448"/>
      <c r="M107" s="448"/>
      <c r="N107" s="449"/>
      <c r="O107" s="448"/>
      <c r="P107" s="448"/>
      <c r="Q107" s="458"/>
      <c r="R107" s="448"/>
      <c r="S107" s="448"/>
      <c r="T107" s="932" t="s">
        <v>1051</v>
      </c>
      <c r="U107" s="933"/>
      <c r="V107" s="933"/>
      <c r="W107" s="934"/>
      <c r="X107" s="448"/>
      <c r="Y107" s="448"/>
      <c r="Z107" s="477"/>
      <c r="AA107" s="448"/>
      <c r="AB107" s="935">
        <f>AA103</f>
        <v>900</v>
      </c>
      <c r="AC107" s="930"/>
      <c r="AD107" s="926"/>
      <c r="AE107" s="928"/>
      <c r="AF107" s="448"/>
      <c r="AG107" s="448"/>
      <c r="AH107" s="448"/>
      <c r="AI107" s="447"/>
    </row>
    <row r="108" spans="2:35">
      <c r="B108" s="449"/>
      <c r="C108" s="944" t="s">
        <v>1052</v>
      </c>
      <c r="D108" s="944"/>
      <c r="E108" s="943">
        <v>900</v>
      </c>
      <c r="F108" s="943"/>
      <c r="G108" s="943">
        <v>900</v>
      </c>
      <c r="H108" s="943"/>
      <c r="I108" s="943">
        <v>900</v>
      </c>
      <c r="J108" s="943"/>
      <c r="K108" s="448"/>
      <c r="L108" s="448"/>
      <c r="M108" s="448"/>
      <c r="N108" s="449"/>
      <c r="O108" s="448"/>
      <c r="P108" s="448"/>
      <c r="Q108" s="458"/>
      <c r="R108" s="448"/>
      <c r="S108" s="448"/>
      <c r="T108" s="477"/>
      <c r="U108" s="448"/>
      <c r="V108" s="448"/>
      <c r="W108" s="458"/>
      <c r="X108" s="448"/>
      <c r="Y108" s="448"/>
      <c r="Z108" s="477"/>
      <c r="AA108" s="448"/>
      <c r="AB108" s="936"/>
      <c r="AC108" s="930"/>
      <c r="AD108" s="926"/>
      <c r="AE108" s="928"/>
      <c r="AF108" s="448"/>
      <c r="AG108" s="448"/>
      <c r="AH108" s="448"/>
      <c r="AI108" s="447"/>
    </row>
    <row r="109" spans="2:35">
      <c r="B109" s="449"/>
      <c r="C109" s="945" t="s">
        <v>1053</v>
      </c>
      <c r="D109" s="946"/>
      <c r="E109" s="943">
        <v>1000</v>
      </c>
      <c r="F109" s="943"/>
      <c r="G109" s="943">
        <v>1000</v>
      </c>
      <c r="H109" s="943"/>
      <c r="I109" s="943">
        <v>1200</v>
      </c>
      <c r="J109" s="943"/>
      <c r="K109" s="448"/>
      <c r="L109" s="448"/>
      <c r="M109" s="448"/>
      <c r="N109" s="449"/>
      <c r="O109" s="448"/>
      <c r="P109" s="448"/>
      <c r="Q109" s="458"/>
      <c r="R109" s="448"/>
      <c r="S109" s="448"/>
      <c r="T109" s="477"/>
      <c r="U109" s="448"/>
      <c r="V109" s="448"/>
      <c r="W109" s="458"/>
      <c r="X109" s="448"/>
      <c r="Y109" s="448"/>
      <c r="Z109" s="477"/>
      <c r="AA109" s="448"/>
      <c r="AB109" s="475">
        <v>70</v>
      </c>
      <c r="AC109" s="931"/>
      <c r="AD109" s="926"/>
      <c r="AE109" s="928"/>
      <c r="AF109" s="448"/>
      <c r="AG109" s="448"/>
      <c r="AH109" s="448"/>
      <c r="AI109" s="447"/>
    </row>
    <row r="110" spans="2:35">
      <c r="B110" s="449"/>
      <c r="C110" s="944"/>
      <c r="D110" s="944"/>
      <c r="E110" s="943"/>
      <c r="F110" s="943"/>
      <c r="G110" s="943"/>
      <c r="H110" s="943"/>
      <c r="I110" s="943"/>
      <c r="J110" s="943"/>
      <c r="K110" s="448"/>
      <c r="L110" s="448"/>
      <c r="M110" s="448"/>
      <c r="N110" s="449"/>
      <c r="O110" s="448"/>
      <c r="P110" s="448"/>
      <c r="Q110" s="448"/>
      <c r="R110" s="456"/>
      <c r="S110" s="937" t="s">
        <v>864</v>
      </c>
      <c r="T110" s="938"/>
      <c r="U110" s="938"/>
      <c r="V110" s="938"/>
      <c r="W110" s="938"/>
      <c r="X110" s="939"/>
      <c r="Y110" s="454"/>
      <c r="Z110" s="448"/>
      <c r="AA110" s="448"/>
      <c r="AB110" s="476"/>
      <c r="AC110" s="475">
        <v>100</v>
      </c>
      <c r="AD110" s="927"/>
      <c r="AE110" s="928"/>
      <c r="AF110" s="448"/>
      <c r="AG110" s="448"/>
      <c r="AH110" s="448"/>
      <c r="AI110" s="447"/>
    </row>
    <row r="111" spans="2:35" ht="6" customHeight="1">
      <c r="B111" s="449"/>
      <c r="C111" s="448"/>
      <c r="D111" s="448"/>
      <c r="E111" s="448"/>
      <c r="F111" s="448"/>
      <c r="G111" s="448"/>
      <c r="H111" s="448"/>
      <c r="I111" s="448"/>
      <c r="J111" s="448"/>
      <c r="K111" s="448"/>
      <c r="L111" s="448"/>
      <c r="M111" s="448"/>
      <c r="N111" s="449"/>
      <c r="O111" s="448"/>
      <c r="P111" s="448"/>
      <c r="Q111" s="448"/>
      <c r="R111" s="448"/>
      <c r="S111" s="448"/>
      <c r="T111" s="448"/>
      <c r="U111" s="448"/>
      <c r="V111" s="448"/>
      <c r="W111" s="448"/>
      <c r="X111" s="448"/>
      <c r="Y111" s="448"/>
      <c r="Z111" s="448"/>
      <c r="AA111" s="448"/>
      <c r="AB111" s="470"/>
      <c r="AC111" s="470"/>
      <c r="AD111" s="448"/>
      <c r="AE111" s="447"/>
      <c r="AF111" s="448"/>
      <c r="AG111" s="448"/>
      <c r="AH111" s="448"/>
      <c r="AI111" s="447"/>
    </row>
    <row r="112" spans="2:35">
      <c r="B112" s="449"/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9"/>
      <c r="O112" s="448"/>
      <c r="P112" s="470"/>
      <c r="Q112" s="470"/>
      <c r="R112" s="472"/>
      <c r="S112" s="472"/>
      <c r="T112" s="474">
        <v>70</v>
      </c>
      <c r="U112" s="910">
        <f>R103</f>
        <v>600</v>
      </c>
      <c r="V112" s="910"/>
      <c r="W112" s="473">
        <v>70</v>
      </c>
      <c r="X112" s="472"/>
      <c r="Y112" s="472"/>
      <c r="Z112" s="470"/>
      <c r="AA112" s="470"/>
      <c r="AB112" s="448"/>
      <c r="AC112" s="448"/>
      <c r="AD112" s="448"/>
      <c r="AE112" s="447"/>
      <c r="AF112" s="448"/>
      <c r="AG112" s="448"/>
      <c r="AH112" s="448"/>
      <c r="AI112" s="447"/>
    </row>
    <row r="113" spans="2:35">
      <c r="B113" s="449"/>
      <c r="C113" s="448"/>
      <c r="D113" s="448"/>
      <c r="E113" s="448"/>
      <c r="F113" s="448"/>
      <c r="G113" s="448"/>
      <c r="H113" s="448"/>
      <c r="I113" s="448"/>
      <c r="J113" s="448"/>
      <c r="K113" s="448"/>
      <c r="L113" s="448"/>
      <c r="M113" s="448"/>
      <c r="N113" s="449"/>
      <c r="O113" s="448"/>
      <c r="P113" s="470"/>
      <c r="Q113" s="470"/>
      <c r="R113" s="471">
        <f>IF(AD105&gt;1000,300,200)</f>
        <v>300</v>
      </c>
      <c r="S113" s="471">
        <v>200</v>
      </c>
      <c r="T113" s="911">
        <f>T112+U112+W112</f>
        <v>740</v>
      </c>
      <c r="U113" s="911"/>
      <c r="V113" s="911"/>
      <c r="W113" s="911"/>
      <c r="X113" s="471">
        <v>200</v>
      </c>
      <c r="Y113" s="471">
        <f>IF(AD105&gt;1000,300,200)</f>
        <v>300</v>
      </c>
      <c r="Z113" s="470"/>
      <c r="AA113" s="470"/>
      <c r="AB113" s="448"/>
      <c r="AC113" s="448"/>
      <c r="AD113" s="448"/>
      <c r="AE113" s="447"/>
      <c r="AF113" s="448"/>
      <c r="AG113" s="448"/>
      <c r="AH113" s="448"/>
      <c r="AI113" s="447"/>
    </row>
    <row r="114" spans="2:35">
      <c r="B114" s="449"/>
      <c r="C114" s="448"/>
      <c r="D114" s="448"/>
      <c r="E114" s="448"/>
      <c r="F114" s="448"/>
      <c r="G114" s="448"/>
      <c r="H114" s="448"/>
      <c r="I114" s="448"/>
      <c r="J114" s="448"/>
      <c r="K114" s="448"/>
      <c r="L114" s="448"/>
      <c r="M114" s="448"/>
      <c r="N114" s="449"/>
      <c r="O114" s="448"/>
      <c r="P114" s="448"/>
      <c r="Q114" s="448"/>
      <c r="R114" s="912">
        <f>SUM(R113:Y113)</f>
        <v>1740</v>
      </c>
      <c r="S114" s="913"/>
      <c r="T114" s="913"/>
      <c r="U114" s="913"/>
      <c r="V114" s="913"/>
      <c r="W114" s="913"/>
      <c r="X114" s="913"/>
      <c r="Y114" s="914"/>
      <c r="Z114" s="448"/>
      <c r="AA114" s="448"/>
      <c r="AB114" s="448"/>
      <c r="AC114" s="448"/>
      <c r="AD114" s="448"/>
      <c r="AE114" s="447"/>
      <c r="AF114" s="448"/>
      <c r="AG114" s="448"/>
      <c r="AH114" s="448"/>
      <c r="AI114" s="447"/>
    </row>
    <row r="115" spans="2:35">
      <c r="B115" s="449"/>
      <c r="C115" s="448"/>
      <c r="D115" s="448"/>
      <c r="E115" s="448"/>
      <c r="F115" s="448"/>
      <c r="G115" s="448"/>
      <c r="H115" s="448"/>
      <c r="I115" s="448"/>
      <c r="J115" s="448"/>
      <c r="K115" s="448"/>
      <c r="L115" s="448"/>
      <c r="M115" s="448"/>
      <c r="N115" s="449"/>
      <c r="O115" s="448"/>
      <c r="P115" s="448"/>
      <c r="Q115" s="448"/>
      <c r="R115" s="915" t="s">
        <v>912</v>
      </c>
      <c r="S115" s="915"/>
      <c r="T115" s="915"/>
      <c r="U115" s="915"/>
      <c r="V115" s="915"/>
      <c r="W115" s="915"/>
      <c r="X115" s="915"/>
      <c r="Y115" s="915"/>
      <c r="Z115" s="448"/>
      <c r="AA115" s="448"/>
      <c r="AB115" s="448"/>
      <c r="AC115" s="448"/>
      <c r="AD115" s="448"/>
      <c r="AE115" s="447"/>
      <c r="AF115" s="448"/>
      <c r="AG115" s="448"/>
      <c r="AH115" s="448"/>
      <c r="AI115" s="447"/>
    </row>
    <row r="116" spans="2:35" ht="5.25" customHeight="1" thickBot="1">
      <c r="B116" s="449"/>
      <c r="C116" s="448"/>
      <c r="D116" s="448"/>
      <c r="E116" s="448"/>
      <c r="F116" s="448"/>
      <c r="G116" s="448"/>
      <c r="H116" s="448"/>
      <c r="I116" s="448"/>
      <c r="J116" s="448"/>
      <c r="K116" s="448"/>
      <c r="L116" s="448"/>
      <c r="M116" s="448"/>
      <c r="N116" s="449"/>
      <c r="O116" s="448"/>
      <c r="P116" s="448"/>
      <c r="Q116" s="448"/>
      <c r="R116" s="448"/>
      <c r="S116" s="448"/>
      <c r="T116" s="448"/>
      <c r="U116" s="448"/>
      <c r="V116" s="448"/>
      <c r="W116" s="448"/>
      <c r="X116" s="448"/>
      <c r="Y116" s="448"/>
      <c r="Z116" s="448"/>
      <c r="AA116" s="448"/>
      <c r="AB116" s="448"/>
      <c r="AC116" s="448"/>
      <c r="AD116" s="448"/>
      <c r="AE116" s="447"/>
      <c r="AF116" s="448"/>
      <c r="AG116" s="448"/>
      <c r="AH116" s="448"/>
      <c r="AI116" s="447"/>
    </row>
    <row r="117" spans="2:35" ht="14.25" thickBot="1">
      <c r="B117" s="449"/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68" t="s">
        <v>911</v>
      </c>
      <c r="O117" s="464"/>
      <c r="P117" s="464" t="s">
        <v>906</v>
      </c>
      <c r="Q117" s="916">
        <f>(R113+S113+X113+Y113+R103+T112+W112)/1000</f>
        <v>1.74</v>
      </c>
      <c r="R117" s="916"/>
      <c r="S117" s="464" t="s">
        <v>1019</v>
      </c>
      <c r="T117" s="464" t="s">
        <v>905</v>
      </c>
      <c r="U117" s="916">
        <f>(R113+S113+X113+Y113+V103+T112+W112)/1000</f>
        <v>1.74</v>
      </c>
      <c r="V117" s="916"/>
      <c r="W117" s="464" t="s">
        <v>1019</v>
      </c>
      <c r="X117" s="464" t="s">
        <v>910</v>
      </c>
      <c r="Y117" s="464"/>
      <c r="Z117" s="916">
        <f>AD105/1000</f>
        <v>1.28</v>
      </c>
      <c r="AA117" s="916"/>
      <c r="AB117" s="464" t="s">
        <v>1054</v>
      </c>
      <c r="AC117" s="916">
        <f>R114*AD105*R114/1000/1000/1000</f>
        <v>3.8753280000000001</v>
      </c>
      <c r="AD117" s="916"/>
      <c r="AE117" s="463" t="s">
        <v>1055</v>
      </c>
      <c r="AF117" s="448"/>
      <c r="AG117" s="448"/>
      <c r="AH117" s="448"/>
      <c r="AI117" s="447"/>
    </row>
    <row r="118" spans="2:35" ht="14.25" thickBot="1">
      <c r="B118" s="449"/>
      <c r="C118" s="448"/>
      <c r="D118" s="448"/>
      <c r="E118" s="448"/>
      <c r="F118" s="448"/>
      <c r="G118" s="448"/>
      <c r="H118" s="448"/>
      <c r="I118" s="448"/>
      <c r="J118" s="448"/>
      <c r="K118" s="448"/>
      <c r="L118" s="448"/>
      <c r="M118" s="448"/>
      <c r="N118" s="468" t="s">
        <v>909</v>
      </c>
      <c r="O118" s="464"/>
      <c r="P118" s="916">
        <f>AC117</f>
        <v>3.8753280000000001</v>
      </c>
      <c r="Q118" s="916"/>
      <c r="R118" s="467" t="s">
        <v>1056</v>
      </c>
      <c r="S118" s="464" t="s">
        <v>908</v>
      </c>
      <c r="T118" s="466"/>
      <c r="U118" s="466"/>
      <c r="V118" s="466"/>
      <c r="W118" s="916">
        <f>T113*T113*(AC105+AC106)/1000000000</f>
        <v>0.64616799999999996</v>
      </c>
      <c r="X118" s="916"/>
      <c r="Y118" s="465" t="s">
        <v>1056</v>
      </c>
      <c r="Z118" s="920">
        <f>SUM(S113:X113)*SUM(S113:X113)*AC110/1000000000</f>
        <v>0.12995999999999999</v>
      </c>
      <c r="AA118" s="920"/>
      <c r="AB118" s="464" t="s">
        <v>1020</v>
      </c>
      <c r="AC118" s="916">
        <f>P118-W118-Z118</f>
        <v>3.0992000000000002</v>
      </c>
      <c r="AD118" s="916"/>
      <c r="AE118" s="463" t="s">
        <v>1055</v>
      </c>
      <c r="AF118" s="448"/>
      <c r="AG118" s="448"/>
      <c r="AH118" s="448"/>
      <c r="AI118" s="447"/>
    </row>
    <row r="119" spans="2:35" ht="14.25" thickBot="1">
      <c r="B119" s="449"/>
      <c r="I119" s="448"/>
      <c r="J119" s="448"/>
      <c r="K119" s="448"/>
      <c r="L119" s="448"/>
      <c r="M119" s="448"/>
      <c r="N119" s="468" t="s">
        <v>907</v>
      </c>
      <c r="O119" s="464"/>
      <c r="P119" s="467"/>
      <c r="Q119" s="467"/>
      <c r="R119" s="467"/>
      <c r="S119" s="464"/>
      <c r="T119" s="466"/>
      <c r="U119" s="466"/>
      <c r="V119" s="466"/>
      <c r="W119" s="467"/>
      <c r="X119" s="467"/>
      <c r="Y119" s="465"/>
      <c r="Z119" s="469"/>
      <c r="AA119" s="469"/>
      <c r="AB119" s="464" t="s">
        <v>1020</v>
      </c>
      <c r="AC119" s="916">
        <f>W118</f>
        <v>0.64616799999999996</v>
      </c>
      <c r="AD119" s="916"/>
      <c r="AE119" s="463" t="s">
        <v>1055</v>
      </c>
      <c r="AF119" s="448"/>
      <c r="AG119" s="448"/>
      <c r="AH119" s="448"/>
      <c r="AI119" s="447"/>
    </row>
    <row r="120" spans="2:35" ht="14.25" thickBot="1">
      <c r="B120" s="449"/>
      <c r="I120" s="448"/>
      <c r="J120" s="448"/>
      <c r="K120" s="448"/>
      <c r="L120" s="448"/>
      <c r="M120" s="448"/>
      <c r="N120" s="468" t="s">
        <v>864</v>
      </c>
      <c r="O120" s="464"/>
      <c r="P120" s="467"/>
      <c r="Q120" s="467"/>
      <c r="R120" s="467" t="s">
        <v>906</v>
      </c>
      <c r="S120" s="916">
        <f>(S113+T113+X113)/1000</f>
        <v>1.1399999999999999</v>
      </c>
      <c r="T120" s="916"/>
      <c r="U120" s="466" t="s">
        <v>1057</v>
      </c>
      <c r="V120" s="466" t="s">
        <v>905</v>
      </c>
      <c r="W120" s="916">
        <f>(S120)</f>
        <v>1.1399999999999999</v>
      </c>
      <c r="X120" s="916"/>
      <c r="Y120" s="465" t="s">
        <v>1019</v>
      </c>
      <c r="Z120" s="920">
        <v>0.1</v>
      </c>
      <c r="AA120" s="920"/>
      <c r="AB120" s="464" t="s">
        <v>1020</v>
      </c>
      <c r="AC120" s="916">
        <f>ROUND(S120*W120*Z120,2)</f>
        <v>0.13</v>
      </c>
      <c r="AD120" s="916"/>
      <c r="AE120" s="463" t="s">
        <v>1055</v>
      </c>
      <c r="AF120" s="448"/>
      <c r="AG120" s="448"/>
      <c r="AH120" s="448"/>
      <c r="AI120" s="447"/>
    </row>
    <row r="121" spans="2:35" ht="5.25" customHeight="1" thickBot="1">
      <c r="B121" s="449"/>
      <c r="C121" s="448"/>
      <c r="D121" s="448"/>
      <c r="E121" s="448"/>
      <c r="F121" s="448"/>
      <c r="G121" s="448"/>
      <c r="H121" s="448"/>
      <c r="I121" s="448"/>
      <c r="J121" s="448"/>
      <c r="K121" s="448"/>
      <c r="L121" s="448"/>
      <c r="M121" s="448"/>
      <c r="N121" s="448"/>
      <c r="O121" s="448"/>
      <c r="P121" s="448"/>
      <c r="Q121" s="448"/>
      <c r="R121" s="448"/>
      <c r="S121" s="448"/>
      <c r="T121" s="448"/>
      <c r="U121" s="448"/>
      <c r="V121" s="448"/>
      <c r="W121" s="448"/>
      <c r="X121" s="448"/>
      <c r="Y121" s="448"/>
      <c r="Z121" s="448"/>
      <c r="AA121" s="448"/>
      <c r="AB121" s="448"/>
      <c r="AC121" s="448"/>
      <c r="AD121" s="448"/>
      <c r="AE121" s="448"/>
      <c r="AF121" s="448"/>
      <c r="AG121" s="448"/>
      <c r="AH121" s="448"/>
      <c r="AI121" s="447"/>
    </row>
    <row r="122" spans="2:35" ht="14.25" thickBot="1">
      <c r="B122" s="449"/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940" t="s">
        <v>918</v>
      </c>
      <c r="O122" s="923"/>
      <c r="P122" s="462" t="s">
        <v>1058</v>
      </c>
      <c r="Q122" s="462" t="s">
        <v>906</v>
      </c>
      <c r="R122" s="923">
        <f>VLOOKUP(N122,$C$105:$J$110,3)</f>
        <v>900</v>
      </c>
      <c r="S122" s="923"/>
      <c r="T122" s="462" t="s">
        <v>1019</v>
      </c>
      <c r="U122" s="462" t="s">
        <v>905</v>
      </c>
      <c r="V122" s="923">
        <f>VLOOKUP(N122,$C$105:$J$108,5)</f>
        <v>900</v>
      </c>
      <c r="W122" s="923"/>
      <c r="X122" s="462" t="s">
        <v>1019</v>
      </c>
      <c r="Y122" s="462" t="s">
        <v>910</v>
      </c>
      <c r="Z122" s="462"/>
      <c r="AA122" s="923">
        <f>VLOOKUP(N122,$C$105:$J$108,7)</f>
        <v>600</v>
      </c>
      <c r="AB122" s="923"/>
      <c r="AC122" s="462" t="s">
        <v>1059</v>
      </c>
      <c r="AD122" s="462"/>
      <c r="AE122" s="480"/>
      <c r="AF122" s="448"/>
      <c r="AG122" s="448"/>
      <c r="AH122" s="448"/>
      <c r="AI122" s="447"/>
    </row>
    <row r="123" spans="2:35">
      <c r="B123" s="449" t="s">
        <v>917</v>
      </c>
      <c r="I123" s="448"/>
      <c r="J123" s="448"/>
      <c r="K123" s="448"/>
      <c r="L123" s="448"/>
      <c r="M123" s="448"/>
      <c r="N123" s="449"/>
      <c r="O123" s="448"/>
      <c r="P123" s="448" t="s">
        <v>1060</v>
      </c>
      <c r="Q123" s="448"/>
      <c r="R123" s="448"/>
      <c r="S123" s="448"/>
      <c r="T123" s="448"/>
      <c r="U123" s="448"/>
      <c r="V123" s="448"/>
      <c r="W123" s="448"/>
      <c r="X123" s="448"/>
      <c r="Y123" s="448"/>
      <c r="Z123" s="448"/>
      <c r="AA123" s="448"/>
      <c r="AB123" s="924"/>
      <c r="AC123" s="924"/>
      <c r="AD123" s="448"/>
      <c r="AE123" s="447"/>
      <c r="AF123" s="448"/>
      <c r="AG123" s="448"/>
      <c r="AH123" s="448"/>
      <c r="AI123" s="447"/>
    </row>
    <row r="124" spans="2:35">
      <c r="B124" s="449"/>
      <c r="C124" s="941" t="s">
        <v>916</v>
      </c>
      <c r="D124" s="941"/>
      <c r="E124" s="941"/>
      <c r="F124" s="941"/>
      <c r="G124" s="942">
        <v>140</v>
      </c>
      <c r="H124" s="942"/>
      <c r="I124" s="448"/>
      <c r="J124" s="448"/>
      <c r="K124" s="448"/>
      <c r="L124" s="448"/>
      <c r="M124" s="448"/>
      <c r="N124" s="449"/>
      <c r="O124" s="448"/>
      <c r="P124" s="478"/>
      <c r="Q124" s="459"/>
      <c r="R124" s="448"/>
      <c r="S124" s="448"/>
      <c r="T124" s="479"/>
      <c r="U124" s="478"/>
      <c r="V124" s="478"/>
      <c r="W124" s="459"/>
      <c r="X124" s="448"/>
      <c r="Y124" s="448"/>
      <c r="Z124" s="479"/>
      <c r="AA124" s="478"/>
      <c r="AB124" s="476"/>
      <c r="AC124" s="475">
        <v>140</v>
      </c>
      <c r="AD124" s="925">
        <f>SUM(AC124:AC129)</f>
        <v>980</v>
      </c>
      <c r="AE124" s="928" t="s">
        <v>910</v>
      </c>
      <c r="AF124" s="448"/>
      <c r="AG124" s="448"/>
      <c r="AH124" s="448"/>
      <c r="AI124" s="447"/>
    </row>
    <row r="125" spans="2:35">
      <c r="B125" s="449"/>
      <c r="C125" s="941" t="s">
        <v>914</v>
      </c>
      <c r="D125" s="941"/>
      <c r="E125" s="941"/>
      <c r="F125" s="941"/>
      <c r="G125" s="942">
        <v>70</v>
      </c>
      <c r="H125" s="942"/>
      <c r="I125" s="448"/>
      <c r="J125" s="448"/>
      <c r="K125" s="448"/>
      <c r="L125" s="448"/>
      <c r="M125" s="448"/>
      <c r="N125" s="449"/>
      <c r="O125" s="448"/>
      <c r="P125" s="448"/>
      <c r="Q125" s="458"/>
      <c r="R125" s="448"/>
      <c r="S125" s="448"/>
      <c r="T125" s="477"/>
      <c r="U125" s="448"/>
      <c r="V125" s="448"/>
      <c r="W125" s="458"/>
      <c r="X125" s="448"/>
      <c r="Y125" s="448"/>
      <c r="Z125" s="477"/>
      <c r="AA125" s="448"/>
      <c r="AB125" s="475">
        <v>70</v>
      </c>
      <c r="AC125" s="929">
        <f>SUM(AB125:AB128)</f>
        <v>740</v>
      </c>
      <c r="AD125" s="926"/>
      <c r="AE125" s="928"/>
      <c r="AF125" s="448"/>
      <c r="AG125" s="448"/>
      <c r="AH125" s="448"/>
      <c r="AI125" s="447"/>
    </row>
    <row r="126" spans="2:35">
      <c r="B126" s="449"/>
      <c r="C126" s="941" t="s">
        <v>915</v>
      </c>
      <c r="D126" s="941"/>
      <c r="E126" s="941"/>
      <c r="F126" s="941"/>
      <c r="G126" s="942">
        <v>900</v>
      </c>
      <c r="H126" s="942"/>
      <c r="I126" s="448"/>
      <c r="J126" s="448"/>
      <c r="K126" s="448"/>
      <c r="L126" s="448"/>
      <c r="M126" s="448"/>
      <c r="N126" s="449"/>
      <c r="O126" s="448"/>
      <c r="P126" s="448"/>
      <c r="Q126" s="458"/>
      <c r="R126" s="448"/>
      <c r="S126" s="448"/>
      <c r="T126" s="932" t="s">
        <v>1051</v>
      </c>
      <c r="U126" s="933"/>
      <c r="V126" s="933"/>
      <c r="W126" s="934"/>
      <c r="X126" s="448"/>
      <c r="Y126" s="448"/>
      <c r="Z126" s="477"/>
      <c r="AA126" s="448"/>
      <c r="AB126" s="935">
        <f>AA122</f>
        <v>600</v>
      </c>
      <c r="AC126" s="930"/>
      <c r="AD126" s="926"/>
      <c r="AE126" s="928"/>
      <c r="AF126" s="448"/>
      <c r="AG126" s="448"/>
      <c r="AH126" s="448"/>
      <c r="AI126" s="447"/>
    </row>
    <row r="127" spans="2:35">
      <c r="B127" s="449"/>
      <c r="C127" s="941" t="s">
        <v>914</v>
      </c>
      <c r="D127" s="941"/>
      <c r="E127" s="941"/>
      <c r="F127" s="941"/>
      <c r="G127" s="942">
        <v>70</v>
      </c>
      <c r="H127" s="942"/>
      <c r="I127" s="448"/>
      <c r="J127" s="448"/>
      <c r="K127" s="448"/>
      <c r="L127" s="448"/>
      <c r="M127" s="448"/>
      <c r="N127" s="449"/>
      <c r="O127" s="448"/>
      <c r="P127" s="448"/>
      <c r="Q127" s="458"/>
      <c r="R127" s="448"/>
      <c r="S127" s="448"/>
      <c r="T127" s="477"/>
      <c r="U127" s="448"/>
      <c r="V127" s="448"/>
      <c r="W127" s="458"/>
      <c r="X127" s="448"/>
      <c r="Y127" s="448"/>
      <c r="Z127" s="477"/>
      <c r="AA127" s="448"/>
      <c r="AB127" s="936"/>
      <c r="AC127" s="930"/>
      <c r="AD127" s="926"/>
      <c r="AE127" s="928"/>
      <c r="AF127" s="448"/>
      <c r="AG127" s="448"/>
      <c r="AH127" s="448"/>
      <c r="AI127" s="447"/>
    </row>
    <row r="128" spans="2:35">
      <c r="B128" s="449"/>
      <c r="C128" s="941" t="s">
        <v>864</v>
      </c>
      <c r="D128" s="941"/>
      <c r="E128" s="941"/>
      <c r="F128" s="941"/>
      <c r="G128" s="942">
        <v>100</v>
      </c>
      <c r="H128" s="942"/>
      <c r="I128" s="448"/>
      <c r="J128" s="448"/>
      <c r="K128" s="448"/>
      <c r="L128" s="448"/>
      <c r="M128" s="448"/>
      <c r="N128" s="449"/>
      <c r="O128" s="448"/>
      <c r="P128" s="448"/>
      <c r="Q128" s="458"/>
      <c r="R128" s="448"/>
      <c r="S128" s="448"/>
      <c r="T128" s="477"/>
      <c r="U128" s="448"/>
      <c r="V128" s="448"/>
      <c r="W128" s="458"/>
      <c r="X128" s="448"/>
      <c r="Y128" s="448"/>
      <c r="Z128" s="477"/>
      <c r="AA128" s="448"/>
      <c r="AB128" s="475">
        <v>70</v>
      </c>
      <c r="AC128" s="931"/>
      <c r="AD128" s="926"/>
      <c r="AE128" s="928"/>
      <c r="AF128" s="448"/>
      <c r="AG128" s="448"/>
      <c r="AH128" s="448"/>
      <c r="AI128" s="447"/>
    </row>
    <row r="129" spans="2:35">
      <c r="B129" s="449"/>
      <c r="C129" s="917" t="s">
        <v>22</v>
      </c>
      <c r="D129" s="918"/>
      <c r="E129" s="918"/>
      <c r="F129" s="919"/>
      <c r="G129" s="942">
        <f>SUM(G124:G128)</f>
        <v>1280</v>
      </c>
      <c r="H129" s="942"/>
      <c r="I129" s="448"/>
      <c r="J129" s="448"/>
      <c r="K129" s="448"/>
      <c r="L129" s="448"/>
      <c r="M129" s="448"/>
      <c r="N129" s="449"/>
      <c r="O129" s="448"/>
      <c r="P129" s="448"/>
      <c r="Q129" s="448"/>
      <c r="R129" s="456"/>
      <c r="S129" s="937" t="s">
        <v>864</v>
      </c>
      <c r="T129" s="938"/>
      <c r="U129" s="938"/>
      <c r="V129" s="938"/>
      <c r="W129" s="938"/>
      <c r="X129" s="939"/>
      <c r="Y129" s="454"/>
      <c r="Z129" s="448"/>
      <c r="AA129" s="448"/>
      <c r="AB129" s="476"/>
      <c r="AC129" s="475">
        <v>100</v>
      </c>
      <c r="AD129" s="927"/>
      <c r="AE129" s="928"/>
      <c r="AF129" s="448"/>
      <c r="AG129" s="448"/>
      <c r="AH129" s="448"/>
      <c r="AI129" s="447"/>
    </row>
    <row r="130" spans="2:35" ht="6" customHeight="1">
      <c r="B130" s="449"/>
      <c r="C130" s="448"/>
      <c r="D130" s="448"/>
      <c r="E130" s="448"/>
      <c r="F130" s="448"/>
      <c r="G130" s="448"/>
      <c r="H130" s="448"/>
      <c r="I130" s="448"/>
      <c r="J130" s="448"/>
      <c r="K130" s="448"/>
      <c r="L130" s="448"/>
      <c r="M130" s="448"/>
      <c r="N130" s="449"/>
      <c r="O130" s="448"/>
      <c r="P130" s="448"/>
      <c r="Q130" s="448"/>
      <c r="R130" s="448"/>
      <c r="S130" s="448"/>
      <c r="T130" s="448"/>
      <c r="U130" s="448"/>
      <c r="V130" s="448"/>
      <c r="W130" s="448"/>
      <c r="X130" s="448"/>
      <c r="Y130" s="448"/>
      <c r="Z130" s="448"/>
      <c r="AA130" s="448"/>
      <c r="AB130" s="470"/>
      <c r="AC130" s="470"/>
      <c r="AD130" s="448"/>
      <c r="AE130" s="447"/>
      <c r="AF130" s="448"/>
      <c r="AG130" s="448"/>
      <c r="AH130" s="448"/>
      <c r="AI130" s="447"/>
    </row>
    <row r="131" spans="2:35">
      <c r="B131" s="449"/>
      <c r="C131" s="448"/>
      <c r="D131" s="448"/>
      <c r="E131" s="448"/>
      <c r="F131" s="448"/>
      <c r="G131" s="448"/>
      <c r="H131" s="448"/>
      <c r="I131" s="448"/>
      <c r="J131" s="448"/>
      <c r="K131" s="448"/>
      <c r="L131" s="448"/>
      <c r="M131" s="448"/>
      <c r="N131" s="449"/>
      <c r="O131" s="448"/>
      <c r="P131" s="470"/>
      <c r="Q131" s="470"/>
      <c r="R131" s="472"/>
      <c r="S131" s="472"/>
      <c r="T131" s="474">
        <v>70</v>
      </c>
      <c r="U131" s="910">
        <f>R122</f>
        <v>900</v>
      </c>
      <c r="V131" s="910"/>
      <c r="W131" s="473">
        <v>70</v>
      </c>
      <c r="X131" s="472"/>
      <c r="Y131" s="472"/>
      <c r="Z131" s="470"/>
      <c r="AA131" s="470"/>
      <c r="AB131" s="448"/>
      <c r="AC131" s="448"/>
      <c r="AD131" s="448"/>
      <c r="AE131" s="447"/>
      <c r="AF131" s="448"/>
      <c r="AG131" s="448"/>
      <c r="AH131" s="448"/>
      <c r="AI131" s="447"/>
    </row>
    <row r="132" spans="2:35">
      <c r="B132" s="449"/>
      <c r="C132" s="448"/>
      <c r="D132" s="448"/>
      <c r="E132" s="448"/>
      <c r="F132" s="448"/>
      <c r="G132" s="448"/>
      <c r="H132" s="448"/>
      <c r="I132" s="448"/>
      <c r="J132" s="448"/>
      <c r="K132" s="448"/>
      <c r="L132" s="448"/>
      <c r="M132" s="448"/>
      <c r="N132" s="449"/>
      <c r="O132" s="448"/>
      <c r="P132" s="470"/>
      <c r="Q132" s="470"/>
      <c r="R132" s="471">
        <f>IF(AD124&gt;1000,300,200)</f>
        <v>200</v>
      </c>
      <c r="S132" s="471">
        <v>200</v>
      </c>
      <c r="T132" s="911">
        <f>T131+U131+W131</f>
        <v>1040</v>
      </c>
      <c r="U132" s="911"/>
      <c r="V132" s="911"/>
      <c r="W132" s="911"/>
      <c r="X132" s="471">
        <v>200</v>
      </c>
      <c r="Y132" s="471">
        <f>IF(AD124&gt;1000,300,200)</f>
        <v>200</v>
      </c>
      <c r="Z132" s="470"/>
      <c r="AA132" s="470"/>
      <c r="AB132" s="448"/>
      <c r="AC132" s="448"/>
      <c r="AD132" s="448"/>
      <c r="AE132" s="447"/>
      <c r="AF132" s="448"/>
      <c r="AG132" s="448"/>
      <c r="AH132" s="448"/>
      <c r="AI132" s="447"/>
    </row>
    <row r="133" spans="2:35">
      <c r="B133" s="449"/>
      <c r="C133" s="448"/>
      <c r="D133" s="448"/>
      <c r="E133" s="448"/>
      <c r="F133" s="448"/>
      <c r="G133" s="448"/>
      <c r="H133" s="448"/>
      <c r="I133" s="448"/>
      <c r="J133" s="448"/>
      <c r="K133" s="448"/>
      <c r="L133" s="448"/>
      <c r="M133" s="448"/>
      <c r="N133" s="449"/>
      <c r="O133" s="448"/>
      <c r="P133" s="448"/>
      <c r="Q133" s="448"/>
      <c r="R133" s="912">
        <f>SUM(R132:Y132)</f>
        <v>1840</v>
      </c>
      <c r="S133" s="913"/>
      <c r="T133" s="913"/>
      <c r="U133" s="913"/>
      <c r="V133" s="913"/>
      <c r="W133" s="913"/>
      <c r="X133" s="913"/>
      <c r="Y133" s="914"/>
      <c r="Z133" s="448"/>
      <c r="AA133" s="448"/>
      <c r="AB133" s="448"/>
      <c r="AC133" s="448"/>
      <c r="AD133" s="448"/>
      <c r="AE133" s="447"/>
      <c r="AF133" s="448"/>
      <c r="AG133" s="448"/>
      <c r="AH133" s="448"/>
      <c r="AI133" s="447"/>
    </row>
    <row r="134" spans="2:35">
      <c r="B134" s="449"/>
      <c r="C134" s="448"/>
      <c r="D134" s="448"/>
      <c r="E134" s="448"/>
      <c r="F134" s="448"/>
      <c r="G134" s="448"/>
      <c r="H134" s="448"/>
      <c r="I134" s="448"/>
      <c r="J134" s="448"/>
      <c r="K134" s="448"/>
      <c r="L134" s="448"/>
      <c r="M134" s="448"/>
      <c r="N134" s="449"/>
      <c r="O134" s="448"/>
      <c r="P134" s="448"/>
      <c r="Q134" s="448"/>
      <c r="R134" s="915" t="s">
        <v>912</v>
      </c>
      <c r="S134" s="915"/>
      <c r="T134" s="915"/>
      <c r="U134" s="915"/>
      <c r="V134" s="915"/>
      <c r="W134" s="915"/>
      <c r="X134" s="915"/>
      <c r="Y134" s="915"/>
      <c r="Z134" s="448"/>
      <c r="AA134" s="448"/>
      <c r="AB134" s="448"/>
      <c r="AC134" s="448"/>
      <c r="AD134" s="448"/>
      <c r="AE134" s="447"/>
      <c r="AF134" s="448"/>
      <c r="AG134" s="448"/>
      <c r="AH134" s="448"/>
      <c r="AI134" s="447"/>
    </row>
    <row r="135" spans="2:35" ht="6.75" customHeight="1" thickBot="1">
      <c r="B135" s="449"/>
      <c r="C135" s="448"/>
      <c r="D135" s="448"/>
      <c r="E135" s="448"/>
      <c r="F135" s="448"/>
      <c r="G135" s="448"/>
      <c r="H135" s="448"/>
      <c r="I135" s="448"/>
      <c r="J135" s="448"/>
      <c r="K135" s="448"/>
      <c r="L135" s="448"/>
      <c r="M135" s="448"/>
      <c r="N135" s="449"/>
      <c r="O135" s="448"/>
      <c r="P135" s="448"/>
      <c r="Q135" s="448"/>
      <c r="R135" s="448"/>
      <c r="S135" s="448"/>
      <c r="T135" s="448"/>
      <c r="U135" s="448"/>
      <c r="V135" s="448"/>
      <c r="W135" s="448"/>
      <c r="X135" s="448"/>
      <c r="Y135" s="448"/>
      <c r="Z135" s="448"/>
      <c r="AA135" s="448"/>
      <c r="AB135" s="448"/>
      <c r="AC135" s="448"/>
      <c r="AD135" s="448"/>
      <c r="AE135" s="447"/>
      <c r="AF135" s="448"/>
      <c r="AG135" s="448"/>
      <c r="AH135" s="448"/>
      <c r="AI135" s="447"/>
    </row>
    <row r="136" spans="2:35" ht="14.25" thickBot="1">
      <c r="B136" s="449"/>
      <c r="C136" s="448"/>
      <c r="D136" s="448"/>
      <c r="E136" s="448"/>
      <c r="F136" s="448"/>
      <c r="G136" s="448"/>
      <c r="H136" s="448"/>
      <c r="I136" s="448"/>
      <c r="J136" s="448"/>
      <c r="K136" s="448"/>
      <c r="L136" s="448"/>
      <c r="M136" s="448"/>
      <c r="N136" s="468" t="s">
        <v>911</v>
      </c>
      <c r="O136" s="464"/>
      <c r="P136" s="464" t="s">
        <v>906</v>
      </c>
      <c r="Q136" s="916">
        <f>(R132+S132+X132+Y132+R122+T131+W131)/1000</f>
        <v>1.84</v>
      </c>
      <c r="R136" s="916"/>
      <c r="S136" s="464" t="s">
        <v>1061</v>
      </c>
      <c r="T136" s="464" t="s">
        <v>905</v>
      </c>
      <c r="U136" s="916">
        <f>(R132+S132+X132+Y132+V122+T131+W131)/1000</f>
        <v>1.84</v>
      </c>
      <c r="V136" s="916"/>
      <c r="W136" s="464" t="s">
        <v>1029</v>
      </c>
      <c r="X136" s="464" t="s">
        <v>910</v>
      </c>
      <c r="Y136" s="464"/>
      <c r="Z136" s="916">
        <f>AD124/1000</f>
        <v>0.98</v>
      </c>
      <c r="AA136" s="916"/>
      <c r="AB136" s="464" t="s">
        <v>1020</v>
      </c>
      <c r="AC136" s="916">
        <f>R133*AD124*R133/1000/1000/1000</f>
        <v>3.3178879999999999</v>
      </c>
      <c r="AD136" s="916"/>
      <c r="AE136" s="463" t="s">
        <v>1062</v>
      </c>
      <c r="AF136" s="448"/>
      <c r="AG136" s="448"/>
      <c r="AH136" s="448"/>
      <c r="AI136" s="447"/>
    </row>
    <row r="137" spans="2:35" ht="14.25" thickBot="1">
      <c r="B137" s="449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448"/>
      <c r="N137" s="468" t="s">
        <v>909</v>
      </c>
      <c r="O137" s="464"/>
      <c r="P137" s="916">
        <f>AC136</f>
        <v>3.3178879999999999</v>
      </c>
      <c r="Q137" s="916"/>
      <c r="R137" s="467" t="s">
        <v>1063</v>
      </c>
      <c r="S137" s="464" t="s">
        <v>908</v>
      </c>
      <c r="T137" s="466"/>
      <c r="U137" s="466"/>
      <c r="V137" s="466"/>
      <c r="W137" s="916">
        <f>T132*T132*(AC124+AC125)/1000000000</f>
        <v>0.95180799999999999</v>
      </c>
      <c r="X137" s="916"/>
      <c r="Y137" s="465" t="s">
        <v>1041</v>
      </c>
      <c r="Z137" s="920">
        <f>SUM(S132:X132)*SUM(S132:X132)*AC129/1000000000</f>
        <v>0.20735999999999999</v>
      </c>
      <c r="AA137" s="920"/>
      <c r="AB137" s="464" t="s">
        <v>1064</v>
      </c>
      <c r="AC137" s="916">
        <f>P137-W137-Z137</f>
        <v>2.1587200000000002</v>
      </c>
      <c r="AD137" s="916"/>
      <c r="AE137" s="463" t="s">
        <v>1062</v>
      </c>
      <c r="AF137" s="448"/>
      <c r="AG137" s="448"/>
      <c r="AH137" s="448"/>
      <c r="AI137" s="447"/>
    </row>
    <row r="138" spans="2:35" ht="14.25" thickBot="1">
      <c r="B138" s="449"/>
      <c r="I138" s="448"/>
      <c r="J138" s="448"/>
      <c r="K138" s="448"/>
      <c r="L138" s="448"/>
      <c r="M138" s="448"/>
      <c r="N138" s="468" t="s">
        <v>907</v>
      </c>
      <c r="O138" s="464"/>
      <c r="P138" s="467"/>
      <c r="Q138" s="467"/>
      <c r="R138" s="467"/>
      <c r="S138" s="464"/>
      <c r="T138" s="466"/>
      <c r="U138" s="466"/>
      <c r="V138" s="466"/>
      <c r="W138" s="467"/>
      <c r="X138" s="467"/>
      <c r="Y138" s="465"/>
      <c r="Z138" s="469"/>
      <c r="AA138" s="469"/>
      <c r="AB138" s="464" t="s">
        <v>1039</v>
      </c>
      <c r="AC138" s="916">
        <f>W137</f>
        <v>0.95180799999999999</v>
      </c>
      <c r="AD138" s="916"/>
      <c r="AE138" s="463" t="s">
        <v>1055</v>
      </c>
      <c r="AF138" s="448"/>
      <c r="AG138" s="448"/>
      <c r="AH138" s="448"/>
      <c r="AI138" s="447"/>
    </row>
    <row r="139" spans="2:35" ht="14.25" thickBot="1">
      <c r="B139" s="449"/>
      <c r="I139" s="448"/>
      <c r="J139" s="448"/>
      <c r="K139" s="448"/>
      <c r="L139" s="448"/>
      <c r="M139" s="448"/>
      <c r="N139" s="468" t="s">
        <v>864</v>
      </c>
      <c r="O139" s="464"/>
      <c r="P139" s="467"/>
      <c r="Q139" s="467"/>
      <c r="R139" s="467" t="s">
        <v>906</v>
      </c>
      <c r="S139" s="916">
        <f>(S132+T132+X132)/1000</f>
        <v>1.44</v>
      </c>
      <c r="T139" s="916"/>
      <c r="U139" s="466" t="s">
        <v>1057</v>
      </c>
      <c r="V139" s="466" t="s">
        <v>905</v>
      </c>
      <c r="W139" s="916">
        <f>(S139)</f>
        <v>1.44</v>
      </c>
      <c r="X139" s="916"/>
      <c r="Y139" s="465" t="s">
        <v>1057</v>
      </c>
      <c r="Z139" s="920">
        <v>0.1</v>
      </c>
      <c r="AA139" s="920"/>
      <c r="AB139" s="464" t="s">
        <v>1054</v>
      </c>
      <c r="AC139" s="916">
        <f>ROUND(S139*W139*Z139,2)</f>
        <v>0.21</v>
      </c>
      <c r="AD139" s="916"/>
      <c r="AE139" s="463" t="s">
        <v>1043</v>
      </c>
      <c r="AF139" s="448"/>
      <c r="AG139" s="448"/>
      <c r="AH139" s="448"/>
      <c r="AI139" s="447"/>
    </row>
    <row r="140" spans="2:35" ht="6.75" customHeight="1" thickBot="1">
      <c r="B140" s="449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448"/>
      <c r="N140" s="448"/>
      <c r="O140" s="448"/>
      <c r="P140" s="448"/>
      <c r="Q140" s="448"/>
      <c r="R140" s="448"/>
      <c r="S140" s="448"/>
      <c r="T140" s="448"/>
      <c r="U140" s="448"/>
      <c r="V140" s="448"/>
      <c r="W140" s="448"/>
      <c r="X140" s="448"/>
      <c r="Y140" s="448"/>
      <c r="Z140" s="448"/>
      <c r="AA140" s="448"/>
      <c r="AB140" s="448"/>
      <c r="AC140" s="448"/>
      <c r="AD140" s="448"/>
      <c r="AE140" s="448"/>
      <c r="AF140" s="448"/>
      <c r="AG140" s="448"/>
      <c r="AH140" s="448"/>
      <c r="AI140" s="447"/>
    </row>
    <row r="141" spans="2:35" ht="14.25" thickBot="1">
      <c r="B141" s="449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448"/>
      <c r="N141" s="940" t="s">
        <v>913</v>
      </c>
      <c r="O141" s="923"/>
      <c r="P141" s="462" t="s">
        <v>1065</v>
      </c>
      <c r="Q141" s="462" t="s">
        <v>906</v>
      </c>
      <c r="R141" s="923">
        <f>VLOOKUP(N141,$C$105:$J$110,3)</f>
        <v>900</v>
      </c>
      <c r="S141" s="923"/>
      <c r="T141" s="462" t="s">
        <v>1057</v>
      </c>
      <c r="U141" s="462" t="s">
        <v>905</v>
      </c>
      <c r="V141" s="923">
        <f>VLOOKUP(N141,$C$105:$J$108,5)</f>
        <v>900</v>
      </c>
      <c r="W141" s="923"/>
      <c r="X141" s="462" t="s">
        <v>1038</v>
      </c>
      <c r="Y141" s="462" t="s">
        <v>910</v>
      </c>
      <c r="Z141" s="462"/>
      <c r="AA141" s="923">
        <f>VLOOKUP(N141,$C$105:$J$108,7)</f>
        <v>900</v>
      </c>
      <c r="AB141" s="923"/>
      <c r="AC141" s="462" t="s">
        <v>1066</v>
      </c>
      <c r="AD141" s="462"/>
      <c r="AE141" s="480"/>
      <c r="AF141" s="448"/>
      <c r="AG141" s="448"/>
      <c r="AH141" s="448"/>
      <c r="AI141" s="447"/>
    </row>
    <row r="142" spans="2:35">
      <c r="B142" s="449"/>
      <c r="C142" s="448"/>
      <c r="D142" s="448"/>
      <c r="E142" s="448"/>
      <c r="F142" s="448"/>
      <c r="G142" s="448"/>
      <c r="H142" s="448"/>
      <c r="I142" s="448"/>
      <c r="J142" s="448"/>
      <c r="K142" s="448"/>
      <c r="L142" s="448"/>
      <c r="M142" s="448"/>
      <c r="N142" s="449"/>
      <c r="O142" s="448"/>
      <c r="P142" s="448" t="s">
        <v>1060</v>
      </c>
      <c r="Q142" s="448"/>
      <c r="R142" s="448"/>
      <c r="S142" s="448"/>
      <c r="T142" s="448"/>
      <c r="U142" s="448"/>
      <c r="V142" s="448"/>
      <c r="W142" s="448"/>
      <c r="X142" s="448"/>
      <c r="Y142" s="448"/>
      <c r="Z142" s="448"/>
      <c r="AA142" s="448"/>
      <c r="AB142" s="924"/>
      <c r="AC142" s="924"/>
      <c r="AD142" s="448"/>
      <c r="AE142" s="447"/>
      <c r="AF142" s="448"/>
      <c r="AG142" s="448"/>
      <c r="AH142" s="448"/>
      <c r="AI142" s="447"/>
    </row>
    <row r="143" spans="2:35">
      <c r="B143" s="449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448"/>
      <c r="N143" s="449"/>
      <c r="O143" s="448"/>
      <c r="P143" s="478"/>
      <c r="Q143" s="459"/>
      <c r="R143" s="448"/>
      <c r="S143" s="448"/>
      <c r="T143" s="479"/>
      <c r="U143" s="478"/>
      <c r="V143" s="478"/>
      <c r="W143" s="459"/>
      <c r="X143" s="448"/>
      <c r="Y143" s="448"/>
      <c r="Z143" s="479"/>
      <c r="AA143" s="478"/>
      <c r="AB143" s="476"/>
      <c r="AC143" s="475">
        <v>140</v>
      </c>
      <c r="AD143" s="925">
        <f>SUM(AC143:AC148)</f>
        <v>1280</v>
      </c>
      <c r="AE143" s="928" t="s">
        <v>910</v>
      </c>
      <c r="AF143" s="448"/>
      <c r="AG143" s="448"/>
      <c r="AH143" s="448"/>
      <c r="AI143" s="447"/>
    </row>
    <row r="144" spans="2:35">
      <c r="B144" s="449"/>
      <c r="C144" s="448"/>
      <c r="D144" s="448"/>
      <c r="E144" s="448"/>
      <c r="F144" s="448"/>
      <c r="G144" s="448"/>
      <c r="H144" s="448"/>
      <c r="I144" s="448"/>
      <c r="J144" s="448"/>
      <c r="K144" s="448"/>
      <c r="L144" s="448"/>
      <c r="M144" s="448"/>
      <c r="N144" s="449"/>
      <c r="O144" s="448"/>
      <c r="P144" s="448"/>
      <c r="Q144" s="458"/>
      <c r="R144" s="448"/>
      <c r="S144" s="448"/>
      <c r="T144" s="477"/>
      <c r="U144" s="448"/>
      <c r="V144" s="448"/>
      <c r="W144" s="458"/>
      <c r="X144" s="448"/>
      <c r="Y144" s="448"/>
      <c r="Z144" s="477"/>
      <c r="AA144" s="448"/>
      <c r="AB144" s="475">
        <v>70</v>
      </c>
      <c r="AC144" s="929">
        <f>SUM(AB144:AB147)</f>
        <v>1040</v>
      </c>
      <c r="AD144" s="926"/>
      <c r="AE144" s="928"/>
      <c r="AF144" s="448"/>
      <c r="AG144" s="448"/>
      <c r="AH144" s="448"/>
      <c r="AI144" s="447"/>
    </row>
    <row r="145" spans="2:35">
      <c r="B145" s="449"/>
      <c r="C145" s="448"/>
      <c r="D145" s="448"/>
      <c r="E145" s="448"/>
      <c r="F145" s="448"/>
      <c r="G145" s="448"/>
      <c r="H145" s="448"/>
      <c r="I145" s="448"/>
      <c r="J145" s="448"/>
      <c r="K145" s="448"/>
      <c r="L145" s="448"/>
      <c r="M145" s="448"/>
      <c r="N145" s="449"/>
      <c r="O145" s="448"/>
      <c r="P145" s="448"/>
      <c r="Q145" s="458"/>
      <c r="R145" s="448"/>
      <c r="S145" s="448"/>
      <c r="T145" s="932" t="s">
        <v>1051</v>
      </c>
      <c r="U145" s="933"/>
      <c r="V145" s="933"/>
      <c r="W145" s="934"/>
      <c r="X145" s="448"/>
      <c r="Y145" s="448"/>
      <c r="Z145" s="477"/>
      <c r="AA145" s="448"/>
      <c r="AB145" s="935">
        <f>AA141</f>
        <v>900</v>
      </c>
      <c r="AC145" s="930"/>
      <c r="AD145" s="926"/>
      <c r="AE145" s="928"/>
      <c r="AF145" s="448"/>
      <c r="AG145" s="448"/>
      <c r="AH145" s="448"/>
      <c r="AI145" s="447"/>
    </row>
    <row r="146" spans="2:35">
      <c r="B146" s="449"/>
      <c r="C146" s="448"/>
      <c r="D146" s="448"/>
      <c r="E146" s="448"/>
      <c r="F146" s="448"/>
      <c r="G146" s="448"/>
      <c r="H146" s="448"/>
      <c r="I146" s="448"/>
      <c r="J146" s="448"/>
      <c r="K146" s="448"/>
      <c r="L146" s="448"/>
      <c r="M146" s="448"/>
      <c r="N146" s="449"/>
      <c r="O146" s="448"/>
      <c r="P146" s="448"/>
      <c r="Q146" s="458"/>
      <c r="R146" s="448"/>
      <c r="S146" s="448"/>
      <c r="T146" s="477"/>
      <c r="U146" s="448"/>
      <c r="V146" s="448"/>
      <c r="W146" s="458"/>
      <c r="X146" s="448"/>
      <c r="Y146" s="448"/>
      <c r="Z146" s="477"/>
      <c r="AA146" s="448"/>
      <c r="AB146" s="936"/>
      <c r="AC146" s="930"/>
      <c r="AD146" s="926"/>
      <c r="AE146" s="928"/>
      <c r="AF146" s="448"/>
      <c r="AG146" s="448"/>
      <c r="AH146" s="448"/>
      <c r="AI146" s="447"/>
    </row>
    <row r="147" spans="2:35">
      <c r="B147" s="449"/>
      <c r="C147" s="448"/>
      <c r="D147" s="448"/>
      <c r="E147" s="448"/>
      <c r="F147" s="448"/>
      <c r="G147" s="448"/>
      <c r="H147" s="448"/>
      <c r="I147" s="448"/>
      <c r="J147" s="448"/>
      <c r="K147" s="448"/>
      <c r="L147" s="448"/>
      <c r="M147" s="448"/>
      <c r="N147" s="449"/>
      <c r="O147" s="448"/>
      <c r="P147" s="448"/>
      <c r="Q147" s="458"/>
      <c r="R147" s="448"/>
      <c r="S147" s="448"/>
      <c r="T147" s="477"/>
      <c r="U147" s="448"/>
      <c r="V147" s="448"/>
      <c r="W147" s="458"/>
      <c r="X147" s="448"/>
      <c r="Y147" s="448"/>
      <c r="Z147" s="477"/>
      <c r="AA147" s="448"/>
      <c r="AB147" s="475">
        <v>70</v>
      </c>
      <c r="AC147" s="931"/>
      <c r="AD147" s="926"/>
      <c r="AE147" s="928"/>
      <c r="AF147" s="448"/>
      <c r="AG147" s="448"/>
      <c r="AH147" s="448"/>
      <c r="AI147" s="447"/>
    </row>
    <row r="148" spans="2:35">
      <c r="B148" s="449"/>
      <c r="C148" s="448"/>
      <c r="D148" s="448"/>
      <c r="E148" s="448"/>
      <c r="F148" s="448"/>
      <c r="G148" s="448"/>
      <c r="H148" s="448"/>
      <c r="I148" s="448"/>
      <c r="J148" s="448"/>
      <c r="K148" s="448"/>
      <c r="L148" s="448"/>
      <c r="M148" s="448"/>
      <c r="N148" s="449"/>
      <c r="O148" s="448"/>
      <c r="P148" s="448"/>
      <c r="Q148" s="448"/>
      <c r="R148" s="456"/>
      <c r="S148" s="937" t="s">
        <v>864</v>
      </c>
      <c r="T148" s="938"/>
      <c r="U148" s="938"/>
      <c r="V148" s="938"/>
      <c r="W148" s="938"/>
      <c r="X148" s="939"/>
      <c r="Y148" s="454"/>
      <c r="Z148" s="448"/>
      <c r="AA148" s="448"/>
      <c r="AB148" s="476"/>
      <c r="AC148" s="475">
        <v>100</v>
      </c>
      <c r="AD148" s="927"/>
      <c r="AE148" s="928"/>
      <c r="AF148" s="448"/>
      <c r="AG148" s="448"/>
      <c r="AH148" s="448"/>
      <c r="AI148" s="447"/>
    </row>
    <row r="149" spans="2:35" ht="7.5" customHeight="1">
      <c r="B149" s="449"/>
      <c r="C149" s="448"/>
      <c r="D149" s="448"/>
      <c r="E149" s="448"/>
      <c r="F149" s="448"/>
      <c r="G149" s="448"/>
      <c r="H149" s="448"/>
      <c r="I149" s="448"/>
      <c r="J149" s="448"/>
      <c r="K149" s="448"/>
      <c r="L149" s="448"/>
      <c r="M149" s="448"/>
      <c r="N149" s="449"/>
      <c r="O149" s="448"/>
      <c r="P149" s="448"/>
      <c r="Q149" s="448"/>
      <c r="R149" s="448"/>
      <c r="S149" s="448"/>
      <c r="T149" s="448"/>
      <c r="U149" s="448"/>
      <c r="V149" s="448"/>
      <c r="W149" s="448"/>
      <c r="X149" s="448"/>
      <c r="Y149" s="448"/>
      <c r="Z149" s="448"/>
      <c r="AA149" s="448"/>
      <c r="AB149" s="470"/>
      <c r="AC149" s="470"/>
      <c r="AD149" s="448"/>
      <c r="AE149" s="447"/>
      <c r="AF149" s="448"/>
      <c r="AG149" s="448"/>
      <c r="AH149" s="448"/>
      <c r="AI149" s="447"/>
    </row>
    <row r="150" spans="2:35">
      <c r="B150" s="449"/>
      <c r="C150" s="448"/>
      <c r="D150" s="448"/>
      <c r="E150" s="448"/>
      <c r="F150" s="448"/>
      <c r="G150" s="448"/>
      <c r="H150" s="448"/>
      <c r="I150" s="448"/>
      <c r="J150" s="448"/>
      <c r="K150" s="448"/>
      <c r="L150" s="448"/>
      <c r="M150" s="448"/>
      <c r="N150" s="449"/>
      <c r="O150" s="448"/>
      <c r="P150" s="470"/>
      <c r="Q150" s="470"/>
      <c r="R150" s="472"/>
      <c r="S150" s="472"/>
      <c r="T150" s="474">
        <v>70</v>
      </c>
      <c r="U150" s="910">
        <f>R141</f>
        <v>900</v>
      </c>
      <c r="V150" s="910"/>
      <c r="W150" s="473">
        <v>70</v>
      </c>
      <c r="X150" s="472"/>
      <c r="Y150" s="472"/>
      <c r="Z150" s="470"/>
      <c r="AA150" s="470"/>
      <c r="AB150" s="448"/>
      <c r="AC150" s="448"/>
      <c r="AD150" s="448"/>
      <c r="AE150" s="447"/>
      <c r="AF150" s="448"/>
      <c r="AG150" s="448"/>
      <c r="AH150" s="448"/>
      <c r="AI150" s="447"/>
    </row>
    <row r="151" spans="2:35">
      <c r="B151" s="449"/>
      <c r="C151" s="448"/>
      <c r="D151" s="448"/>
      <c r="E151" s="448"/>
      <c r="F151" s="448"/>
      <c r="G151" s="448"/>
      <c r="H151" s="448"/>
      <c r="I151" s="448"/>
      <c r="J151" s="448"/>
      <c r="K151" s="448"/>
      <c r="L151" s="448"/>
      <c r="M151" s="448"/>
      <c r="N151" s="449"/>
      <c r="O151" s="448"/>
      <c r="P151" s="470"/>
      <c r="Q151" s="470"/>
      <c r="R151" s="471">
        <f>IF(AD143&gt;1000,300,200)</f>
        <v>300</v>
      </c>
      <c r="S151" s="471">
        <v>200</v>
      </c>
      <c r="T151" s="911">
        <f>T150+U150+W150</f>
        <v>1040</v>
      </c>
      <c r="U151" s="911"/>
      <c r="V151" s="911"/>
      <c r="W151" s="911"/>
      <c r="X151" s="471">
        <v>200</v>
      </c>
      <c r="Y151" s="471">
        <f>IF(AD143&gt;1000,300,200)</f>
        <v>300</v>
      </c>
      <c r="Z151" s="470"/>
      <c r="AA151" s="470"/>
      <c r="AB151" s="448"/>
      <c r="AC151" s="448"/>
      <c r="AD151" s="448"/>
      <c r="AE151" s="447"/>
      <c r="AF151" s="448"/>
      <c r="AG151" s="448"/>
      <c r="AH151" s="448"/>
      <c r="AI151" s="447"/>
    </row>
    <row r="152" spans="2:35">
      <c r="B152" s="449"/>
      <c r="C152" s="448"/>
      <c r="D152" s="448"/>
      <c r="E152" s="448"/>
      <c r="F152" s="448"/>
      <c r="G152" s="448"/>
      <c r="H152" s="448"/>
      <c r="I152" s="448"/>
      <c r="J152" s="448"/>
      <c r="K152" s="448"/>
      <c r="L152" s="448"/>
      <c r="M152" s="448"/>
      <c r="N152" s="449"/>
      <c r="O152" s="448"/>
      <c r="P152" s="448"/>
      <c r="Q152" s="448"/>
      <c r="R152" s="912">
        <f>SUM(R151:Y151)</f>
        <v>2040</v>
      </c>
      <c r="S152" s="913"/>
      <c r="T152" s="913"/>
      <c r="U152" s="913"/>
      <c r="V152" s="913"/>
      <c r="W152" s="913"/>
      <c r="X152" s="913"/>
      <c r="Y152" s="914"/>
      <c r="Z152" s="448"/>
      <c r="AA152" s="448"/>
      <c r="AB152" s="448"/>
      <c r="AC152" s="448"/>
      <c r="AD152" s="448"/>
      <c r="AE152" s="447"/>
      <c r="AF152" s="448"/>
      <c r="AG152" s="448"/>
      <c r="AH152" s="448"/>
      <c r="AI152" s="447"/>
    </row>
    <row r="153" spans="2:35">
      <c r="B153" s="449"/>
      <c r="C153" s="448"/>
      <c r="D153" s="448"/>
      <c r="E153" s="448"/>
      <c r="F153" s="448"/>
      <c r="G153" s="448"/>
      <c r="H153" s="448"/>
      <c r="I153" s="448"/>
      <c r="J153" s="448"/>
      <c r="K153" s="448"/>
      <c r="L153" s="448"/>
      <c r="M153" s="448"/>
      <c r="N153" s="449"/>
      <c r="O153" s="448"/>
      <c r="P153" s="448"/>
      <c r="Q153" s="448"/>
      <c r="R153" s="915" t="s">
        <v>912</v>
      </c>
      <c r="S153" s="915"/>
      <c r="T153" s="915"/>
      <c r="U153" s="915"/>
      <c r="V153" s="915"/>
      <c r="W153" s="915"/>
      <c r="X153" s="915"/>
      <c r="Y153" s="915"/>
      <c r="Z153" s="448"/>
      <c r="AA153" s="448"/>
      <c r="AB153" s="448"/>
      <c r="AC153" s="448"/>
      <c r="AD153" s="448"/>
      <c r="AE153" s="447"/>
      <c r="AF153" s="448"/>
      <c r="AG153" s="448"/>
      <c r="AH153" s="448"/>
      <c r="AI153" s="447"/>
    </row>
    <row r="154" spans="2:35" ht="5.25" customHeight="1" thickBot="1">
      <c r="B154" s="449"/>
      <c r="C154" s="448"/>
      <c r="D154" s="448"/>
      <c r="E154" s="448"/>
      <c r="F154" s="448"/>
      <c r="G154" s="448"/>
      <c r="H154" s="448"/>
      <c r="I154" s="448"/>
      <c r="J154" s="448"/>
      <c r="K154" s="448"/>
      <c r="L154" s="448"/>
      <c r="M154" s="448"/>
      <c r="N154" s="449"/>
      <c r="O154" s="448"/>
      <c r="P154" s="448"/>
      <c r="Q154" s="448"/>
      <c r="R154" s="448"/>
      <c r="S154" s="448"/>
      <c r="T154" s="448"/>
      <c r="U154" s="448"/>
      <c r="V154" s="448"/>
      <c r="W154" s="448"/>
      <c r="X154" s="448"/>
      <c r="Y154" s="448"/>
      <c r="Z154" s="448"/>
      <c r="AA154" s="448"/>
      <c r="AB154" s="448"/>
      <c r="AC154" s="448"/>
      <c r="AD154" s="448"/>
      <c r="AE154" s="447"/>
      <c r="AF154" s="448"/>
      <c r="AG154" s="448"/>
      <c r="AH154" s="448"/>
      <c r="AI154" s="447"/>
    </row>
    <row r="155" spans="2:35" ht="14.25" thickBot="1">
      <c r="B155" s="449"/>
      <c r="C155" s="448"/>
      <c r="D155" s="448"/>
      <c r="E155" s="448"/>
      <c r="F155" s="448"/>
      <c r="G155" s="448"/>
      <c r="H155" s="448"/>
      <c r="I155" s="448"/>
      <c r="J155" s="448"/>
      <c r="K155" s="448"/>
      <c r="L155" s="448"/>
      <c r="M155" s="448"/>
      <c r="N155" s="468" t="s">
        <v>911</v>
      </c>
      <c r="O155" s="464"/>
      <c r="P155" s="464" t="s">
        <v>906</v>
      </c>
      <c r="Q155" s="916">
        <f>(R151+S151+X151+Y151+R141+T150+W150)/1000</f>
        <v>2.04</v>
      </c>
      <c r="R155" s="916"/>
      <c r="S155" s="464" t="s">
        <v>1067</v>
      </c>
      <c r="T155" s="464" t="s">
        <v>905</v>
      </c>
      <c r="U155" s="916">
        <f>(R151+S151+X151+Y151+V141+T150+W150)/1000</f>
        <v>2.04</v>
      </c>
      <c r="V155" s="916"/>
      <c r="W155" s="464" t="s">
        <v>1029</v>
      </c>
      <c r="X155" s="464" t="s">
        <v>910</v>
      </c>
      <c r="Y155" s="464"/>
      <c r="Z155" s="916">
        <f>AD143/1000</f>
        <v>1.28</v>
      </c>
      <c r="AA155" s="916"/>
      <c r="AB155" s="464" t="s">
        <v>1068</v>
      </c>
      <c r="AC155" s="916">
        <f>R152*AD143*R152/1000/1000/1000</f>
        <v>5.326848</v>
      </c>
      <c r="AD155" s="916"/>
      <c r="AE155" s="463" t="s">
        <v>1069</v>
      </c>
      <c r="AF155" s="448"/>
      <c r="AG155" s="448"/>
      <c r="AH155" s="448"/>
      <c r="AI155" s="447"/>
    </row>
    <row r="156" spans="2:35" ht="14.25" thickBot="1">
      <c r="B156" s="449"/>
      <c r="C156" s="448"/>
      <c r="D156" s="448"/>
      <c r="E156" s="448"/>
      <c r="F156" s="448"/>
      <c r="G156" s="448"/>
      <c r="H156" s="448"/>
      <c r="I156" s="448"/>
      <c r="J156" s="448"/>
      <c r="K156" s="448"/>
      <c r="L156" s="448"/>
      <c r="M156" s="448"/>
      <c r="N156" s="468" t="s">
        <v>909</v>
      </c>
      <c r="O156" s="464"/>
      <c r="P156" s="916">
        <f>AC155</f>
        <v>5.326848</v>
      </c>
      <c r="Q156" s="916"/>
      <c r="R156" s="467" t="s">
        <v>1041</v>
      </c>
      <c r="S156" s="464" t="s">
        <v>908</v>
      </c>
      <c r="T156" s="466"/>
      <c r="U156" s="466"/>
      <c r="V156" s="466"/>
      <c r="W156" s="916">
        <f>T151*T151*(AC143+AC144)/1000000000</f>
        <v>1.2762880000000001</v>
      </c>
      <c r="X156" s="916"/>
      <c r="Y156" s="465" t="s">
        <v>1070</v>
      </c>
      <c r="Z156" s="920">
        <f>SUM(S151:X151)*SUM(S151:X151)*AC148/1000000000</f>
        <v>0.20735999999999999</v>
      </c>
      <c r="AA156" s="920"/>
      <c r="AB156" s="464" t="s">
        <v>1064</v>
      </c>
      <c r="AC156" s="916">
        <f>P156-W156-Z156</f>
        <v>3.8431999999999999</v>
      </c>
      <c r="AD156" s="916"/>
      <c r="AE156" s="463" t="s">
        <v>1062</v>
      </c>
      <c r="AF156" s="448"/>
      <c r="AG156" s="448"/>
      <c r="AH156" s="448"/>
      <c r="AI156" s="447"/>
    </row>
    <row r="157" spans="2:35" ht="14.25" thickBot="1">
      <c r="B157" s="449"/>
      <c r="I157" s="448"/>
      <c r="J157" s="448"/>
      <c r="K157" s="448"/>
      <c r="L157" s="448"/>
      <c r="M157" s="448"/>
      <c r="N157" s="468" t="s">
        <v>907</v>
      </c>
      <c r="O157" s="464"/>
      <c r="P157" s="467"/>
      <c r="Q157" s="467"/>
      <c r="R157" s="467"/>
      <c r="S157" s="464"/>
      <c r="T157" s="466"/>
      <c r="U157" s="466"/>
      <c r="V157" s="466"/>
      <c r="W157" s="467"/>
      <c r="X157" s="467"/>
      <c r="Y157" s="465"/>
      <c r="Z157" s="469"/>
      <c r="AA157" s="469"/>
      <c r="AB157" s="464" t="s">
        <v>1064</v>
      </c>
      <c r="AC157" s="916">
        <f>W156</f>
        <v>1.2762880000000001</v>
      </c>
      <c r="AD157" s="916"/>
      <c r="AE157" s="463" t="s">
        <v>1069</v>
      </c>
      <c r="AF157" s="448"/>
      <c r="AG157" s="448"/>
      <c r="AH157" s="448"/>
      <c r="AI157" s="447"/>
    </row>
    <row r="158" spans="2:35" ht="14.25" thickBot="1">
      <c r="B158" s="449"/>
      <c r="I158" s="448"/>
      <c r="J158" s="448"/>
      <c r="K158" s="448"/>
      <c r="L158" s="448"/>
      <c r="M158" s="448"/>
      <c r="N158" s="468" t="s">
        <v>864</v>
      </c>
      <c r="O158" s="464"/>
      <c r="P158" s="467"/>
      <c r="Q158" s="467"/>
      <c r="R158" s="467" t="s">
        <v>906</v>
      </c>
      <c r="S158" s="916">
        <f>(S151+T151+X151)/1000</f>
        <v>1.44</v>
      </c>
      <c r="T158" s="916"/>
      <c r="U158" s="466" t="s">
        <v>1038</v>
      </c>
      <c r="V158" s="466" t="s">
        <v>905</v>
      </c>
      <c r="W158" s="916">
        <f>(S158)</f>
        <v>1.44</v>
      </c>
      <c r="X158" s="916"/>
      <c r="Y158" s="465" t="s">
        <v>1029</v>
      </c>
      <c r="Z158" s="920">
        <v>0.1</v>
      </c>
      <c r="AA158" s="920"/>
      <c r="AB158" s="464" t="s">
        <v>1039</v>
      </c>
      <c r="AC158" s="916">
        <f>ROUND(S158*W158*Z158,2)</f>
        <v>0.21</v>
      </c>
      <c r="AD158" s="916"/>
      <c r="AE158" s="463" t="s">
        <v>1062</v>
      </c>
      <c r="AF158" s="448"/>
      <c r="AG158" s="448"/>
      <c r="AH158" s="448"/>
      <c r="AI158" s="447"/>
    </row>
    <row r="159" spans="2:35" ht="6.75" customHeight="1" thickBot="1">
      <c r="B159" s="449"/>
      <c r="C159" s="448"/>
      <c r="D159" s="448"/>
      <c r="E159" s="448"/>
      <c r="F159" s="448"/>
      <c r="G159" s="448"/>
      <c r="H159" s="448"/>
      <c r="I159" s="448"/>
      <c r="J159" s="448"/>
      <c r="K159" s="448"/>
      <c r="L159" s="448"/>
      <c r="M159" s="448"/>
      <c r="N159" s="448"/>
      <c r="O159" s="448"/>
      <c r="P159" s="448"/>
      <c r="Q159" s="448"/>
      <c r="R159" s="448"/>
      <c r="S159" s="448"/>
      <c r="T159" s="448"/>
      <c r="U159" s="448"/>
      <c r="V159" s="448"/>
      <c r="W159" s="448"/>
      <c r="X159" s="448"/>
      <c r="Y159" s="448"/>
      <c r="Z159" s="448"/>
      <c r="AA159" s="448"/>
      <c r="AB159" s="448"/>
      <c r="AC159" s="448"/>
      <c r="AD159" s="448"/>
      <c r="AE159" s="448"/>
      <c r="AF159" s="448"/>
      <c r="AG159" s="448"/>
      <c r="AH159" s="448"/>
      <c r="AI159" s="447"/>
    </row>
    <row r="160" spans="2:35" ht="14.25" thickBot="1">
      <c r="B160" s="449"/>
      <c r="C160" s="448"/>
      <c r="D160" s="448"/>
      <c r="E160" s="448"/>
      <c r="F160" s="448"/>
      <c r="G160" s="448"/>
      <c r="H160" s="448"/>
      <c r="I160" s="448"/>
      <c r="J160" s="448"/>
      <c r="K160" s="448"/>
      <c r="L160" s="448"/>
      <c r="M160" s="448"/>
      <c r="N160" s="921" t="s">
        <v>1071</v>
      </c>
      <c r="O160" s="922"/>
      <c r="P160" s="462" t="s">
        <v>1048</v>
      </c>
      <c r="Q160" s="462" t="s">
        <v>906</v>
      </c>
      <c r="R160" s="923">
        <v>1000</v>
      </c>
      <c r="S160" s="923"/>
      <c r="T160" s="462" t="s">
        <v>1057</v>
      </c>
      <c r="U160" s="462" t="s">
        <v>905</v>
      </c>
      <c r="V160" s="923">
        <v>1000</v>
      </c>
      <c r="W160" s="923"/>
      <c r="X160" s="462" t="s">
        <v>1038</v>
      </c>
      <c r="Y160" s="462" t="s">
        <v>910</v>
      </c>
      <c r="Z160" s="462"/>
      <c r="AA160" s="923">
        <v>1200</v>
      </c>
      <c r="AB160" s="923"/>
      <c r="AC160" s="462" t="s">
        <v>1031</v>
      </c>
      <c r="AD160" s="462"/>
      <c r="AE160" s="480"/>
      <c r="AF160" s="448"/>
      <c r="AG160" s="448"/>
      <c r="AH160" s="448"/>
      <c r="AI160" s="447"/>
    </row>
    <row r="161" spans="2:35">
      <c r="B161" s="449"/>
      <c r="C161" s="448"/>
      <c r="D161" s="448"/>
      <c r="E161" s="448"/>
      <c r="F161" s="448"/>
      <c r="G161" s="448"/>
      <c r="H161" s="448"/>
      <c r="I161" s="448"/>
      <c r="J161" s="448"/>
      <c r="K161" s="448"/>
      <c r="L161" s="448"/>
      <c r="M161" s="448"/>
      <c r="N161" s="449"/>
      <c r="O161" s="448"/>
      <c r="P161" s="448" t="s">
        <v>1032</v>
      </c>
      <c r="Q161" s="448"/>
      <c r="R161" s="448"/>
      <c r="S161" s="448"/>
      <c r="T161" s="448"/>
      <c r="U161" s="448"/>
      <c r="V161" s="448"/>
      <c r="W161" s="448"/>
      <c r="X161" s="448"/>
      <c r="Y161" s="448"/>
      <c r="Z161" s="448"/>
      <c r="AA161" s="448"/>
      <c r="AB161" s="924"/>
      <c r="AC161" s="924"/>
      <c r="AD161" s="448"/>
      <c r="AE161" s="447"/>
      <c r="AF161" s="448"/>
      <c r="AG161" s="448"/>
      <c r="AH161" s="448"/>
      <c r="AI161" s="447"/>
    </row>
    <row r="162" spans="2:35">
      <c r="B162" s="449"/>
      <c r="C162" s="448"/>
      <c r="D162" s="448"/>
      <c r="E162" s="448"/>
      <c r="F162" s="448"/>
      <c r="G162" s="448"/>
      <c r="H162" s="448"/>
      <c r="I162" s="448"/>
      <c r="J162" s="448"/>
      <c r="K162" s="448"/>
      <c r="L162" s="448"/>
      <c r="M162" s="448"/>
      <c r="N162" s="449"/>
      <c r="O162" s="448"/>
      <c r="P162" s="478"/>
      <c r="Q162" s="459"/>
      <c r="R162" s="448"/>
      <c r="S162" s="448"/>
      <c r="T162" s="479"/>
      <c r="U162" s="478"/>
      <c r="V162" s="478"/>
      <c r="W162" s="459"/>
      <c r="X162" s="448"/>
      <c r="Y162" s="448"/>
      <c r="Z162" s="479"/>
      <c r="AA162" s="478"/>
      <c r="AB162" s="476"/>
      <c r="AC162" s="475">
        <v>140</v>
      </c>
      <c r="AD162" s="925">
        <f>SUM(AC162:AC167)</f>
        <v>1580</v>
      </c>
      <c r="AE162" s="928" t="s">
        <v>910</v>
      </c>
      <c r="AF162" s="448"/>
      <c r="AG162" s="448"/>
      <c r="AH162" s="448"/>
      <c r="AI162" s="447"/>
    </row>
    <row r="163" spans="2:35">
      <c r="B163" s="449"/>
      <c r="C163" s="448"/>
      <c r="D163" s="448"/>
      <c r="E163" s="448"/>
      <c r="F163" s="448"/>
      <c r="G163" s="448"/>
      <c r="H163" s="448"/>
      <c r="I163" s="448"/>
      <c r="J163" s="448"/>
      <c r="K163" s="448"/>
      <c r="L163" s="448"/>
      <c r="M163" s="448"/>
      <c r="N163" s="449"/>
      <c r="O163" s="448"/>
      <c r="P163" s="448"/>
      <c r="Q163" s="458"/>
      <c r="R163" s="448"/>
      <c r="S163" s="448"/>
      <c r="T163" s="477"/>
      <c r="U163" s="448"/>
      <c r="V163" s="448"/>
      <c r="W163" s="458"/>
      <c r="X163" s="448"/>
      <c r="Y163" s="448"/>
      <c r="Z163" s="477"/>
      <c r="AA163" s="448"/>
      <c r="AB163" s="475">
        <v>70</v>
      </c>
      <c r="AC163" s="929">
        <f>SUM(AB163:AB166)</f>
        <v>1340</v>
      </c>
      <c r="AD163" s="926"/>
      <c r="AE163" s="928"/>
      <c r="AF163" s="448"/>
      <c r="AG163" s="448"/>
      <c r="AH163" s="448"/>
      <c r="AI163" s="447"/>
    </row>
    <row r="164" spans="2:35">
      <c r="B164" s="449"/>
      <c r="C164" s="448"/>
      <c r="D164" s="448"/>
      <c r="E164" s="448"/>
      <c r="F164" s="448"/>
      <c r="G164" s="448"/>
      <c r="H164" s="448"/>
      <c r="I164" s="448"/>
      <c r="J164" s="448"/>
      <c r="K164" s="448"/>
      <c r="L164" s="448"/>
      <c r="M164" s="448"/>
      <c r="N164" s="449"/>
      <c r="O164" s="448"/>
      <c r="P164" s="448"/>
      <c r="Q164" s="458"/>
      <c r="R164" s="448"/>
      <c r="S164" s="448"/>
      <c r="T164" s="932" t="s">
        <v>1072</v>
      </c>
      <c r="U164" s="933"/>
      <c r="V164" s="933"/>
      <c r="W164" s="934"/>
      <c r="X164" s="448"/>
      <c r="Y164" s="448"/>
      <c r="Z164" s="477"/>
      <c r="AA164" s="448"/>
      <c r="AB164" s="935">
        <f>AA160</f>
        <v>1200</v>
      </c>
      <c r="AC164" s="930"/>
      <c r="AD164" s="926"/>
      <c r="AE164" s="928"/>
      <c r="AF164" s="448"/>
      <c r="AG164" s="448"/>
      <c r="AH164" s="448"/>
      <c r="AI164" s="447"/>
    </row>
    <row r="165" spans="2:35">
      <c r="B165" s="449"/>
      <c r="C165" s="448"/>
      <c r="D165" s="448"/>
      <c r="E165" s="448"/>
      <c r="F165" s="448"/>
      <c r="G165" s="448"/>
      <c r="H165" s="448"/>
      <c r="I165" s="448"/>
      <c r="J165" s="448"/>
      <c r="K165" s="448"/>
      <c r="L165" s="448"/>
      <c r="M165" s="448"/>
      <c r="N165" s="449"/>
      <c r="O165" s="448"/>
      <c r="P165" s="448"/>
      <c r="Q165" s="458"/>
      <c r="R165" s="448"/>
      <c r="S165" s="448"/>
      <c r="T165" s="477"/>
      <c r="U165" s="448"/>
      <c r="V165" s="448"/>
      <c r="W165" s="458"/>
      <c r="X165" s="448"/>
      <c r="Y165" s="448"/>
      <c r="Z165" s="477"/>
      <c r="AA165" s="448"/>
      <c r="AB165" s="936"/>
      <c r="AC165" s="930"/>
      <c r="AD165" s="926"/>
      <c r="AE165" s="928"/>
      <c r="AF165" s="448"/>
      <c r="AG165" s="448"/>
      <c r="AH165" s="448"/>
      <c r="AI165" s="447"/>
    </row>
    <row r="166" spans="2:35">
      <c r="B166" s="449"/>
      <c r="C166" s="448"/>
      <c r="D166" s="448"/>
      <c r="E166" s="448"/>
      <c r="F166" s="448"/>
      <c r="G166" s="448"/>
      <c r="H166" s="448"/>
      <c r="I166" s="448"/>
      <c r="J166" s="448"/>
      <c r="K166" s="448"/>
      <c r="L166" s="448"/>
      <c r="M166" s="448"/>
      <c r="N166" s="449"/>
      <c r="O166" s="448"/>
      <c r="P166" s="448"/>
      <c r="Q166" s="458"/>
      <c r="R166" s="448"/>
      <c r="S166" s="448"/>
      <c r="T166" s="477"/>
      <c r="U166" s="448"/>
      <c r="V166" s="448"/>
      <c r="W166" s="458"/>
      <c r="X166" s="448"/>
      <c r="Y166" s="448"/>
      <c r="Z166" s="477"/>
      <c r="AA166" s="448"/>
      <c r="AB166" s="475">
        <v>70</v>
      </c>
      <c r="AC166" s="931"/>
      <c r="AD166" s="926"/>
      <c r="AE166" s="928"/>
      <c r="AF166" s="448"/>
      <c r="AG166" s="448"/>
      <c r="AH166" s="448"/>
      <c r="AI166" s="447"/>
    </row>
    <row r="167" spans="2:35">
      <c r="B167" s="449"/>
      <c r="C167" s="448"/>
      <c r="D167" s="448"/>
      <c r="E167" s="448"/>
      <c r="F167" s="448"/>
      <c r="G167" s="448"/>
      <c r="H167" s="448"/>
      <c r="I167" s="448"/>
      <c r="J167" s="448"/>
      <c r="K167" s="448"/>
      <c r="L167" s="448"/>
      <c r="M167" s="448"/>
      <c r="N167" s="449"/>
      <c r="O167" s="448"/>
      <c r="P167" s="448"/>
      <c r="Q167" s="448"/>
      <c r="R167" s="456"/>
      <c r="S167" s="937" t="s">
        <v>864</v>
      </c>
      <c r="T167" s="938"/>
      <c r="U167" s="938"/>
      <c r="V167" s="938"/>
      <c r="W167" s="938"/>
      <c r="X167" s="939"/>
      <c r="Y167" s="454"/>
      <c r="Z167" s="448"/>
      <c r="AA167" s="448"/>
      <c r="AB167" s="476"/>
      <c r="AC167" s="475">
        <v>100</v>
      </c>
      <c r="AD167" s="927"/>
      <c r="AE167" s="928"/>
      <c r="AF167" s="448"/>
      <c r="AG167" s="448"/>
      <c r="AH167" s="448"/>
      <c r="AI167" s="447"/>
    </row>
    <row r="168" spans="2:35" ht="7.5" customHeight="1">
      <c r="B168" s="449"/>
      <c r="C168" s="448"/>
      <c r="D168" s="448"/>
      <c r="E168" s="448"/>
      <c r="F168" s="448"/>
      <c r="G168" s="448"/>
      <c r="H168" s="448"/>
      <c r="I168" s="448"/>
      <c r="J168" s="448"/>
      <c r="K168" s="448"/>
      <c r="L168" s="448"/>
      <c r="M168" s="448"/>
      <c r="N168" s="449"/>
      <c r="O168" s="448"/>
      <c r="P168" s="448"/>
      <c r="Q168" s="448"/>
      <c r="R168" s="448"/>
      <c r="S168" s="448"/>
      <c r="T168" s="448"/>
      <c r="U168" s="448"/>
      <c r="V168" s="448"/>
      <c r="W168" s="448"/>
      <c r="X168" s="448"/>
      <c r="Y168" s="448"/>
      <c r="Z168" s="448"/>
      <c r="AA168" s="448"/>
      <c r="AB168" s="470"/>
      <c r="AC168" s="470"/>
      <c r="AD168" s="448"/>
      <c r="AE168" s="447"/>
      <c r="AF168" s="448"/>
      <c r="AG168" s="448"/>
      <c r="AH168" s="448"/>
      <c r="AI168" s="447"/>
    </row>
    <row r="169" spans="2:35">
      <c r="B169" s="449"/>
      <c r="C169" s="448"/>
      <c r="D169" s="448"/>
      <c r="E169" s="448"/>
      <c r="F169" s="448"/>
      <c r="G169" s="448"/>
      <c r="H169" s="448"/>
      <c r="I169" s="448"/>
      <c r="J169" s="448"/>
      <c r="K169" s="448"/>
      <c r="L169" s="448"/>
      <c r="M169" s="448"/>
      <c r="N169" s="449"/>
      <c r="O169" s="448"/>
      <c r="P169" s="470"/>
      <c r="Q169" s="470"/>
      <c r="R169" s="472"/>
      <c r="S169" s="472"/>
      <c r="T169" s="474">
        <v>70</v>
      </c>
      <c r="U169" s="910">
        <f>R160</f>
        <v>1000</v>
      </c>
      <c r="V169" s="910"/>
      <c r="W169" s="473">
        <v>70</v>
      </c>
      <c r="X169" s="472"/>
      <c r="Y169" s="472"/>
      <c r="Z169" s="470"/>
      <c r="AA169" s="470"/>
      <c r="AB169" s="448"/>
      <c r="AC169" s="448"/>
      <c r="AD169" s="448"/>
      <c r="AE169" s="447"/>
      <c r="AF169" s="448"/>
      <c r="AG169" s="448"/>
      <c r="AH169" s="448"/>
      <c r="AI169" s="447"/>
    </row>
    <row r="170" spans="2:35">
      <c r="B170" s="449"/>
      <c r="C170" s="448"/>
      <c r="D170" s="448"/>
      <c r="E170" s="448"/>
      <c r="F170" s="448"/>
      <c r="G170" s="448"/>
      <c r="H170" s="448"/>
      <c r="I170" s="448"/>
      <c r="J170" s="448"/>
      <c r="K170" s="448"/>
      <c r="L170" s="448"/>
      <c r="M170" s="448"/>
      <c r="N170" s="449"/>
      <c r="O170" s="448"/>
      <c r="P170" s="470"/>
      <c r="Q170" s="470"/>
      <c r="R170" s="471">
        <f>IF(AD162&gt;1000,300,200)</f>
        <v>300</v>
      </c>
      <c r="S170" s="471">
        <v>200</v>
      </c>
      <c r="T170" s="911">
        <f>T169+U169+W169</f>
        <v>1140</v>
      </c>
      <c r="U170" s="911"/>
      <c r="V170" s="911"/>
      <c r="W170" s="911"/>
      <c r="X170" s="471">
        <v>200</v>
      </c>
      <c r="Y170" s="471">
        <f>IF(AD162&gt;1000,300,200)</f>
        <v>300</v>
      </c>
      <c r="Z170" s="470"/>
      <c r="AA170" s="470"/>
      <c r="AB170" s="448"/>
      <c r="AC170" s="448"/>
      <c r="AD170" s="448"/>
      <c r="AE170" s="447"/>
      <c r="AF170" s="448"/>
      <c r="AG170" s="448"/>
      <c r="AH170" s="448"/>
      <c r="AI170" s="447"/>
    </row>
    <row r="171" spans="2:35">
      <c r="B171" s="449"/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9"/>
      <c r="O171" s="448"/>
      <c r="P171" s="448"/>
      <c r="Q171" s="448"/>
      <c r="R171" s="912">
        <f>SUM(R170:Y170)</f>
        <v>2140</v>
      </c>
      <c r="S171" s="913"/>
      <c r="T171" s="913"/>
      <c r="U171" s="913"/>
      <c r="V171" s="913"/>
      <c r="W171" s="913"/>
      <c r="X171" s="913"/>
      <c r="Y171" s="914"/>
      <c r="Z171" s="448"/>
      <c r="AA171" s="448"/>
      <c r="AB171" s="448"/>
      <c r="AC171" s="448"/>
      <c r="AD171" s="448"/>
      <c r="AE171" s="447"/>
      <c r="AF171" s="448"/>
      <c r="AG171" s="448"/>
      <c r="AH171" s="448"/>
      <c r="AI171" s="447"/>
    </row>
    <row r="172" spans="2:35">
      <c r="B172" s="449"/>
      <c r="C172" s="448"/>
      <c r="D172" s="448"/>
      <c r="E172" s="448"/>
      <c r="F172" s="448"/>
      <c r="G172" s="448"/>
      <c r="H172" s="448"/>
      <c r="I172" s="448"/>
      <c r="J172" s="448"/>
      <c r="K172" s="448"/>
      <c r="L172" s="448"/>
      <c r="M172" s="448"/>
      <c r="N172" s="449"/>
      <c r="O172" s="448"/>
      <c r="P172" s="448"/>
      <c r="Q172" s="448"/>
      <c r="R172" s="915" t="s">
        <v>912</v>
      </c>
      <c r="S172" s="915"/>
      <c r="T172" s="915"/>
      <c r="U172" s="915"/>
      <c r="V172" s="915"/>
      <c r="W172" s="915"/>
      <c r="X172" s="915"/>
      <c r="Y172" s="915"/>
      <c r="Z172" s="448"/>
      <c r="AA172" s="448"/>
      <c r="AB172" s="448"/>
      <c r="AC172" s="448"/>
      <c r="AD172" s="448"/>
      <c r="AE172" s="447"/>
      <c r="AF172" s="448"/>
      <c r="AG172" s="448"/>
      <c r="AH172" s="448"/>
      <c r="AI172" s="447"/>
    </row>
    <row r="173" spans="2:35" ht="5.25" customHeight="1" thickBot="1">
      <c r="B173" s="449"/>
      <c r="C173" s="448"/>
      <c r="D173" s="448"/>
      <c r="E173" s="448"/>
      <c r="F173" s="448"/>
      <c r="G173" s="448"/>
      <c r="H173" s="448"/>
      <c r="I173" s="448"/>
      <c r="J173" s="448"/>
      <c r="K173" s="448"/>
      <c r="L173" s="448"/>
      <c r="M173" s="448"/>
      <c r="N173" s="449"/>
      <c r="O173" s="448"/>
      <c r="P173" s="448"/>
      <c r="Q173" s="448"/>
      <c r="R173" s="448"/>
      <c r="S173" s="448"/>
      <c r="T173" s="448"/>
      <c r="U173" s="448"/>
      <c r="V173" s="448"/>
      <c r="W173" s="448"/>
      <c r="X173" s="448"/>
      <c r="Y173" s="448"/>
      <c r="Z173" s="448"/>
      <c r="AA173" s="448"/>
      <c r="AB173" s="448"/>
      <c r="AC173" s="448"/>
      <c r="AD173" s="448"/>
      <c r="AE173" s="447"/>
      <c r="AF173" s="448"/>
      <c r="AG173" s="448"/>
      <c r="AH173" s="448"/>
      <c r="AI173" s="447"/>
    </row>
    <row r="174" spans="2:35" ht="14.25" thickBot="1">
      <c r="B174" s="449"/>
      <c r="C174" s="448"/>
      <c r="D174" s="448"/>
      <c r="E174" s="448"/>
      <c r="F174" s="448"/>
      <c r="G174" s="448"/>
      <c r="H174" s="448"/>
      <c r="I174" s="448"/>
      <c r="J174" s="448"/>
      <c r="K174" s="448"/>
      <c r="L174" s="448"/>
      <c r="M174" s="448"/>
      <c r="N174" s="468" t="s">
        <v>911</v>
      </c>
      <c r="O174" s="464"/>
      <c r="P174" s="464" t="s">
        <v>906</v>
      </c>
      <c r="Q174" s="916">
        <f>(R170+S170+X170+Y170+R160+T169+W169)/1000</f>
        <v>2.14</v>
      </c>
      <c r="R174" s="916"/>
      <c r="S174" s="464" t="s">
        <v>1045</v>
      </c>
      <c r="T174" s="464" t="s">
        <v>905</v>
      </c>
      <c r="U174" s="916">
        <f>(R170+S170+X170+Y170+V160+T169+W169)/1000</f>
        <v>2.14</v>
      </c>
      <c r="V174" s="916"/>
      <c r="W174" s="464" t="s">
        <v>1067</v>
      </c>
      <c r="X174" s="464" t="s">
        <v>910</v>
      </c>
      <c r="Y174" s="464"/>
      <c r="Z174" s="916">
        <f>AD162/1000</f>
        <v>1.58</v>
      </c>
      <c r="AA174" s="916"/>
      <c r="AB174" s="464" t="s">
        <v>1064</v>
      </c>
      <c r="AC174" s="916">
        <f>R171*AD162*R171/1000/1000/1000</f>
        <v>7.2357680000000002</v>
      </c>
      <c r="AD174" s="916"/>
      <c r="AE174" s="463" t="s">
        <v>1043</v>
      </c>
      <c r="AF174" s="448"/>
      <c r="AG174" s="448"/>
      <c r="AH174" s="448"/>
      <c r="AI174" s="447"/>
    </row>
    <row r="175" spans="2:35" ht="14.25" thickBot="1">
      <c r="B175" s="449"/>
      <c r="C175" s="448"/>
      <c r="D175" s="448"/>
      <c r="E175" s="448"/>
      <c r="F175" s="448"/>
      <c r="G175" s="448"/>
      <c r="H175" s="448"/>
      <c r="I175" s="448"/>
      <c r="J175" s="448"/>
      <c r="K175" s="448"/>
      <c r="L175" s="448"/>
      <c r="M175" s="448"/>
      <c r="N175" s="468" t="s">
        <v>909</v>
      </c>
      <c r="O175" s="464"/>
      <c r="P175" s="916">
        <f>AC174</f>
        <v>7.2357680000000002</v>
      </c>
      <c r="Q175" s="916"/>
      <c r="R175" s="467" t="s">
        <v>1063</v>
      </c>
      <c r="S175" s="464" t="s">
        <v>908</v>
      </c>
      <c r="T175" s="466"/>
      <c r="U175" s="466"/>
      <c r="V175" s="466"/>
      <c r="W175" s="916">
        <f>T170*T170*(AC162+AC163)/1000000000</f>
        <v>1.923408</v>
      </c>
      <c r="X175" s="916"/>
      <c r="Y175" s="465" t="s">
        <v>1070</v>
      </c>
      <c r="Z175" s="920">
        <f>SUM(S170:X170)*SUM(S170:X170)*AC167/1000000000</f>
        <v>0.23716000000000001</v>
      </c>
      <c r="AA175" s="920"/>
      <c r="AB175" s="464" t="s">
        <v>1064</v>
      </c>
      <c r="AC175" s="916">
        <f>P175-W175-Z175</f>
        <v>5.0751999999999997</v>
      </c>
      <c r="AD175" s="916"/>
      <c r="AE175" s="463" t="s">
        <v>1043</v>
      </c>
      <c r="AF175" s="448"/>
      <c r="AG175" s="448"/>
      <c r="AH175" s="448"/>
      <c r="AI175" s="447"/>
    </row>
    <row r="176" spans="2:35" ht="14.25" thickBot="1">
      <c r="B176" s="449"/>
      <c r="I176" s="448"/>
      <c r="J176" s="448"/>
      <c r="K176" s="448"/>
      <c r="L176" s="448"/>
      <c r="M176" s="448"/>
      <c r="N176" s="468" t="s">
        <v>907</v>
      </c>
      <c r="O176" s="464"/>
      <c r="P176" s="467"/>
      <c r="Q176" s="467"/>
      <c r="R176" s="467"/>
      <c r="S176" s="464"/>
      <c r="T176" s="466"/>
      <c r="U176" s="466"/>
      <c r="V176" s="466"/>
      <c r="W176" s="467"/>
      <c r="X176" s="467"/>
      <c r="Y176" s="465"/>
      <c r="Z176" s="469"/>
      <c r="AA176" s="469"/>
      <c r="AB176" s="464" t="s">
        <v>1068</v>
      </c>
      <c r="AC176" s="916">
        <f>W175</f>
        <v>1.923408</v>
      </c>
      <c r="AD176" s="916"/>
      <c r="AE176" s="463" t="s">
        <v>1069</v>
      </c>
      <c r="AF176" s="448"/>
      <c r="AG176" s="448"/>
      <c r="AH176" s="448"/>
      <c r="AI176" s="447"/>
    </row>
    <row r="177" spans="2:35" ht="14.25" thickBot="1">
      <c r="B177" s="449"/>
      <c r="I177" s="448"/>
      <c r="J177" s="448"/>
      <c r="K177" s="448"/>
      <c r="L177" s="448"/>
      <c r="M177" s="448"/>
      <c r="N177" s="468" t="s">
        <v>864</v>
      </c>
      <c r="O177" s="464"/>
      <c r="P177" s="467"/>
      <c r="Q177" s="467"/>
      <c r="R177" s="467" t="s">
        <v>906</v>
      </c>
      <c r="S177" s="916">
        <f>(S170+T170+X170)/1000</f>
        <v>1.54</v>
      </c>
      <c r="T177" s="916"/>
      <c r="U177" s="466" t="s">
        <v>1057</v>
      </c>
      <c r="V177" s="466" t="s">
        <v>905</v>
      </c>
      <c r="W177" s="916">
        <f>(S177)</f>
        <v>1.54</v>
      </c>
      <c r="X177" s="916"/>
      <c r="Y177" s="465" t="s">
        <v>1045</v>
      </c>
      <c r="Z177" s="920">
        <v>0.1</v>
      </c>
      <c r="AA177" s="920"/>
      <c r="AB177" s="464" t="s">
        <v>1039</v>
      </c>
      <c r="AC177" s="916">
        <f>ROUND(S177*W177*Z177,2)</f>
        <v>0.24</v>
      </c>
      <c r="AD177" s="916"/>
      <c r="AE177" s="463" t="s">
        <v>1044</v>
      </c>
      <c r="AF177" s="448"/>
      <c r="AG177" s="448"/>
      <c r="AH177" s="448"/>
      <c r="AI177" s="447"/>
    </row>
    <row r="178" spans="2:35" ht="7.5" customHeight="1" thickBot="1">
      <c r="B178" s="446"/>
      <c r="C178" s="445"/>
      <c r="D178" s="445"/>
      <c r="E178" s="445"/>
      <c r="F178" s="445"/>
      <c r="G178" s="445"/>
      <c r="H178" s="445"/>
      <c r="I178" s="445"/>
      <c r="J178" s="445"/>
      <c r="K178" s="445"/>
      <c r="L178" s="445"/>
      <c r="M178" s="445"/>
      <c r="N178" s="445"/>
      <c r="O178" s="445"/>
      <c r="P178" s="445"/>
      <c r="Q178" s="445"/>
      <c r="R178" s="445"/>
      <c r="S178" s="445"/>
      <c r="T178" s="445"/>
      <c r="U178" s="445"/>
      <c r="V178" s="445"/>
      <c r="W178" s="445"/>
      <c r="X178" s="445"/>
      <c r="Y178" s="445"/>
      <c r="Z178" s="445"/>
      <c r="AA178" s="445"/>
      <c r="AB178" s="445"/>
      <c r="AC178" s="445"/>
      <c r="AD178" s="445"/>
      <c r="AE178" s="445"/>
      <c r="AF178" s="445"/>
      <c r="AG178" s="445"/>
      <c r="AH178" s="445"/>
      <c r="AI178" s="444"/>
    </row>
    <row r="180" spans="2:35" ht="14.25" thickBot="1"/>
    <row r="181" spans="2:35">
      <c r="C181" s="452" t="s">
        <v>899</v>
      </c>
      <c r="D181" s="451"/>
      <c r="E181" s="451"/>
      <c r="F181" s="451"/>
      <c r="G181" s="451"/>
      <c r="H181" s="451"/>
      <c r="I181" s="451"/>
      <c r="J181" s="451"/>
      <c r="K181" s="451"/>
      <c r="L181" s="451"/>
      <c r="M181" s="451"/>
      <c r="N181" s="451"/>
      <c r="O181" s="451"/>
      <c r="P181" s="451"/>
      <c r="Q181" s="451"/>
      <c r="R181" s="451"/>
      <c r="S181" s="451"/>
      <c r="T181" s="451"/>
      <c r="U181" s="451"/>
      <c r="V181" s="451"/>
      <c r="W181" s="451"/>
      <c r="X181" s="451"/>
      <c r="Y181" s="451"/>
      <c r="Z181" s="451"/>
      <c r="AA181" s="451"/>
      <c r="AB181" s="451"/>
      <c r="AC181" s="451"/>
      <c r="AD181" s="451"/>
      <c r="AE181" s="451"/>
      <c r="AF181" s="451"/>
      <c r="AG181" s="451"/>
      <c r="AH181" s="450"/>
    </row>
    <row r="182" spans="2:35">
      <c r="C182" s="449"/>
      <c r="D182" s="448"/>
      <c r="E182" s="448"/>
      <c r="F182" s="917" t="s">
        <v>866</v>
      </c>
      <c r="G182" s="918"/>
      <c r="H182" s="918"/>
      <c r="I182" s="919"/>
      <c r="J182" s="917" t="s">
        <v>898</v>
      </c>
      <c r="K182" s="918"/>
      <c r="L182" s="919"/>
      <c r="M182" s="917" t="s">
        <v>897</v>
      </c>
      <c r="N182" s="919"/>
      <c r="O182" s="917" t="s">
        <v>896</v>
      </c>
      <c r="P182" s="919"/>
      <c r="Q182" s="448"/>
      <c r="R182" s="917" t="s">
        <v>895</v>
      </c>
      <c r="S182" s="918"/>
      <c r="T182" s="918"/>
      <c r="U182" s="919"/>
      <c r="V182" s="448"/>
      <c r="W182" s="448"/>
      <c r="X182" s="448"/>
      <c r="Y182" s="448"/>
      <c r="Z182" s="448"/>
      <c r="AA182" s="448"/>
      <c r="AB182" s="448"/>
      <c r="AC182" s="448"/>
      <c r="AD182" s="448"/>
      <c r="AE182" s="448"/>
      <c r="AF182" s="448"/>
      <c r="AG182" s="448"/>
      <c r="AH182" s="447"/>
    </row>
    <row r="183" spans="2:35">
      <c r="C183" s="449"/>
      <c r="D183" s="448"/>
      <c r="E183" s="448"/>
      <c r="F183" s="895" t="s">
        <v>894</v>
      </c>
      <c r="G183" s="896"/>
      <c r="H183" s="896"/>
      <c r="I183" s="897"/>
      <c r="J183" s="898" t="s">
        <v>875</v>
      </c>
      <c r="K183" s="899"/>
      <c r="L183" s="900"/>
      <c r="M183" s="901">
        <v>40</v>
      </c>
      <c r="N183" s="901"/>
      <c r="O183" s="901">
        <v>54</v>
      </c>
      <c r="P183" s="901"/>
      <c r="Q183" s="448"/>
      <c r="R183" s="901">
        <v>30</v>
      </c>
      <c r="S183" s="901"/>
      <c r="T183" s="901">
        <v>50</v>
      </c>
      <c r="U183" s="901"/>
      <c r="V183" s="448"/>
      <c r="W183" s="448"/>
      <c r="X183" s="448"/>
      <c r="Y183" s="448"/>
      <c r="Z183" s="448"/>
      <c r="AA183" s="448"/>
      <c r="AB183" s="448"/>
      <c r="AC183" s="448"/>
      <c r="AD183" s="448"/>
      <c r="AE183" s="448"/>
      <c r="AF183" s="448"/>
      <c r="AG183" s="448"/>
      <c r="AH183" s="447"/>
    </row>
    <row r="184" spans="2:35">
      <c r="C184" s="449"/>
      <c r="D184" s="448"/>
      <c r="E184" s="448"/>
      <c r="F184" s="895" t="s">
        <v>893</v>
      </c>
      <c r="G184" s="896"/>
      <c r="H184" s="896"/>
      <c r="I184" s="897"/>
      <c r="J184" s="898" t="s">
        <v>875</v>
      </c>
      <c r="K184" s="899"/>
      <c r="L184" s="900"/>
      <c r="M184" s="901">
        <v>40</v>
      </c>
      <c r="N184" s="901"/>
      <c r="O184" s="901">
        <v>54</v>
      </c>
      <c r="P184" s="901"/>
      <c r="Q184" s="448"/>
      <c r="R184" s="901">
        <v>40</v>
      </c>
      <c r="S184" s="901"/>
      <c r="T184" s="901">
        <v>50</v>
      </c>
      <c r="U184" s="901"/>
      <c r="V184" s="448"/>
      <c r="W184" s="448"/>
      <c r="X184" s="448"/>
      <c r="Y184" s="448"/>
      <c r="Z184" s="448"/>
      <c r="AA184" s="448"/>
      <c r="AB184" s="448"/>
      <c r="AC184" s="448"/>
      <c r="AD184" s="448"/>
      <c r="AE184" s="448"/>
      <c r="AF184" s="448"/>
      <c r="AG184" s="448"/>
      <c r="AH184" s="447"/>
    </row>
    <row r="185" spans="2:35">
      <c r="C185" s="449"/>
      <c r="D185" s="448"/>
      <c r="E185" s="448"/>
      <c r="F185" s="895" t="s">
        <v>892</v>
      </c>
      <c r="G185" s="896"/>
      <c r="H185" s="896"/>
      <c r="I185" s="897"/>
      <c r="J185" s="898" t="s">
        <v>874</v>
      </c>
      <c r="K185" s="899"/>
      <c r="L185" s="900"/>
      <c r="M185" s="901">
        <v>50</v>
      </c>
      <c r="N185" s="901"/>
      <c r="O185" s="901">
        <v>65</v>
      </c>
      <c r="P185" s="901"/>
      <c r="Q185" s="448"/>
      <c r="R185" s="901">
        <v>50</v>
      </c>
      <c r="S185" s="901"/>
      <c r="T185" s="901">
        <v>50</v>
      </c>
      <c r="U185" s="901"/>
      <c r="V185" s="448"/>
      <c r="W185" s="448"/>
      <c r="X185" s="448"/>
      <c r="Y185" s="448"/>
      <c r="Z185" s="448"/>
      <c r="AA185" s="448"/>
      <c r="AB185" s="448"/>
      <c r="AC185" s="448"/>
      <c r="AD185" s="448"/>
      <c r="AE185" s="448"/>
      <c r="AF185" s="448"/>
      <c r="AG185" s="448"/>
      <c r="AH185" s="447"/>
    </row>
    <row r="186" spans="2:35">
      <c r="C186" s="449"/>
      <c r="D186" s="448"/>
      <c r="E186" s="448"/>
      <c r="F186" s="895" t="s">
        <v>891</v>
      </c>
      <c r="G186" s="896"/>
      <c r="H186" s="896"/>
      <c r="I186" s="897"/>
      <c r="J186" s="898" t="s">
        <v>874</v>
      </c>
      <c r="K186" s="899"/>
      <c r="L186" s="900"/>
      <c r="M186" s="901">
        <v>50</v>
      </c>
      <c r="N186" s="901"/>
      <c r="O186" s="901">
        <v>65</v>
      </c>
      <c r="P186" s="901"/>
      <c r="Q186" s="448"/>
      <c r="R186" s="901">
        <v>65</v>
      </c>
      <c r="S186" s="901"/>
      <c r="T186" s="901">
        <v>50</v>
      </c>
      <c r="U186" s="901"/>
      <c r="V186" s="448"/>
      <c r="W186" s="448"/>
      <c r="X186" s="448"/>
      <c r="Y186" s="448"/>
      <c r="Z186" s="448"/>
      <c r="AA186" s="448"/>
      <c r="AB186" s="448"/>
      <c r="AC186" s="448"/>
      <c r="AD186" s="448"/>
      <c r="AE186" s="448"/>
      <c r="AF186" s="448"/>
      <c r="AG186" s="448"/>
      <c r="AH186" s="447"/>
    </row>
    <row r="187" spans="2:35">
      <c r="C187" s="449"/>
      <c r="D187" s="448"/>
      <c r="E187" s="448"/>
      <c r="F187" s="895" t="s">
        <v>890</v>
      </c>
      <c r="G187" s="896"/>
      <c r="H187" s="896"/>
      <c r="I187" s="897"/>
      <c r="J187" s="898" t="s">
        <v>872</v>
      </c>
      <c r="K187" s="899"/>
      <c r="L187" s="900"/>
      <c r="M187" s="901">
        <v>65</v>
      </c>
      <c r="N187" s="901"/>
      <c r="O187" s="901">
        <v>85</v>
      </c>
      <c r="P187" s="901"/>
      <c r="Q187" s="448"/>
      <c r="R187" s="901">
        <v>80</v>
      </c>
      <c r="S187" s="901"/>
      <c r="T187" s="901">
        <v>70</v>
      </c>
      <c r="U187" s="901"/>
      <c r="V187" s="448"/>
      <c r="W187" s="448"/>
      <c r="X187" s="448"/>
      <c r="Y187" s="448"/>
      <c r="Z187" s="448"/>
      <c r="AA187" s="448"/>
      <c r="AB187" s="448"/>
      <c r="AC187" s="448"/>
      <c r="AD187" s="448"/>
      <c r="AE187" s="448"/>
      <c r="AF187" s="448"/>
      <c r="AG187" s="448"/>
      <c r="AH187" s="447"/>
    </row>
    <row r="188" spans="2:35">
      <c r="C188" s="449"/>
      <c r="D188" s="448"/>
      <c r="E188" s="448"/>
      <c r="F188" s="895" t="s">
        <v>889</v>
      </c>
      <c r="G188" s="896"/>
      <c r="H188" s="896"/>
      <c r="I188" s="897"/>
      <c r="J188" s="898" t="s">
        <v>871</v>
      </c>
      <c r="K188" s="899"/>
      <c r="L188" s="900"/>
      <c r="M188" s="901">
        <v>80</v>
      </c>
      <c r="N188" s="901"/>
      <c r="O188" s="901">
        <v>105</v>
      </c>
      <c r="P188" s="901"/>
      <c r="Q188" s="448"/>
      <c r="R188" s="901">
        <v>100</v>
      </c>
      <c r="S188" s="901"/>
      <c r="T188" s="901">
        <v>70</v>
      </c>
      <c r="U188" s="901"/>
      <c r="V188" s="448"/>
      <c r="W188" s="448"/>
      <c r="X188" s="448"/>
      <c r="Y188" s="448"/>
      <c r="Z188" s="448"/>
      <c r="AA188" s="448"/>
      <c r="AB188" s="448"/>
      <c r="AC188" s="448"/>
      <c r="AD188" s="448"/>
      <c r="AE188" s="448"/>
      <c r="AF188" s="448"/>
      <c r="AG188" s="448"/>
      <c r="AH188" s="447"/>
    </row>
    <row r="189" spans="2:35">
      <c r="C189" s="449"/>
      <c r="D189" s="448"/>
      <c r="E189" s="448"/>
      <c r="F189" s="895" t="s">
        <v>888</v>
      </c>
      <c r="G189" s="896"/>
      <c r="H189" s="896"/>
      <c r="I189" s="897"/>
      <c r="J189" s="898" t="s">
        <v>870</v>
      </c>
      <c r="K189" s="899"/>
      <c r="L189" s="900"/>
      <c r="M189" s="901">
        <v>100</v>
      </c>
      <c r="N189" s="901"/>
      <c r="O189" s="901">
        <v>130</v>
      </c>
      <c r="P189" s="901"/>
      <c r="Q189" s="448"/>
      <c r="R189" s="901">
        <v>125</v>
      </c>
      <c r="S189" s="901"/>
      <c r="T189" s="901">
        <v>70</v>
      </c>
      <c r="U189" s="901"/>
      <c r="V189" s="448"/>
      <c r="W189" s="448"/>
      <c r="X189" s="448"/>
      <c r="Y189" s="448"/>
      <c r="Z189" s="448"/>
      <c r="AA189" s="448"/>
      <c r="AB189" s="448"/>
      <c r="AC189" s="448"/>
      <c r="AD189" s="448"/>
      <c r="AE189" s="448"/>
      <c r="AF189" s="448"/>
      <c r="AG189" s="448"/>
      <c r="AH189" s="447"/>
    </row>
    <row r="190" spans="2:35">
      <c r="C190" s="449"/>
      <c r="D190" s="448"/>
      <c r="E190" s="448"/>
      <c r="F190" s="895" t="s">
        <v>887</v>
      </c>
      <c r="G190" s="896"/>
      <c r="H190" s="896"/>
      <c r="I190" s="897"/>
      <c r="J190" s="898" t="s">
        <v>870</v>
      </c>
      <c r="K190" s="899"/>
      <c r="L190" s="900"/>
      <c r="M190" s="901">
        <v>100</v>
      </c>
      <c r="N190" s="901"/>
      <c r="O190" s="901">
        <v>130</v>
      </c>
      <c r="P190" s="901"/>
      <c r="Q190" s="448"/>
      <c r="R190" s="901">
        <v>150</v>
      </c>
      <c r="S190" s="901"/>
      <c r="T190" s="901">
        <v>100</v>
      </c>
      <c r="U190" s="901"/>
      <c r="V190" s="448"/>
      <c r="W190" s="448"/>
      <c r="X190" s="448"/>
      <c r="Y190" s="448"/>
      <c r="Z190" s="448"/>
      <c r="AA190" s="448"/>
      <c r="AB190" s="448"/>
      <c r="AC190" s="448"/>
      <c r="AD190" s="448"/>
      <c r="AE190" s="448"/>
      <c r="AF190" s="448"/>
      <c r="AG190" s="448"/>
      <c r="AH190" s="447"/>
    </row>
    <row r="191" spans="2:35">
      <c r="C191" s="449"/>
      <c r="D191" s="448"/>
      <c r="E191" s="448"/>
      <c r="F191" s="895" t="s">
        <v>886</v>
      </c>
      <c r="G191" s="896"/>
      <c r="H191" s="896"/>
      <c r="I191" s="897"/>
      <c r="J191" s="898" t="s">
        <v>870</v>
      </c>
      <c r="K191" s="899"/>
      <c r="L191" s="900"/>
      <c r="M191" s="901">
        <v>100</v>
      </c>
      <c r="N191" s="901"/>
      <c r="O191" s="901">
        <v>130</v>
      </c>
      <c r="P191" s="901"/>
      <c r="Q191" s="448"/>
      <c r="R191" s="448"/>
      <c r="S191" s="448"/>
      <c r="T191" s="448"/>
      <c r="U191" s="448"/>
      <c r="V191" s="448"/>
      <c r="W191" s="448"/>
      <c r="X191" s="448"/>
      <c r="Y191" s="448"/>
      <c r="Z191" s="448"/>
      <c r="AA191" s="448"/>
      <c r="AB191" s="448"/>
      <c r="AC191" s="448"/>
      <c r="AD191" s="448"/>
      <c r="AE191" s="448"/>
      <c r="AF191" s="448"/>
      <c r="AG191" s="448"/>
      <c r="AH191" s="447"/>
    </row>
    <row r="192" spans="2:35">
      <c r="C192" s="449"/>
      <c r="D192" s="448"/>
      <c r="E192" s="448"/>
      <c r="F192" s="895" t="s">
        <v>1073</v>
      </c>
      <c r="G192" s="896"/>
      <c r="H192" s="896"/>
      <c r="I192" s="897"/>
      <c r="J192" s="898" t="s">
        <v>1074</v>
      </c>
      <c r="K192" s="899"/>
      <c r="L192" s="900"/>
      <c r="M192" s="901">
        <v>30</v>
      </c>
      <c r="N192" s="901"/>
      <c r="O192" s="901">
        <v>40</v>
      </c>
      <c r="P192" s="901"/>
      <c r="Q192" s="448"/>
      <c r="R192" s="901">
        <v>30</v>
      </c>
      <c r="S192" s="901"/>
      <c r="T192" s="901">
        <v>50</v>
      </c>
      <c r="U192" s="901"/>
      <c r="V192" s="448"/>
      <c r="W192" s="448"/>
      <c r="X192" s="448"/>
      <c r="Y192" s="448"/>
      <c r="Z192" s="448"/>
      <c r="AA192" s="448"/>
      <c r="AB192" s="448"/>
      <c r="AC192" s="448"/>
      <c r="AD192" s="448"/>
      <c r="AE192" s="448"/>
      <c r="AF192" s="448"/>
      <c r="AG192" s="448"/>
      <c r="AH192" s="447"/>
    </row>
    <row r="193" spans="3:34">
      <c r="C193" s="449"/>
      <c r="D193" s="448"/>
      <c r="E193" s="448"/>
      <c r="F193" s="895" t="s">
        <v>1075</v>
      </c>
      <c r="G193" s="896"/>
      <c r="H193" s="896"/>
      <c r="I193" s="897"/>
      <c r="J193" s="898" t="s">
        <v>1076</v>
      </c>
      <c r="K193" s="899"/>
      <c r="L193" s="900"/>
      <c r="M193" s="901">
        <v>30</v>
      </c>
      <c r="N193" s="901"/>
      <c r="O193" s="901">
        <v>40</v>
      </c>
      <c r="P193" s="901"/>
      <c r="Q193" s="448"/>
      <c r="R193" s="901">
        <v>30</v>
      </c>
      <c r="S193" s="901"/>
      <c r="T193" s="901">
        <v>50</v>
      </c>
      <c r="U193" s="901"/>
      <c r="V193" s="448"/>
      <c r="W193" s="448"/>
      <c r="X193" s="448"/>
      <c r="Y193" s="448"/>
      <c r="Z193" s="448"/>
      <c r="AA193" s="448"/>
      <c r="AB193" s="448"/>
      <c r="AC193" s="448"/>
      <c r="AD193" s="448"/>
      <c r="AE193" s="448"/>
      <c r="AF193" s="448"/>
      <c r="AG193" s="448"/>
      <c r="AH193" s="447"/>
    </row>
    <row r="194" spans="3:34">
      <c r="C194" s="449"/>
      <c r="D194" s="448"/>
      <c r="E194" s="448"/>
      <c r="F194" s="895" t="s">
        <v>885</v>
      </c>
      <c r="G194" s="896"/>
      <c r="H194" s="896"/>
      <c r="I194" s="897"/>
      <c r="J194" s="898" t="s">
        <v>876</v>
      </c>
      <c r="K194" s="899"/>
      <c r="L194" s="900"/>
      <c r="M194" s="901">
        <v>30</v>
      </c>
      <c r="N194" s="901"/>
      <c r="O194" s="901">
        <v>40</v>
      </c>
      <c r="P194" s="901"/>
      <c r="Q194" s="448"/>
      <c r="R194" s="448"/>
      <c r="S194" s="448"/>
      <c r="T194" s="448"/>
      <c r="U194" s="448"/>
      <c r="V194" s="448"/>
      <c r="W194" s="448"/>
      <c r="X194" s="448"/>
      <c r="Y194" s="448"/>
      <c r="Z194" s="448"/>
      <c r="AA194" s="448"/>
      <c r="AB194" s="448"/>
      <c r="AC194" s="448"/>
      <c r="AD194" s="448"/>
      <c r="AE194" s="448"/>
      <c r="AF194" s="448"/>
      <c r="AG194" s="448"/>
      <c r="AH194" s="447"/>
    </row>
    <row r="195" spans="3:34">
      <c r="C195" s="449"/>
      <c r="D195" s="448"/>
      <c r="E195" s="448"/>
      <c r="F195" s="895" t="s">
        <v>884</v>
      </c>
      <c r="G195" s="896"/>
      <c r="H195" s="896"/>
      <c r="I195" s="897"/>
      <c r="J195" s="898" t="s">
        <v>875</v>
      </c>
      <c r="K195" s="899"/>
      <c r="L195" s="900"/>
      <c r="M195" s="901">
        <v>40</v>
      </c>
      <c r="N195" s="901"/>
      <c r="O195" s="901">
        <v>54</v>
      </c>
      <c r="P195" s="901"/>
      <c r="Q195" s="448"/>
      <c r="R195" s="448"/>
      <c r="S195" s="448"/>
      <c r="T195" s="448"/>
      <c r="U195" s="448"/>
      <c r="V195" s="448"/>
      <c r="W195" s="448"/>
      <c r="X195" s="448"/>
      <c r="Y195" s="448"/>
      <c r="Z195" s="448"/>
      <c r="AA195" s="448"/>
      <c r="AB195" s="448"/>
      <c r="AC195" s="448"/>
      <c r="AD195" s="448"/>
      <c r="AE195" s="448"/>
      <c r="AF195" s="448"/>
      <c r="AG195" s="448"/>
      <c r="AH195" s="447"/>
    </row>
    <row r="196" spans="3:34">
      <c r="C196" s="449"/>
      <c r="D196" s="448"/>
      <c r="E196" s="448"/>
      <c r="F196" s="895" t="s">
        <v>883</v>
      </c>
      <c r="G196" s="896"/>
      <c r="H196" s="896"/>
      <c r="I196" s="897"/>
      <c r="J196" s="898" t="s">
        <v>874</v>
      </c>
      <c r="K196" s="899"/>
      <c r="L196" s="900"/>
      <c r="M196" s="901">
        <v>50</v>
      </c>
      <c r="N196" s="901"/>
      <c r="O196" s="901">
        <v>65</v>
      </c>
      <c r="P196" s="901"/>
      <c r="Q196" s="448"/>
      <c r="R196" s="448"/>
      <c r="S196" s="448"/>
      <c r="T196" s="448"/>
      <c r="U196" s="448"/>
      <c r="V196" s="448"/>
      <c r="W196" s="448"/>
      <c r="X196" s="448"/>
      <c r="Y196" s="448"/>
      <c r="Z196" s="448"/>
      <c r="AA196" s="448"/>
      <c r="AB196" s="448"/>
      <c r="AC196" s="448"/>
      <c r="AD196" s="448"/>
      <c r="AE196" s="448"/>
      <c r="AF196" s="448"/>
      <c r="AG196" s="448"/>
      <c r="AH196" s="447"/>
    </row>
    <row r="197" spans="3:34">
      <c r="C197" s="449"/>
      <c r="D197" s="448"/>
      <c r="E197" s="448"/>
      <c r="F197" s="895" t="s">
        <v>882</v>
      </c>
      <c r="G197" s="896"/>
      <c r="H197" s="896"/>
      <c r="I197" s="897"/>
      <c r="J197" s="898" t="s">
        <v>872</v>
      </c>
      <c r="K197" s="899"/>
      <c r="L197" s="900"/>
      <c r="M197" s="901">
        <v>65</v>
      </c>
      <c r="N197" s="901"/>
      <c r="O197" s="901">
        <v>85</v>
      </c>
      <c r="P197" s="901"/>
      <c r="Q197" s="448"/>
      <c r="R197" s="448"/>
      <c r="S197" s="448"/>
      <c r="T197" s="448"/>
      <c r="U197" s="448"/>
      <c r="V197" s="448"/>
      <c r="W197" s="448"/>
      <c r="X197" s="448"/>
      <c r="Y197" s="448"/>
      <c r="Z197" s="448"/>
      <c r="AA197" s="448"/>
      <c r="AB197" s="448"/>
      <c r="AC197" s="448"/>
      <c r="AD197" s="448"/>
      <c r="AE197" s="448"/>
      <c r="AF197" s="448"/>
      <c r="AG197" s="448"/>
      <c r="AH197" s="447"/>
    </row>
    <row r="198" spans="3:34">
      <c r="C198" s="449"/>
      <c r="D198" s="448"/>
      <c r="E198" s="448"/>
      <c r="F198" s="895" t="s">
        <v>881</v>
      </c>
      <c r="G198" s="896"/>
      <c r="H198" s="896"/>
      <c r="I198" s="897"/>
      <c r="J198" s="898" t="s">
        <v>871</v>
      </c>
      <c r="K198" s="899"/>
      <c r="L198" s="900"/>
      <c r="M198" s="901">
        <v>80</v>
      </c>
      <c r="N198" s="901"/>
      <c r="O198" s="901">
        <v>105</v>
      </c>
      <c r="P198" s="901"/>
      <c r="Q198" s="448"/>
      <c r="R198" s="448"/>
      <c r="S198" s="448"/>
      <c r="T198" s="448"/>
      <c r="U198" s="448"/>
      <c r="V198" s="448"/>
      <c r="W198" s="448"/>
      <c r="X198" s="448"/>
      <c r="Y198" s="448"/>
      <c r="Z198" s="448"/>
      <c r="AA198" s="448"/>
      <c r="AB198" s="448"/>
      <c r="AC198" s="448"/>
      <c r="AD198" s="448"/>
      <c r="AE198" s="448"/>
      <c r="AF198" s="448"/>
      <c r="AG198" s="448"/>
      <c r="AH198" s="447"/>
    </row>
    <row r="199" spans="3:34">
      <c r="C199" s="449"/>
      <c r="D199" s="448"/>
      <c r="E199" s="448"/>
      <c r="F199" s="895" t="s">
        <v>880</v>
      </c>
      <c r="G199" s="896"/>
      <c r="H199" s="896"/>
      <c r="I199" s="897"/>
      <c r="J199" s="898" t="s">
        <v>870</v>
      </c>
      <c r="K199" s="899"/>
      <c r="L199" s="900"/>
      <c r="M199" s="901">
        <v>100</v>
      </c>
      <c r="N199" s="901"/>
      <c r="O199" s="901">
        <v>130</v>
      </c>
      <c r="P199" s="901"/>
      <c r="Q199" s="448"/>
      <c r="R199" s="448"/>
      <c r="S199" s="448"/>
      <c r="T199" s="448"/>
      <c r="U199" s="448"/>
      <c r="V199" s="448"/>
      <c r="W199" s="448"/>
      <c r="X199" s="448"/>
      <c r="Y199" s="448"/>
      <c r="Z199" s="448"/>
      <c r="AA199" s="448"/>
      <c r="AB199" s="448"/>
      <c r="AC199" s="448"/>
      <c r="AD199" s="448"/>
      <c r="AE199" s="448"/>
      <c r="AF199" s="448"/>
      <c r="AG199" s="448"/>
      <c r="AH199" s="447"/>
    </row>
    <row r="200" spans="3:34">
      <c r="C200" s="449"/>
      <c r="D200" s="448"/>
      <c r="E200" s="448"/>
      <c r="F200" s="895" t="s">
        <v>879</v>
      </c>
      <c r="G200" s="896"/>
      <c r="H200" s="896"/>
      <c r="I200" s="897"/>
      <c r="J200" s="898" t="s">
        <v>869</v>
      </c>
      <c r="K200" s="899"/>
      <c r="L200" s="900"/>
      <c r="M200" s="901">
        <v>125</v>
      </c>
      <c r="N200" s="901"/>
      <c r="O200" s="901">
        <v>160</v>
      </c>
      <c r="P200" s="901"/>
      <c r="Q200" s="448"/>
      <c r="R200" s="448"/>
      <c r="S200" s="448"/>
      <c r="T200" s="448"/>
      <c r="U200" s="448"/>
      <c r="V200" s="448"/>
      <c r="W200" s="448"/>
      <c r="X200" s="448"/>
      <c r="Y200" s="448"/>
      <c r="Z200" s="448"/>
      <c r="AA200" s="448"/>
      <c r="AB200" s="448"/>
      <c r="AC200" s="448"/>
      <c r="AD200" s="448"/>
      <c r="AE200" s="448"/>
      <c r="AF200" s="448"/>
      <c r="AG200" s="448"/>
      <c r="AH200" s="447"/>
    </row>
    <row r="201" spans="3:34">
      <c r="C201" s="449"/>
      <c r="D201" s="448"/>
      <c r="E201" s="448"/>
      <c r="F201" s="895" t="s">
        <v>878</v>
      </c>
      <c r="G201" s="896"/>
      <c r="H201" s="896"/>
      <c r="I201" s="897"/>
      <c r="J201" s="898" t="s">
        <v>868</v>
      </c>
      <c r="K201" s="899"/>
      <c r="L201" s="900"/>
      <c r="M201" s="901">
        <v>150</v>
      </c>
      <c r="N201" s="901"/>
      <c r="O201" s="901">
        <v>190</v>
      </c>
      <c r="P201" s="901"/>
      <c r="Q201" s="448"/>
      <c r="R201" s="448"/>
      <c r="S201" s="448"/>
      <c r="T201" s="448"/>
      <c r="U201" s="448"/>
      <c r="V201" s="448"/>
      <c r="W201" s="448"/>
      <c r="X201" s="448"/>
      <c r="Y201" s="448"/>
      <c r="Z201" s="448"/>
      <c r="AA201" s="448"/>
      <c r="AB201" s="448"/>
      <c r="AC201" s="448"/>
      <c r="AD201" s="448"/>
      <c r="AE201" s="448"/>
      <c r="AF201" s="448"/>
      <c r="AG201" s="448"/>
      <c r="AH201" s="447"/>
    </row>
    <row r="202" spans="3:34">
      <c r="C202" s="449"/>
      <c r="D202" s="448"/>
      <c r="E202" s="448"/>
      <c r="F202" s="895" t="s">
        <v>877</v>
      </c>
      <c r="G202" s="896"/>
      <c r="H202" s="896"/>
      <c r="I202" s="897"/>
      <c r="J202" s="898" t="s">
        <v>876</v>
      </c>
      <c r="K202" s="899"/>
      <c r="L202" s="900"/>
      <c r="M202" s="901">
        <v>30</v>
      </c>
      <c r="N202" s="901"/>
      <c r="O202" s="901">
        <v>40</v>
      </c>
      <c r="P202" s="901"/>
      <c r="Q202" s="448"/>
      <c r="R202" s="448"/>
      <c r="S202" s="448"/>
      <c r="T202" s="448"/>
      <c r="U202" s="448"/>
      <c r="V202" s="448"/>
      <c r="W202" s="448"/>
      <c r="X202" s="448"/>
      <c r="Y202" s="448"/>
      <c r="Z202" s="448"/>
      <c r="AA202" s="448"/>
      <c r="AB202" s="448"/>
      <c r="AC202" s="448"/>
      <c r="AD202" s="448"/>
      <c r="AE202" s="448"/>
      <c r="AF202" s="448"/>
      <c r="AG202" s="448"/>
      <c r="AH202" s="447"/>
    </row>
    <row r="203" spans="3:34">
      <c r="C203" s="449"/>
      <c r="D203" s="448"/>
      <c r="E203" s="448"/>
      <c r="F203" s="895" t="s">
        <v>1077</v>
      </c>
      <c r="G203" s="896"/>
      <c r="H203" s="896"/>
      <c r="I203" s="897"/>
      <c r="J203" s="898" t="s">
        <v>875</v>
      </c>
      <c r="K203" s="899"/>
      <c r="L203" s="900"/>
      <c r="M203" s="901">
        <v>40</v>
      </c>
      <c r="N203" s="901"/>
      <c r="O203" s="901">
        <v>54</v>
      </c>
      <c r="P203" s="901"/>
      <c r="Q203" s="448"/>
      <c r="R203" s="448"/>
      <c r="S203" s="448"/>
      <c r="T203" s="448"/>
      <c r="U203" s="448"/>
      <c r="V203" s="448"/>
      <c r="W203" s="448"/>
      <c r="X203" s="448"/>
      <c r="Y203" s="448"/>
      <c r="Z203" s="448"/>
      <c r="AA203" s="448"/>
      <c r="AB203" s="448"/>
      <c r="AC203" s="448"/>
      <c r="AD203" s="448"/>
      <c r="AE203" s="448"/>
      <c r="AF203" s="448"/>
      <c r="AG203" s="448"/>
      <c r="AH203" s="447"/>
    </row>
    <row r="204" spans="3:34">
      <c r="C204" s="449"/>
      <c r="D204" s="448"/>
      <c r="E204" s="448"/>
      <c r="F204" s="895" t="s">
        <v>1078</v>
      </c>
      <c r="G204" s="896"/>
      <c r="H204" s="896"/>
      <c r="I204" s="897"/>
      <c r="J204" s="898" t="s">
        <v>874</v>
      </c>
      <c r="K204" s="899"/>
      <c r="L204" s="900"/>
      <c r="M204" s="901">
        <v>50</v>
      </c>
      <c r="N204" s="901"/>
      <c r="O204" s="901">
        <v>65</v>
      </c>
      <c r="P204" s="901"/>
      <c r="Q204" s="448"/>
      <c r="R204" s="448"/>
      <c r="S204" s="448"/>
      <c r="T204" s="448"/>
      <c r="U204" s="448"/>
      <c r="V204" s="448"/>
      <c r="W204" s="448"/>
      <c r="X204" s="448"/>
      <c r="Y204" s="448"/>
      <c r="Z204" s="448"/>
      <c r="AA204" s="448"/>
      <c r="AB204" s="448"/>
      <c r="AC204" s="448"/>
      <c r="AD204" s="448"/>
      <c r="AE204" s="448"/>
      <c r="AF204" s="448"/>
      <c r="AG204" s="448"/>
      <c r="AH204" s="447"/>
    </row>
    <row r="205" spans="3:34">
      <c r="C205" s="449"/>
      <c r="D205" s="448"/>
      <c r="E205" s="448"/>
      <c r="F205" s="895" t="s">
        <v>873</v>
      </c>
      <c r="G205" s="896"/>
      <c r="H205" s="896"/>
      <c r="I205" s="897"/>
      <c r="J205" s="898" t="s">
        <v>872</v>
      </c>
      <c r="K205" s="899"/>
      <c r="L205" s="900"/>
      <c r="M205" s="901">
        <v>65</v>
      </c>
      <c r="N205" s="901"/>
      <c r="O205" s="901">
        <v>85</v>
      </c>
      <c r="P205" s="901"/>
      <c r="Q205" s="448"/>
      <c r="R205" s="448"/>
      <c r="S205" s="448"/>
      <c r="T205" s="448"/>
      <c r="U205" s="448"/>
      <c r="V205" s="448"/>
      <c r="W205" s="448"/>
      <c r="X205" s="448"/>
      <c r="Y205" s="448"/>
      <c r="Z205" s="448"/>
      <c r="AA205" s="448"/>
      <c r="AB205" s="448"/>
      <c r="AC205" s="448"/>
      <c r="AD205" s="448"/>
      <c r="AE205" s="448"/>
      <c r="AF205" s="448"/>
      <c r="AG205" s="448"/>
      <c r="AH205" s="447"/>
    </row>
    <row r="206" spans="3:34">
      <c r="C206" s="449"/>
      <c r="D206" s="448"/>
      <c r="E206" s="448"/>
      <c r="F206" s="895" t="s">
        <v>1079</v>
      </c>
      <c r="G206" s="896"/>
      <c r="H206" s="896"/>
      <c r="I206" s="897"/>
      <c r="J206" s="898" t="s">
        <v>871</v>
      </c>
      <c r="K206" s="899"/>
      <c r="L206" s="900"/>
      <c r="M206" s="901">
        <v>80</v>
      </c>
      <c r="N206" s="901"/>
      <c r="O206" s="901">
        <v>105</v>
      </c>
      <c r="P206" s="901"/>
      <c r="Q206" s="448"/>
      <c r="R206" s="448"/>
      <c r="S206" s="448"/>
      <c r="T206" s="448"/>
      <c r="U206" s="448"/>
      <c r="V206" s="448"/>
      <c r="W206" s="448"/>
      <c r="X206" s="448"/>
      <c r="Y206" s="448"/>
      <c r="Z206" s="448"/>
      <c r="AA206" s="448"/>
      <c r="AB206" s="448"/>
      <c r="AC206" s="448"/>
      <c r="AD206" s="448"/>
      <c r="AE206" s="448"/>
      <c r="AF206" s="448"/>
      <c r="AG206" s="448"/>
      <c r="AH206" s="447"/>
    </row>
    <row r="207" spans="3:34">
      <c r="C207" s="449"/>
      <c r="D207" s="448"/>
      <c r="E207" s="448"/>
      <c r="F207" s="895" t="s">
        <v>1080</v>
      </c>
      <c r="G207" s="896"/>
      <c r="H207" s="896"/>
      <c r="I207" s="897"/>
      <c r="J207" s="898" t="s">
        <v>870</v>
      </c>
      <c r="K207" s="899"/>
      <c r="L207" s="900"/>
      <c r="M207" s="901">
        <v>100</v>
      </c>
      <c r="N207" s="901"/>
      <c r="O207" s="901">
        <v>130</v>
      </c>
      <c r="P207" s="901"/>
      <c r="Q207" s="448"/>
      <c r="R207" s="448"/>
      <c r="S207" s="448"/>
      <c r="T207" s="448"/>
      <c r="U207" s="448"/>
      <c r="V207" s="448"/>
      <c r="W207" s="448"/>
      <c r="X207" s="448"/>
      <c r="Y207" s="448"/>
      <c r="Z207" s="448"/>
      <c r="AA207" s="448"/>
      <c r="AB207" s="448"/>
      <c r="AC207" s="448"/>
      <c r="AD207" s="448"/>
      <c r="AE207" s="448"/>
      <c r="AF207" s="448"/>
      <c r="AG207" s="448"/>
      <c r="AH207" s="447"/>
    </row>
    <row r="208" spans="3:34">
      <c r="C208" s="449"/>
      <c r="D208" s="448"/>
      <c r="E208" s="448"/>
      <c r="F208" s="895" t="s">
        <v>1081</v>
      </c>
      <c r="G208" s="896"/>
      <c r="H208" s="896"/>
      <c r="I208" s="897"/>
      <c r="J208" s="898" t="s">
        <v>869</v>
      </c>
      <c r="K208" s="899"/>
      <c r="L208" s="900"/>
      <c r="M208" s="901">
        <v>125</v>
      </c>
      <c r="N208" s="901"/>
      <c r="O208" s="901">
        <v>160</v>
      </c>
      <c r="P208" s="901"/>
      <c r="Q208" s="448"/>
      <c r="R208" s="448"/>
      <c r="S208" s="448"/>
      <c r="T208" s="448"/>
      <c r="U208" s="448"/>
      <c r="V208" s="448"/>
      <c r="W208" s="448"/>
      <c r="X208" s="448"/>
      <c r="Y208" s="448"/>
      <c r="Z208" s="448"/>
      <c r="AA208" s="448"/>
      <c r="AB208" s="448"/>
      <c r="AC208" s="448"/>
      <c r="AD208" s="448"/>
      <c r="AE208" s="448"/>
      <c r="AF208" s="448"/>
      <c r="AG208" s="448"/>
      <c r="AH208" s="447"/>
    </row>
    <row r="209" spans="3:34">
      <c r="C209" s="449"/>
      <c r="D209" s="448"/>
      <c r="E209" s="448"/>
      <c r="F209" s="902" t="s">
        <v>1082</v>
      </c>
      <c r="G209" s="896"/>
      <c r="H209" s="896"/>
      <c r="I209" s="897"/>
      <c r="J209" s="898" t="s">
        <v>871</v>
      </c>
      <c r="K209" s="899"/>
      <c r="L209" s="900"/>
      <c r="M209" s="901">
        <v>80</v>
      </c>
      <c r="N209" s="901"/>
      <c r="O209" s="901">
        <v>105</v>
      </c>
      <c r="P209" s="901"/>
      <c r="Q209" s="448"/>
      <c r="R209" s="448"/>
      <c r="S209" s="448"/>
      <c r="T209" s="448"/>
      <c r="U209" s="448"/>
      <c r="V209" s="448"/>
      <c r="W209" s="448"/>
      <c r="X209" s="448"/>
      <c r="Y209" s="448"/>
      <c r="Z209" s="448"/>
      <c r="AA209" s="448"/>
      <c r="AB209" s="448"/>
      <c r="AC209" s="448"/>
      <c r="AD209" s="448"/>
      <c r="AE209" s="448"/>
      <c r="AF209" s="448"/>
      <c r="AG209" s="448"/>
      <c r="AH209" s="447"/>
    </row>
    <row r="210" spans="3:34">
      <c r="C210" s="449"/>
      <c r="D210" s="448"/>
      <c r="E210" s="448"/>
      <c r="F210" s="906" t="s">
        <v>1083</v>
      </c>
      <c r="G210" s="907"/>
      <c r="H210" s="907"/>
      <c r="I210" s="908"/>
      <c r="J210" s="707"/>
      <c r="K210" s="708"/>
      <c r="L210" s="709"/>
      <c r="M210" s="705"/>
      <c r="N210" s="706"/>
      <c r="O210" s="704"/>
      <c r="P210" s="704"/>
      <c r="Q210" s="448"/>
      <c r="R210" s="448"/>
      <c r="S210" s="448"/>
      <c r="T210" s="448"/>
      <c r="U210" s="448"/>
      <c r="V210" s="448"/>
      <c r="W210" s="448"/>
      <c r="X210" s="448"/>
      <c r="Y210" s="448"/>
      <c r="Z210" s="448"/>
      <c r="AA210" s="448"/>
      <c r="AB210" s="448"/>
      <c r="AC210" s="448"/>
      <c r="AD210" s="448"/>
      <c r="AE210" s="448"/>
      <c r="AF210" s="448"/>
      <c r="AG210" s="448"/>
      <c r="AH210" s="447"/>
    </row>
    <row r="211" spans="3:34">
      <c r="C211" s="449"/>
      <c r="D211" s="448"/>
      <c r="E211" s="448"/>
      <c r="F211" s="906" t="s">
        <v>1084</v>
      </c>
      <c r="G211" s="907"/>
      <c r="H211" s="907"/>
      <c r="I211" s="908"/>
      <c r="J211" s="707"/>
      <c r="K211" s="708"/>
      <c r="L211" s="709"/>
      <c r="M211" s="705"/>
      <c r="N211" s="706"/>
      <c r="O211" s="704"/>
      <c r="P211" s="704"/>
      <c r="Q211" s="448"/>
      <c r="R211" s="448"/>
      <c r="S211" s="448"/>
      <c r="T211" s="448"/>
      <c r="U211" s="448"/>
      <c r="V211" s="448"/>
      <c r="W211" s="448"/>
      <c r="X211" s="448"/>
      <c r="Y211" s="448"/>
      <c r="Z211" s="448"/>
      <c r="AA211" s="448"/>
      <c r="AB211" s="448"/>
      <c r="AC211" s="448"/>
      <c r="AD211" s="448"/>
      <c r="AE211" s="448"/>
      <c r="AF211" s="448"/>
      <c r="AG211" s="448"/>
      <c r="AH211" s="447"/>
    </row>
    <row r="212" spans="3:34">
      <c r="C212" s="449"/>
      <c r="D212" s="448"/>
      <c r="E212" s="448"/>
      <c r="F212" s="906" t="s">
        <v>1085</v>
      </c>
      <c r="G212" s="907"/>
      <c r="H212" s="907"/>
      <c r="I212" s="908"/>
      <c r="J212" s="903">
        <v>0</v>
      </c>
      <c r="K212" s="909"/>
      <c r="L212" s="904"/>
      <c r="M212" s="903">
        <v>0</v>
      </c>
      <c r="N212" s="904"/>
      <c r="O212" s="905">
        <v>0</v>
      </c>
      <c r="P212" s="905"/>
      <c r="Q212" s="448"/>
      <c r="R212" s="448"/>
      <c r="S212" s="448"/>
      <c r="T212" s="448"/>
      <c r="U212" s="448"/>
      <c r="V212" s="448"/>
      <c r="W212" s="448"/>
      <c r="X212" s="448"/>
      <c r="Y212" s="448"/>
      <c r="Z212" s="448"/>
      <c r="AA212" s="448"/>
      <c r="AB212" s="448"/>
      <c r="AC212" s="448"/>
      <c r="AD212" s="448"/>
      <c r="AE212" s="448"/>
      <c r="AF212" s="448"/>
      <c r="AG212" s="448"/>
      <c r="AH212" s="447"/>
    </row>
    <row r="213" spans="3:34">
      <c r="C213" s="449"/>
      <c r="D213" s="448"/>
      <c r="E213" s="448"/>
      <c r="F213" s="906" t="s">
        <v>1086</v>
      </c>
      <c r="G213" s="907"/>
      <c r="H213" s="907"/>
      <c r="I213" s="908"/>
      <c r="J213" s="707"/>
      <c r="K213" s="708"/>
      <c r="L213" s="709"/>
      <c r="M213" s="705"/>
      <c r="N213" s="706"/>
      <c r="O213" s="704"/>
      <c r="P213" s="704"/>
      <c r="Q213" s="448"/>
      <c r="R213" s="448"/>
      <c r="S213" s="448"/>
      <c r="T213" s="448"/>
      <c r="U213" s="448"/>
      <c r="V213" s="448"/>
      <c r="W213" s="448"/>
      <c r="X213" s="448"/>
      <c r="Y213" s="448"/>
      <c r="Z213" s="448"/>
      <c r="AA213" s="448"/>
      <c r="AB213" s="448"/>
      <c r="AC213" s="448"/>
      <c r="AD213" s="448"/>
      <c r="AE213" s="448"/>
      <c r="AF213" s="448"/>
      <c r="AG213" s="448"/>
      <c r="AH213" s="447"/>
    </row>
    <row r="214" spans="3:34">
      <c r="C214" s="449"/>
      <c r="D214" s="448"/>
      <c r="E214" s="448"/>
      <c r="F214" s="906" t="s">
        <v>1087</v>
      </c>
      <c r="G214" s="907"/>
      <c r="H214" s="907"/>
      <c r="I214" s="908"/>
      <c r="J214" s="707"/>
      <c r="K214" s="708"/>
      <c r="L214" s="709"/>
      <c r="M214" s="705"/>
      <c r="N214" s="706"/>
      <c r="O214" s="704"/>
      <c r="P214" s="704"/>
      <c r="Q214" s="448"/>
      <c r="R214" s="448"/>
      <c r="S214" s="448"/>
      <c r="T214" s="448"/>
      <c r="U214" s="448"/>
      <c r="V214" s="448"/>
      <c r="W214" s="448"/>
      <c r="X214" s="448"/>
      <c r="Y214" s="448"/>
      <c r="Z214" s="448"/>
      <c r="AA214" s="448"/>
      <c r="AB214" s="448"/>
      <c r="AC214" s="448"/>
      <c r="AD214" s="448"/>
      <c r="AE214" s="448"/>
      <c r="AF214" s="448"/>
      <c r="AG214" s="448"/>
      <c r="AH214" s="447"/>
    </row>
    <row r="215" spans="3:34" ht="12.75" customHeight="1">
      <c r="C215" s="449"/>
      <c r="D215" s="448"/>
      <c r="E215" s="448"/>
      <c r="F215" s="906" t="s">
        <v>1088</v>
      </c>
      <c r="G215" s="907"/>
      <c r="H215" s="907"/>
      <c r="I215" s="908"/>
      <c r="J215" s="707"/>
      <c r="K215" s="708"/>
      <c r="L215" s="709"/>
      <c r="M215" s="705"/>
      <c r="N215" s="706"/>
      <c r="O215" s="704"/>
      <c r="P215" s="704"/>
      <c r="Q215" s="448"/>
      <c r="R215" s="448"/>
      <c r="S215" s="448"/>
      <c r="T215" s="448"/>
      <c r="U215" s="448"/>
      <c r="V215" s="448"/>
      <c r="W215" s="448"/>
      <c r="X215" s="448"/>
      <c r="Y215" s="448"/>
      <c r="Z215" s="448"/>
      <c r="AA215" s="448"/>
      <c r="AB215" s="448"/>
      <c r="AC215" s="448"/>
      <c r="AD215" s="448"/>
      <c r="AE215" s="448"/>
      <c r="AF215" s="448"/>
      <c r="AG215" s="448"/>
      <c r="AH215" s="447"/>
    </row>
    <row r="216" spans="3:34" ht="12.75" customHeight="1">
      <c r="C216" s="449"/>
      <c r="D216" s="448"/>
      <c r="E216" s="448"/>
      <c r="F216" s="906" t="s">
        <v>1089</v>
      </c>
      <c r="G216" s="907"/>
      <c r="H216" s="907"/>
      <c r="I216" s="908"/>
      <c r="J216" s="707"/>
      <c r="K216" s="708"/>
      <c r="L216" s="709"/>
      <c r="M216" s="705"/>
      <c r="N216" s="706"/>
      <c r="O216" s="704"/>
      <c r="P216" s="704"/>
      <c r="Q216" s="448"/>
      <c r="R216" s="448"/>
      <c r="S216" s="448"/>
      <c r="T216" s="448"/>
      <c r="U216" s="448"/>
      <c r="V216" s="448"/>
      <c r="W216" s="448"/>
      <c r="X216" s="448"/>
      <c r="Y216" s="448"/>
      <c r="Z216" s="448"/>
      <c r="AA216" s="448"/>
      <c r="AB216" s="448"/>
      <c r="AC216" s="448"/>
      <c r="AD216" s="448"/>
      <c r="AE216" s="448"/>
      <c r="AF216" s="448"/>
      <c r="AG216" s="448"/>
      <c r="AH216" s="447"/>
    </row>
    <row r="217" spans="3:34">
      <c r="C217" s="449"/>
      <c r="D217" s="448"/>
      <c r="E217" s="448"/>
      <c r="F217" s="906" t="s">
        <v>1090</v>
      </c>
      <c r="G217" s="907"/>
      <c r="H217" s="907"/>
      <c r="I217" s="908"/>
      <c r="J217" s="903">
        <v>0</v>
      </c>
      <c r="K217" s="909"/>
      <c r="L217" s="904"/>
      <c r="M217" s="903">
        <v>0</v>
      </c>
      <c r="N217" s="904"/>
      <c r="O217" s="905">
        <v>0</v>
      </c>
      <c r="P217" s="905"/>
      <c r="Q217" s="448"/>
      <c r="R217" s="448"/>
      <c r="S217" s="448"/>
      <c r="T217" s="448"/>
      <c r="U217" s="448"/>
      <c r="V217" s="448"/>
      <c r="W217" s="448"/>
      <c r="X217" s="448"/>
      <c r="Y217" s="448"/>
      <c r="Z217" s="448"/>
      <c r="AA217" s="448"/>
      <c r="AB217" s="448"/>
      <c r="AC217" s="448"/>
      <c r="AD217" s="448"/>
      <c r="AE217" s="448"/>
      <c r="AF217" s="448"/>
      <c r="AG217" s="448"/>
      <c r="AH217" s="447"/>
    </row>
    <row r="218" spans="3:34" ht="14.25" thickBot="1">
      <c r="C218" s="446"/>
      <c r="D218" s="445"/>
      <c r="E218" s="445"/>
      <c r="F218" s="445"/>
      <c r="G218" s="445"/>
      <c r="H218" s="445"/>
      <c r="I218" s="445"/>
      <c r="J218" s="445"/>
      <c r="K218" s="445"/>
      <c r="L218" s="445"/>
      <c r="M218" s="445"/>
      <c r="N218" s="445"/>
      <c r="O218" s="445"/>
      <c r="P218" s="445"/>
      <c r="Q218" s="445"/>
      <c r="R218" s="445"/>
      <c r="S218" s="445"/>
      <c r="T218" s="445"/>
      <c r="U218" s="445"/>
      <c r="V218" s="445"/>
      <c r="W218" s="445"/>
      <c r="X218" s="445"/>
      <c r="Y218" s="445"/>
      <c r="Z218" s="445"/>
      <c r="AA218" s="445"/>
      <c r="AB218" s="445"/>
      <c r="AC218" s="445"/>
      <c r="AD218" s="445"/>
      <c r="AE218" s="445"/>
      <c r="AF218" s="445"/>
      <c r="AG218" s="445"/>
      <c r="AH218" s="444"/>
    </row>
  </sheetData>
  <mergeCells count="698">
    <mergeCell ref="AH7:AI7"/>
    <mergeCell ref="AJ7:AK7"/>
    <mergeCell ref="AL7:AM7"/>
    <mergeCell ref="L21:M21"/>
    <mergeCell ref="N21:O21"/>
    <mergeCell ref="AH20:AI20"/>
    <mergeCell ref="AJ20:AK20"/>
    <mergeCell ref="AL20:AM20"/>
    <mergeCell ref="D21:E21"/>
    <mergeCell ref="F21:G21"/>
    <mergeCell ref="P21:Q21"/>
    <mergeCell ref="R21:S21"/>
    <mergeCell ref="AD21:AE21"/>
    <mergeCell ref="AF21:AG21"/>
    <mergeCell ref="AH21:AI21"/>
    <mergeCell ref="AJ21:AK21"/>
    <mergeCell ref="AL21:AM21"/>
    <mergeCell ref="AF11:AG11"/>
    <mergeCell ref="AH11:AI11"/>
    <mergeCell ref="AF18:AG18"/>
    <mergeCell ref="AH18:AI18"/>
    <mergeCell ref="AJ18:AK18"/>
    <mergeCell ref="AL18:AM18"/>
    <mergeCell ref="T19:U19"/>
    <mergeCell ref="AH4:AI4"/>
    <mergeCell ref="AJ4:AK4"/>
    <mergeCell ref="AL4:AM4"/>
    <mergeCell ref="P7:Q7"/>
    <mergeCell ref="AD7:AE7"/>
    <mergeCell ref="L14:M14"/>
    <mergeCell ref="R7:S7"/>
    <mergeCell ref="N7:O7"/>
    <mergeCell ref="N14:O14"/>
    <mergeCell ref="AH5:AI5"/>
    <mergeCell ref="AJ5:AK5"/>
    <mergeCell ref="AL5:AM5"/>
    <mergeCell ref="AH6:AI6"/>
    <mergeCell ref="AJ6:AK6"/>
    <mergeCell ref="AL6:AM6"/>
    <mergeCell ref="AF7:AG7"/>
    <mergeCell ref="X5:Y5"/>
    <mergeCell ref="Z5:AA5"/>
    <mergeCell ref="AB4:AC4"/>
    <mergeCell ref="AD4:AE4"/>
    <mergeCell ref="AF4:AG4"/>
    <mergeCell ref="X4:Y4"/>
    <mergeCell ref="Z4:AA4"/>
    <mergeCell ref="AB6:AC6"/>
    <mergeCell ref="Z19:AA19"/>
    <mergeCell ref="AB19:AC19"/>
    <mergeCell ref="AD19:AE19"/>
    <mergeCell ref="AF19:AG19"/>
    <mergeCell ref="AH19:AI19"/>
    <mergeCell ref="AJ19:AK19"/>
    <mergeCell ref="AL19:AM19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AF46:AF47"/>
    <mergeCell ref="AF48:AF51"/>
    <mergeCell ref="AF52:AF54"/>
    <mergeCell ref="AF55:AF56"/>
    <mergeCell ref="AC58:AD58"/>
    <mergeCell ref="Y58:AB58"/>
    <mergeCell ref="O70:R70"/>
    <mergeCell ref="J71:M71"/>
    <mergeCell ref="O71:R71"/>
    <mergeCell ref="AB60:AC60"/>
    <mergeCell ref="Z60:AA60"/>
    <mergeCell ref="U60:V60"/>
    <mergeCell ref="AE60:AF60"/>
    <mergeCell ref="Y52:AB52"/>
    <mergeCell ref="J53:K53"/>
    <mergeCell ref="H59:AD59"/>
    <mergeCell ref="C63:E63"/>
    <mergeCell ref="C64:E79"/>
    <mergeCell ref="R67:T67"/>
    <mergeCell ref="J70:M70"/>
    <mergeCell ref="Z18:AA18"/>
    <mergeCell ref="AB18:AC18"/>
    <mergeCell ref="AD18:AE18"/>
    <mergeCell ref="B20:C20"/>
    <mergeCell ref="D20:E20"/>
    <mergeCell ref="F20:G20"/>
    <mergeCell ref="U41:V41"/>
    <mergeCell ref="P20:Q20"/>
    <mergeCell ref="R20:S20"/>
    <mergeCell ref="T20:U20"/>
    <mergeCell ref="V20:W20"/>
    <mergeCell ref="O51:R51"/>
    <mergeCell ref="T51:W51"/>
    <mergeCell ref="Y51:AB51"/>
    <mergeCell ref="J52:M52"/>
    <mergeCell ref="O52:R52"/>
    <mergeCell ref="AE41:AF41"/>
    <mergeCell ref="H77:I77"/>
    <mergeCell ref="J77:M77"/>
    <mergeCell ref="O77:R77"/>
    <mergeCell ref="AG26:AG37"/>
    <mergeCell ref="AF27:AF32"/>
    <mergeCell ref="AF33:AF35"/>
    <mergeCell ref="AF36:AF37"/>
    <mergeCell ref="AB20:AC20"/>
    <mergeCell ref="AD20:AE20"/>
    <mergeCell ref="AF20:AG20"/>
    <mergeCell ref="R37:T37"/>
    <mergeCell ref="B17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Z20:AA20"/>
    <mergeCell ref="R29:T29"/>
    <mergeCell ref="H20:I20"/>
    <mergeCell ref="J20:K20"/>
    <mergeCell ref="L20:M20"/>
    <mergeCell ref="N20:O20"/>
    <mergeCell ref="AG45:AG56"/>
    <mergeCell ref="G33:G35"/>
    <mergeCell ref="H39:I39"/>
    <mergeCell ref="AC39:AD39"/>
    <mergeCell ref="H40:AD40"/>
    <mergeCell ref="J39:M39"/>
    <mergeCell ref="O39:R39"/>
    <mergeCell ref="T39:W39"/>
    <mergeCell ref="Y39:AB39"/>
    <mergeCell ref="Z41:AA41"/>
    <mergeCell ref="AB41:AC41"/>
    <mergeCell ref="V35:W35"/>
    <mergeCell ref="Y35:Z35"/>
    <mergeCell ref="AA35:AB35"/>
    <mergeCell ref="T34:U34"/>
    <mergeCell ref="V34:W34"/>
    <mergeCell ref="Y34:Z34"/>
    <mergeCell ref="AA34:AB34"/>
    <mergeCell ref="J35:K35"/>
    <mergeCell ref="L35:M35"/>
    <mergeCell ref="O35:P35"/>
    <mergeCell ref="Q35:R35"/>
    <mergeCell ref="T35:U35"/>
    <mergeCell ref="J51:M51"/>
    <mergeCell ref="AG64:AG75"/>
    <mergeCell ref="Y73:Z73"/>
    <mergeCell ref="AA73:AB73"/>
    <mergeCell ref="U79:V79"/>
    <mergeCell ref="W79:X79"/>
    <mergeCell ref="Z79:AA79"/>
    <mergeCell ref="AB79:AC79"/>
    <mergeCell ref="AE79:AF79"/>
    <mergeCell ref="AF71:AF73"/>
    <mergeCell ref="AF74:AF75"/>
    <mergeCell ref="T70:W70"/>
    <mergeCell ref="Y70:AB70"/>
    <mergeCell ref="T71:W71"/>
    <mergeCell ref="Y71:AB71"/>
    <mergeCell ref="T72:U72"/>
    <mergeCell ref="V72:W72"/>
    <mergeCell ref="Y72:Z72"/>
    <mergeCell ref="AA72:AB72"/>
    <mergeCell ref="R75:T75"/>
    <mergeCell ref="AF64:AF70"/>
    <mergeCell ref="T77:W77"/>
    <mergeCell ref="Y77:AB77"/>
    <mergeCell ref="AC77:AD77"/>
    <mergeCell ref="H78:AD78"/>
    <mergeCell ref="L11:M11"/>
    <mergeCell ref="N11:O11"/>
    <mergeCell ref="P11:Q11"/>
    <mergeCell ref="C25:E25"/>
    <mergeCell ref="C26:E41"/>
    <mergeCell ref="J32:M32"/>
    <mergeCell ref="O32:R32"/>
    <mergeCell ref="T32:W32"/>
    <mergeCell ref="W41:X41"/>
    <mergeCell ref="V18:W18"/>
    <mergeCell ref="X18:Y18"/>
    <mergeCell ref="V19:W19"/>
    <mergeCell ref="X19:Y19"/>
    <mergeCell ref="X20:Y20"/>
    <mergeCell ref="Y32:AB32"/>
    <mergeCell ref="J33:M33"/>
    <mergeCell ref="O33:R33"/>
    <mergeCell ref="T33:W33"/>
    <mergeCell ref="Y33:AB33"/>
    <mergeCell ref="J34:K34"/>
    <mergeCell ref="L34:M34"/>
    <mergeCell ref="O34:P34"/>
    <mergeCell ref="Q34:R34"/>
    <mergeCell ref="R26:T26"/>
    <mergeCell ref="D4:E4"/>
    <mergeCell ref="F4:G4"/>
    <mergeCell ref="H4:I4"/>
    <mergeCell ref="J4:K4"/>
    <mergeCell ref="L4:M4"/>
    <mergeCell ref="N4:O4"/>
    <mergeCell ref="V5:W5"/>
    <mergeCell ref="P4:Q4"/>
    <mergeCell ref="R4:S4"/>
    <mergeCell ref="T4:U4"/>
    <mergeCell ref="V4:W4"/>
    <mergeCell ref="B6:C6"/>
    <mergeCell ref="D6:E6"/>
    <mergeCell ref="F6:G6"/>
    <mergeCell ref="J6:K6"/>
    <mergeCell ref="L6:M6"/>
    <mergeCell ref="N6:O6"/>
    <mergeCell ref="P5:Q5"/>
    <mergeCell ref="R5:S5"/>
    <mergeCell ref="T5:U5"/>
    <mergeCell ref="B5:C5"/>
    <mergeCell ref="D5:E5"/>
    <mergeCell ref="F5:G5"/>
    <mergeCell ref="H5:I5"/>
    <mergeCell ref="J5:K5"/>
    <mergeCell ref="L5:M5"/>
    <mergeCell ref="N5:O5"/>
    <mergeCell ref="AD6:AE6"/>
    <mergeCell ref="AF6:AG6"/>
    <mergeCell ref="D7:E7"/>
    <mergeCell ref="F7:G7"/>
    <mergeCell ref="L7:M7"/>
    <mergeCell ref="P6:Q6"/>
    <mergeCell ref="R6:S6"/>
    <mergeCell ref="T6:U6"/>
    <mergeCell ref="V6:W6"/>
    <mergeCell ref="X6:Y6"/>
    <mergeCell ref="Z6:AA6"/>
    <mergeCell ref="AB5:AC5"/>
    <mergeCell ref="AD5:AE5"/>
    <mergeCell ref="AF5:AG5"/>
    <mergeCell ref="AD11:AE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R11:S11"/>
    <mergeCell ref="T11:U11"/>
    <mergeCell ref="V11:W11"/>
    <mergeCell ref="X11:Y11"/>
    <mergeCell ref="Z11:AA11"/>
    <mergeCell ref="AB11:AC11"/>
    <mergeCell ref="B10:C11"/>
    <mergeCell ref="D11:E11"/>
    <mergeCell ref="F11:G11"/>
    <mergeCell ref="H11:I11"/>
    <mergeCell ref="J11:K11"/>
    <mergeCell ref="B13:C13"/>
    <mergeCell ref="D13:E13"/>
    <mergeCell ref="F13:G13"/>
    <mergeCell ref="H13:I13"/>
    <mergeCell ref="J13:K13"/>
    <mergeCell ref="L13:M13"/>
    <mergeCell ref="AB12:AC12"/>
    <mergeCell ref="AD12:AE12"/>
    <mergeCell ref="AF12:AG12"/>
    <mergeCell ref="AH12:AI12"/>
    <mergeCell ref="AJ12:AK12"/>
    <mergeCell ref="AL12:AM12"/>
    <mergeCell ref="P12:Q12"/>
    <mergeCell ref="R12:S12"/>
    <mergeCell ref="T12:U12"/>
    <mergeCell ref="V12:W12"/>
    <mergeCell ref="X12:Y12"/>
    <mergeCell ref="Z12:AA12"/>
    <mergeCell ref="AL13:AM13"/>
    <mergeCell ref="D14:E14"/>
    <mergeCell ref="F14:G14"/>
    <mergeCell ref="P14:Q14"/>
    <mergeCell ref="R14:S14"/>
    <mergeCell ref="AD14:AE14"/>
    <mergeCell ref="AF14:AG14"/>
    <mergeCell ref="AH14:AI14"/>
    <mergeCell ref="AJ14:AK14"/>
    <mergeCell ref="AL14:AM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C44:E44"/>
    <mergeCell ref="C45:E60"/>
    <mergeCell ref="R45:T45"/>
    <mergeCell ref="R47:T47"/>
    <mergeCell ref="R49:T49"/>
    <mergeCell ref="AA53:AB53"/>
    <mergeCell ref="J54:K54"/>
    <mergeCell ref="L54:M54"/>
    <mergeCell ref="O54:P54"/>
    <mergeCell ref="Q54:R54"/>
    <mergeCell ref="T54:U54"/>
    <mergeCell ref="V54:W54"/>
    <mergeCell ref="Y54:Z54"/>
    <mergeCell ref="AA54:AB54"/>
    <mergeCell ref="L53:M53"/>
    <mergeCell ref="O53:P53"/>
    <mergeCell ref="Q53:R53"/>
    <mergeCell ref="T53:U53"/>
    <mergeCell ref="V53:W53"/>
    <mergeCell ref="Y53:Z53"/>
    <mergeCell ref="W60:X60"/>
    <mergeCell ref="J58:M58"/>
    <mergeCell ref="O58:R58"/>
    <mergeCell ref="T58:W58"/>
    <mergeCell ref="E86:F86"/>
    <mergeCell ref="G86:H86"/>
    <mergeCell ref="I86:J86"/>
    <mergeCell ref="K86:L86"/>
    <mergeCell ref="C84:D85"/>
    <mergeCell ref="E84:F85"/>
    <mergeCell ref="G84:H85"/>
    <mergeCell ref="I84:J85"/>
    <mergeCell ref="K84:L85"/>
    <mergeCell ref="T73:U73"/>
    <mergeCell ref="V73:W73"/>
    <mergeCell ref="R56:T56"/>
    <mergeCell ref="G52:G54"/>
    <mergeCell ref="G71:G73"/>
    <mergeCell ref="T52:W52"/>
    <mergeCell ref="R84:S84"/>
    <mergeCell ref="V84:W84"/>
    <mergeCell ref="AD86:AD91"/>
    <mergeCell ref="J72:K72"/>
    <mergeCell ref="L72:M72"/>
    <mergeCell ref="O72:P72"/>
    <mergeCell ref="Q72:R72"/>
    <mergeCell ref="J73:K73"/>
    <mergeCell ref="L73:M73"/>
    <mergeCell ref="H58:I58"/>
    <mergeCell ref="I89:J89"/>
    <mergeCell ref="K89:L89"/>
    <mergeCell ref="O73:P73"/>
    <mergeCell ref="Q73:R73"/>
    <mergeCell ref="AA84:AB84"/>
    <mergeCell ref="AB85:AC85"/>
    <mergeCell ref="N84:O84"/>
    <mergeCell ref="AE86:AE91"/>
    <mergeCell ref="C87:D87"/>
    <mergeCell ref="E87:F87"/>
    <mergeCell ref="G87:H87"/>
    <mergeCell ref="I87:J87"/>
    <mergeCell ref="K87:L87"/>
    <mergeCell ref="AC87:AC90"/>
    <mergeCell ref="C88:D88"/>
    <mergeCell ref="E88:F88"/>
    <mergeCell ref="C90:D90"/>
    <mergeCell ref="E90:F90"/>
    <mergeCell ref="G90:H90"/>
    <mergeCell ref="I90:J90"/>
    <mergeCell ref="K90:L90"/>
    <mergeCell ref="S91:X91"/>
    <mergeCell ref="G88:H88"/>
    <mergeCell ref="I88:J88"/>
    <mergeCell ref="K88:L88"/>
    <mergeCell ref="T88:W88"/>
    <mergeCell ref="AB88:AB89"/>
    <mergeCell ref="C89:D89"/>
    <mergeCell ref="E89:F89"/>
    <mergeCell ref="G89:H89"/>
    <mergeCell ref="C86:D86"/>
    <mergeCell ref="Z98:AA98"/>
    <mergeCell ref="AC98:AD98"/>
    <mergeCell ref="P99:Q99"/>
    <mergeCell ref="W99:X99"/>
    <mergeCell ref="Z99:AA99"/>
    <mergeCell ref="AC99:AD99"/>
    <mergeCell ref="U93:V93"/>
    <mergeCell ref="T94:W94"/>
    <mergeCell ref="R95:Y95"/>
    <mergeCell ref="R96:Y96"/>
    <mergeCell ref="Q98:R98"/>
    <mergeCell ref="U98:V98"/>
    <mergeCell ref="C104:D104"/>
    <mergeCell ref="E104:F104"/>
    <mergeCell ref="G104:H104"/>
    <mergeCell ref="I104:J104"/>
    <mergeCell ref="AB104:AC104"/>
    <mergeCell ref="C105:D105"/>
    <mergeCell ref="E105:F105"/>
    <mergeCell ref="G105:H105"/>
    <mergeCell ref="I105:J105"/>
    <mergeCell ref="AC100:AD100"/>
    <mergeCell ref="S101:T101"/>
    <mergeCell ref="W101:X101"/>
    <mergeCell ref="Z101:AA101"/>
    <mergeCell ref="AC101:AD101"/>
    <mergeCell ref="N103:O103"/>
    <mergeCell ref="R103:S103"/>
    <mergeCell ref="V103:W103"/>
    <mergeCell ref="AA103:AB103"/>
    <mergeCell ref="I107:J107"/>
    <mergeCell ref="T107:W107"/>
    <mergeCell ref="AB107:AB108"/>
    <mergeCell ref="C108:D108"/>
    <mergeCell ref="E108:F108"/>
    <mergeCell ref="G108:H108"/>
    <mergeCell ref="I108:J108"/>
    <mergeCell ref="AD105:AD110"/>
    <mergeCell ref="AE105:AE110"/>
    <mergeCell ref="C106:D106"/>
    <mergeCell ref="E106:F106"/>
    <mergeCell ref="G106:H106"/>
    <mergeCell ref="I106:J106"/>
    <mergeCell ref="AC106:AC109"/>
    <mergeCell ref="C107:D107"/>
    <mergeCell ref="E107:F107"/>
    <mergeCell ref="G107:H107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T126:W126"/>
    <mergeCell ref="AB126:AB127"/>
    <mergeCell ref="C127:F127"/>
    <mergeCell ref="G127:H127"/>
    <mergeCell ref="C128:F128"/>
    <mergeCell ref="G128:H128"/>
    <mergeCell ref="AB123:AC123"/>
    <mergeCell ref="C124:F124"/>
    <mergeCell ref="G124:H124"/>
    <mergeCell ref="Z117:AA117"/>
    <mergeCell ref="AC117:AD117"/>
    <mergeCell ref="P118:Q118"/>
    <mergeCell ref="W118:X118"/>
    <mergeCell ref="Z118:AA118"/>
    <mergeCell ref="AC118:AD118"/>
    <mergeCell ref="S110:X110"/>
    <mergeCell ref="U112:V112"/>
    <mergeCell ref="T113:W113"/>
    <mergeCell ref="R114:Y114"/>
    <mergeCell ref="R115:Y115"/>
    <mergeCell ref="Q117:R117"/>
    <mergeCell ref="U117:V117"/>
    <mergeCell ref="AD124:AD129"/>
    <mergeCell ref="AE124:AE129"/>
    <mergeCell ref="C125:F125"/>
    <mergeCell ref="G125:H125"/>
    <mergeCell ref="AC125:AC128"/>
    <mergeCell ref="C126:F126"/>
    <mergeCell ref="G126:H126"/>
    <mergeCell ref="AC119:AD119"/>
    <mergeCell ref="S120:T120"/>
    <mergeCell ref="W120:X120"/>
    <mergeCell ref="Z120:AA120"/>
    <mergeCell ref="AC120:AD120"/>
    <mergeCell ref="N122:O122"/>
    <mergeCell ref="R122:S122"/>
    <mergeCell ref="V122:W122"/>
    <mergeCell ref="AA122:AB122"/>
    <mergeCell ref="C129:F129"/>
    <mergeCell ref="G129:H129"/>
    <mergeCell ref="S129:X129"/>
    <mergeCell ref="N141:O141"/>
    <mergeCell ref="R141:S141"/>
    <mergeCell ref="V141:W141"/>
    <mergeCell ref="AA141:AB141"/>
    <mergeCell ref="R134:Y134"/>
    <mergeCell ref="Q136:R136"/>
    <mergeCell ref="U136:V136"/>
    <mergeCell ref="Z136:AA136"/>
    <mergeCell ref="AC136:AD136"/>
    <mergeCell ref="P137:Q137"/>
    <mergeCell ref="W137:X137"/>
    <mergeCell ref="Z137:AA137"/>
    <mergeCell ref="AC137:AD137"/>
    <mergeCell ref="U131:V131"/>
    <mergeCell ref="T132:W132"/>
    <mergeCell ref="R133:Y133"/>
    <mergeCell ref="U150:V150"/>
    <mergeCell ref="T151:W151"/>
    <mergeCell ref="R152:Y152"/>
    <mergeCell ref="R153:Y153"/>
    <mergeCell ref="Q155:R155"/>
    <mergeCell ref="U155:V155"/>
    <mergeCell ref="AB142:AC142"/>
    <mergeCell ref="AD143:AD148"/>
    <mergeCell ref="AE143:AE148"/>
    <mergeCell ref="AC144:AC147"/>
    <mergeCell ref="T145:W145"/>
    <mergeCell ref="AB145:AB146"/>
    <mergeCell ref="S148:X148"/>
    <mergeCell ref="AC138:AD138"/>
    <mergeCell ref="S139:T139"/>
    <mergeCell ref="W139:X139"/>
    <mergeCell ref="Z139:AA139"/>
    <mergeCell ref="AC139:AD139"/>
    <mergeCell ref="AB161:AC161"/>
    <mergeCell ref="AD162:AD167"/>
    <mergeCell ref="AE162:AE167"/>
    <mergeCell ref="AC163:AC166"/>
    <mergeCell ref="T164:W164"/>
    <mergeCell ref="AB164:AB165"/>
    <mergeCell ref="S167:X167"/>
    <mergeCell ref="AC157:AD157"/>
    <mergeCell ref="S158:T158"/>
    <mergeCell ref="W158:X158"/>
    <mergeCell ref="Z158:AA158"/>
    <mergeCell ref="AC158:AD158"/>
    <mergeCell ref="N160:O160"/>
    <mergeCell ref="R160:S160"/>
    <mergeCell ref="V160:W160"/>
    <mergeCell ref="AA160:AB160"/>
    <mergeCell ref="Z155:AA155"/>
    <mergeCell ref="AC155:AD155"/>
    <mergeCell ref="P156:Q156"/>
    <mergeCell ref="W156:X156"/>
    <mergeCell ref="Z156:AA156"/>
    <mergeCell ref="AC156:AD156"/>
    <mergeCell ref="AC176:AD176"/>
    <mergeCell ref="S177:T177"/>
    <mergeCell ref="W177:X177"/>
    <mergeCell ref="Z177:AA177"/>
    <mergeCell ref="AC177:AD177"/>
    <mergeCell ref="Z174:AA174"/>
    <mergeCell ref="AC174:AD174"/>
    <mergeCell ref="P175:Q175"/>
    <mergeCell ref="W175:X175"/>
    <mergeCell ref="Z175:AA175"/>
    <mergeCell ref="AC175:AD175"/>
    <mergeCell ref="U169:V169"/>
    <mergeCell ref="T170:W170"/>
    <mergeCell ref="R171:Y171"/>
    <mergeCell ref="R172:Y172"/>
    <mergeCell ref="Q174:R174"/>
    <mergeCell ref="U174:V174"/>
    <mergeCell ref="F184:I184"/>
    <mergeCell ref="J184:L184"/>
    <mergeCell ref="M184:N184"/>
    <mergeCell ref="O184:P184"/>
    <mergeCell ref="R184:S184"/>
    <mergeCell ref="T184:U184"/>
    <mergeCell ref="F183:I183"/>
    <mergeCell ref="J183:L183"/>
    <mergeCell ref="M183:N183"/>
    <mergeCell ref="O183:P183"/>
    <mergeCell ref="R183:S183"/>
    <mergeCell ref="T183:U183"/>
    <mergeCell ref="F182:I182"/>
    <mergeCell ref="J182:L182"/>
    <mergeCell ref="M182:N182"/>
    <mergeCell ref="O182:P182"/>
    <mergeCell ref="R182:U182"/>
    <mergeCell ref="F187:I187"/>
    <mergeCell ref="J187:L187"/>
    <mergeCell ref="M187:N187"/>
    <mergeCell ref="O187:P187"/>
    <mergeCell ref="R187:S187"/>
    <mergeCell ref="T187:U187"/>
    <mergeCell ref="F186:I186"/>
    <mergeCell ref="J186:L186"/>
    <mergeCell ref="M186:N186"/>
    <mergeCell ref="O186:P186"/>
    <mergeCell ref="R186:S186"/>
    <mergeCell ref="T186:U186"/>
    <mergeCell ref="F185:I185"/>
    <mergeCell ref="J185:L185"/>
    <mergeCell ref="M185:N185"/>
    <mergeCell ref="O185:P185"/>
    <mergeCell ref="R185:S185"/>
    <mergeCell ref="T185:U185"/>
    <mergeCell ref="F190:I190"/>
    <mergeCell ref="J190:L190"/>
    <mergeCell ref="M190:N190"/>
    <mergeCell ref="O190:P190"/>
    <mergeCell ref="R190:S190"/>
    <mergeCell ref="T190:U190"/>
    <mergeCell ref="F189:I189"/>
    <mergeCell ref="J189:L189"/>
    <mergeCell ref="M189:N189"/>
    <mergeCell ref="O189:P189"/>
    <mergeCell ref="R189:S189"/>
    <mergeCell ref="T189:U189"/>
    <mergeCell ref="F188:I188"/>
    <mergeCell ref="J188:L188"/>
    <mergeCell ref="M188:N188"/>
    <mergeCell ref="O188:P188"/>
    <mergeCell ref="R188:S188"/>
    <mergeCell ref="T188:U188"/>
    <mergeCell ref="F194:I194"/>
    <mergeCell ref="J194:L194"/>
    <mergeCell ref="M194:N194"/>
    <mergeCell ref="O194:P194"/>
    <mergeCell ref="F195:I195"/>
    <mergeCell ref="J195:L195"/>
    <mergeCell ref="M195:N195"/>
    <mergeCell ref="O195:P195"/>
    <mergeCell ref="R192:S192"/>
    <mergeCell ref="T192:U192"/>
    <mergeCell ref="F193:I193"/>
    <mergeCell ref="J193:L193"/>
    <mergeCell ref="M193:N193"/>
    <mergeCell ref="O193:P193"/>
    <mergeCell ref="R193:S193"/>
    <mergeCell ref="T193:U193"/>
    <mergeCell ref="F191:I191"/>
    <mergeCell ref="J191:L191"/>
    <mergeCell ref="M191:N191"/>
    <mergeCell ref="O191:P191"/>
    <mergeCell ref="F192:I192"/>
    <mergeCell ref="J192:L192"/>
    <mergeCell ref="M192:N192"/>
    <mergeCell ref="O192:P192"/>
    <mergeCell ref="F201:I201"/>
    <mergeCell ref="J201:L201"/>
    <mergeCell ref="M201:N201"/>
    <mergeCell ref="O201:P201"/>
    <mergeCell ref="F198:I198"/>
    <mergeCell ref="J198:L198"/>
    <mergeCell ref="M198:N198"/>
    <mergeCell ref="O198:P198"/>
    <mergeCell ref="F199:I199"/>
    <mergeCell ref="J199:L199"/>
    <mergeCell ref="M199:N199"/>
    <mergeCell ref="O199:P199"/>
    <mergeCell ref="F196:I196"/>
    <mergeCell ref="J196:L196"/>
    <mergeCell ref="M196:N196"/>
    <mergeCell ref="O196:P196"/>
    <mergeCell ref="F197:I197"/>
    <mergeCell ref="J197:L197"/>
    <mergeCell ref="M197:N197"/>
    <mergeCell ref="O197:P197"/>
    <mergeCell ref="F206:I206"/>
    <mergeCell ref="J206:L206"/>
    <mergeCell ref="M206:N206"/>
    <mergeCell ref="O206:P206"/>
    <mergeCell ref="F202:I202"/>
    <mergeCell ref="J202:L202"/>
    <mergeCell ref="M202:N202"/>
    <mergeCell ref="O202:P202"/>
    <mergeCell ref="F203:I203"/>
    <mergeCell ref="J203:L203"/>
    <mergeCell ref="M203:N203"/>
    <mergeCell ref="O203:P203"/>
    <mergeCell ref="F200:I200"/>
    <mergeCell ref="J200:L200"/>
    <mergeCell ref="M200:N200"/>
    <mergeCell ref="O200:P200"/>
    <mergeCell ref="F207:I207"/>
    <mergeCell ref="J207:L207"/>
    <mergeCell ref="M207:N207"/>
    <mergeCell ref="O207:P207"/>
    <mergeCell ref="F204:I204"/>
    <mergeCell ref="J204:L204"/>
    <mergeCell ref="M204:N204"/>
    <mergeCell ref="O204:P204"/>
    <mergeCell ref="F205:I205"/>
    <mergeCell ref="J205:L205"/>
    <mergeCell ref="M205:N205"/>
    <mergeCell ref="O205:P205"/>
    <mergeCell ref="F208:I208"/>
    <mergeCell ref="J208:L208"/>
    <mergeCell ref="M208:N208"/>
    <mergeCell ref="O208:P208"/>
    <mergeCell ref="F209:I209"/>
    <mergeCell ref="J209:L209"/>
    <mergeCell ref="M209:N209"/>
    <mergeCell ref="O209:P209"/>
    <mergeCell ref="M217:N217"/>
    <mergeCell ref="O217:P217"/>
    <mergeCell ref="F213:I213"/>
    <mergeCell ref="F214:I214"/>
    <mergeCell ref="F215:I215"/>
    <mergeCell ref="F216:I216"/>
    <mergeCell ref="F217:I217"/>
    <mergeCell ref="J217:L217"/>
    <mergeCell ref="F210:I210"/>
    <mergeCell ref="F211:I211"/>
    <mergeCell ref="F212:I212"/>
    <mergeCell ref="J212:L212"/>
    <mergeCell ref="M212:N212"/>
    <mergeCell ref="O212:P212"/>
  </mergeCells>
  <phoneticPr fontId="5"/>
  <conditionalFormatting sqref="J33:M33 O33:R33 T33:W33 Y33:AB33 J52:M52 O52:R52 T52:W52 Y52:AB52 J71:M71 O71:R71 T71:W71 Y71:AB71">
    <cfRule type="notContainsBlanks" dxfId="0" priority="1">
      <formula>LEN(TRIM(J33))&gt;0</formula>
    </cfRule>
  </conditionalFormatting>
  <dataValidations count="4">
    <dataValidation type="list" allowBlank="1" showInputMessage="1" showErrorMessage="1" sqref="T5:T6 AB19:AC20 X19:Y20 T19:U20 AB5:AB6 X5:X6 X12:Y13 AB12:AC13 T12:U13">
      <formula1>$C$86:$C$90</formula1>
    </dataValidation>
    <dataValidation type="list" allowBlank="1" showInputMessage="1" showErrorMessage="1" sqref="N84:O84 N141:O141 N122:O122 N103:O103 N160:O160">
      <formula1>$C$105:$C$110</formula1>
    </dataValidation>
    <dataValidation type="list" allowBlank="1" showInputMessage="1" showErrorMessage="1" sqref="Y71:AB71 J33:M33 T33:W33 O33:R33 Y33:AB33 J52:M52 T52:W52 O52:R52 Y52:AB52 J71:M71 O71:R71 T71:W71">
      <formula1>$F$183:$F$217</formula1>
    </dataValidation>
    <dataValidation type="list" allowBlank="1" showInputMessage="1" showErrorMessage="1" sqref="R29:T29">
      <formula1>"300,600,900"</formula1>
    </dataValidation>
  </dataValidations>
  <pageMargins left="0.78740157480314965" right="0.39370078740157483" top="0.39370078740157483" bottom="0.39370078740157483" header="0.19685039370078741" footer="0.19685039370078741"/>
  <pageSetup paperSize="9" scale="76" fitToHeight="2" orientation="portrait" r:id="rId1"/>
  <rowBreaks count="1" manualBreakCount="1">
    <brk id="139" min="1" max="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33"/>
  </sheetPr>
  <dimension ref="A1:W65897"/>
  <sheetViews>
    <sheetView workbookViewId="0">
      <selection activeCell="I22" sqref="I22"/>
    </sheetView>
  </sheetViews>
  <sheetFormatPr defaultColWidth="11.625" defaultRowHeight="18" customHeight="1"/>
  <cols>
    <col min="1" max="1" width="0.875" style="207" customWidth="1"/>
    <col min="2" max="2" width="16.375" style="207" customWidth="1"/>
    <col min="3" max="3" width="20.25" style="207" customWidth="1"/>
    <col min="4" max="4" width="6.125" style="207" customWidth="1"/>
    <col min="5" max="5" width="5.75" style="207" customWidth="1"/>
    <col min="6" max="6" width="6.125" style="207" customWidth="1"/>
    <col min="7" max="7" width="4.625" style="208" customWidth="1"/>
    <col min="8" max="8" width="4.75" style="207" customWidth="1"/>
    <col min="9" max="9" width="5.75" style="207" customWidth="1"/>
    <col min="10" max="10" width="7.375" style="207" customWidth="1"/>
    <col min="11" max="14" width="5.75" style="207" customWidth="1"/>
    <col min="15" max="15" width="10" style="207" customWidth="1"/>
    <col min="16" max="16" width="1.75" style="207" customWidth="1"/>
    <col min="17" max="17" width="9.75" style="208" customWidth="1"/>
    <col min="18" max="19" width="10.75" style="208" customWidth="1"/>
    <col min="20" max="20" width="9.75" style="208" customWidth="1"/>
    <col min="21" max="21" width="0.875" style="207" customWidth="1"/>
    <col min="22" max="16384" width="11.625" style="207"/>
  </cols>
  <sheetData>
    <row r="1" spans="2:23" s="209" customFormat="1" ht="15" customHeight="1">
      <c r="B1" s="284" t="s">
        <v>238</v>
      </c>
      <c r="G1" s="210"/>
      <c r="Q1" s="210"/>
      <c r="R1" s="210"/>
      <c r="S1" s="210"/>
      <c r="T1" s="210"/>
    </row>
    <row r="2" spans="2:23" s="209" customFormat="1" ht="15" customHeight="1">
      <c r="B2" s="283" t="s">
        <v>93</v>
      </c>
      <c r="C2" s="1073" t="e">
        <f>#REF!</f>
        <v>#REF!</v>
      </c>
      <c r="D2" s="1074"/>
      <c r="E2" s="1074"/>
      <c r="F2" s="1074"/>
      <c r="G2" s="1074"/>
      <c r="H2" s="1074"/>
      <c r="I2" s="1074"/>
      <c r="J2" s="1075"/>
      <c r="K2" s="1071" t="s">
        <v>207</v>
      </c>
      <c r="L2" s="1072"/>
      <c r="M2" s="1082" t="str">
        <f>'細目（排水（西））'!B5</f>
        <v>Ⅱ.排水処理施設（西）撤去工事　</v>
      </c>
      <c r="N2" s="1083"/>
      <c r="O2" s="1083"/>
      <c r="P2" s="1084"/>
      <c r="Q2" s="282" t="s">
        <v>240</v>
      </c>
      <c r="R2" s="1079" t="str">
        <f>'細目（排水（西））'!B7</f>
        <v>　（1）電灯分岐</v>
      </c>
      <c r="S2" s="1080"/>
      <c r="T2" s="1081"/>
    </row>
    <row r="3" spans="2:23" s="209" customFormat="1" ht="15" customHeight="1">
      <c r="G3" s="210"/>
      <c r="Q3" s="210"/>
      <c r="R3" s="210"/>
      <c r="S3" s="210"/>
      <c r="T3" s="210"/>
    </row>
    <row r="4" spans="2:23" s="209" customFormat="1" ht="15" customHeight="1">
      <c r="B4" s="281"/>
      <c r="C4" s="280"/>
      <c r="D4" s="275" t="s">
        <v>235</v>
      </c>
      <c r="E4" s="279"/>
      <c r="F4" s="278"/>
      <c r="G4" s="277" t="s">
        <v>205</v>
      </c>
      <c r="H4" s="274"/>
      <c r="I4" s="274"/>
      <c r="J4" s="276"/>
      <c r="K4" s="275" t="s">
        <v>204</v>
      </c>
      <c r="L4" s="274"/>
      <c r="M4" s="274"/>
      <c r="N4" s="273"/>
      <c r="O4" s="272" t="s">
        <v>203</v>
      </c>
      <c r="Q4" s="210"/>
      <c r="R4" s="210"/>
      <c r="S4" s="210"/>
      <c r="T4" s="210"/>
    </row>
    <row r="5" spans="2:23" s="209" customFormat="1" ht="15" customHeight="1">
      <c r="B5" s="271" t="s">
        <v>70</v>
      </c>
      <c r="C5" s="270" t="s">
        <v>87</v>
      </c>
      <c r="D5" s="269" t="s">
        <v>234</v>
      </c>
      <c r="E5" s="268" t="s">
        <v>233</v>
      </c>
      <c r="F5" s="265" t="s">
        <v>13</v>
      </c>
      <c r="G5" s="267" t="s">
        <v>202</v>
      </c>
      <c r="H5" s="265" t="s">
        <v>14</v>
      </c>
      <c r="I5" s="264" t="s">
        <v>201</v>
      </c>
      <c r="J5" s="266" t="s">
        <v>14</v>
      </c>
      <c r="K5" s="265" t="s">
        <v>202</v>
      </c>
      <c r="L5" s="265" t="s">
        <v>14</v>
      </c>
      <c r="M5" s="264" t="s">
        <v>201</v>
      </c>
      <c r="N5" s="263" t="s">
        <v>14</v>
      </c>
      <c r="O5" s="262"/>
      <c r="Q5" s="210"/>
      <c r="R5" s="210"/>
      <c r="S5" s="210"/>
      <c r="T5" s="210"/>
    </row>
    <row r="6" spans="2:23" s="209" customFormat="1" ht="15" customHeight="1">
      <c r="B6" s="261"/>
      <c r="C6" s="260"/>
      <c r="D6" s="259"/>
      <c r="E6" s="256"/>
      <c r="F6" s="256"/>
      <c r="G6" s="258"/>
      <c r="H6" s="256" t="s">
        <v>200</v>
      </c>
      <c r="I6" s="256"/>
      <c r="J6" s="257" t="s">
        <v>199</v>
      </c>
      <c r="K6" s="256"/>
      <c r="L6" s="256" t="s">
        <v>200</v>
      </c>
      <c r="M6" s="256"/>
      <c r="N6" s="255" t="s">
        <v>199</v>
      </c>
      <c r="O6" s="254"/>
      <c r="Q6" s="210"/>
      <c r="R6" s="210"/>
      <c r="S6" s="210"/>
      <c r="T6" s="210"/>
    </row>
    <row r="7" spans="2:23" s="209" customFormat="1" ht="15" customHeight="1">
      <c r="B7" s="322" t="s">
        <v>641</v>
      </c>
      <c r="C7" s="304" t="s">
        <v>649</v>
      </c>
      <c r="D7" s="320"/>
      <c r="E7" s="303" t="s">
        <v>251</v>
      </c>
      <c r="F7" s="302">
        <v>1</v>
      </c>
      <c r="G7" s="296">
        <v>12</v>
      </c>
      <c r="H7" s="302">
        <v>0.2</v>
      </c>
      <c r="I7" s="301">
        <v>0.22</v>
      </c>
      <c r="J7" s="224">
        <f>IF(AND(D7="",E7=""),"",IF(H7="",ROUND(F7*G7+F7*G7*I7,3),ROUND(F7*G7*H7+F7*G7*H7*I7,3)))</f>
        <v>2.9279999999999999</v>
      </c>
      <c r="K7" s="301"/>
      <c r="L7" s="301"/>
      <c r="M7" s="301" t="str">
        <f t="shared" ref="M7:M17" si="0">IF(K7="","",0.12)</f>
        <v/>
      </c>
      <c r="N7" s="324" t="str">
        <f>IF(K7="","",IF(L7="",ROUND(F7*K7+F7*K7*M7,3),ROUND(F7*K7*L7+F7*K7*L7*M7,3)))</f>
        <v/>
      </c>
      <c r="O7" s="327" t="s">
        <v>289</v>
      </c>
      <c r="Q7" s="253" t="s">
        <v>229</v>
      </c>
      <c r="R7" s="252"/>
      <c r="S7" s="251"/>
      <c r="T7" s="210"/>
    </row>
    <row r="8" spans="2:23" s="209" customFormat="1" ht="15" customHeight="1">
      <c r="B8" s="322" t="s">
        <v>641</v>
      </c>
      <c r="C8" s="304" t="s">
        <v>648</v>
      </c>
      <c r="D8" s="320"/>
      <c r="E8" s="303" t="s">
        <v>251</v>
      </c>
      <c r="F8" s="302">
        <v>1</v>
      </c>
      <c r="G8" s="296">
        <v>5</v>
      </c>
      <c r="H8" s="302">
        <v>0.2</v>
      </c>
      <c r="I8" s="301">
        <v>0.22</v>
      </c>
      <c r="J8" s="224">
        <f t="shared" ref="J8:J17" si="1">IF(AND(D8="",E8=""),"",IF(H8="",ROUND(F8*G8+F8*G8*I8,3),ROUND(F8*G8*H8+F8*G8*H8*I8,3)))</f>
        <v>1.22</v>
      </c>
      <c r="K8" s="301"/>
      <c r="L8" s="301"/>
      <c r="M8" s="301" t="str">
        <f t="shared" si="0"/>
        <v/>
      </c>
      <c r="N8" s="324" t="str">
        <f>IF(K8="","",IF(L8="",ROUND(#REF!*K8+#REF!*K8*M8,3),ROUND(#REF!*K8*L8+#REF!*K8*L8*M8,3)))</f>
        <v/>
      </c>
      <c r="O8" s="327" t="s">
        <v>289</v>
      </c>
      <c r="Q8" s="245" t="s">
        <v>227</v>
      </c>
      <c r="R8" s="244" t="s">
        <v>196</v>
      </c>
      <c r="S8" s="243" t="s">
        <v>195</v>
      </c>
      <c r="T8" s="210"/>
      <c r="V8" s="285">
        <f t="shared" ref="V8:V18" si="2">G8*H8*1.2*F8</f>
        <v>1.2</v>
      </c>
      <c r="W8" s="334" t="e">
        <f t="shared" ref="W8:W35" si="3">ROUND(V8*$R$88,-1)</f>
        <v>#REF!</v>
      </c>
    </row>
    <row r="9" spans="2:23" s="209" customFormat="1" ht="15" customHeight="1">
      <c r="B9" s="322" t="s">
        <v>647</v>
      </c>
      <c r="C9" s="304" t="s">
        <v>646</v>
      </c>
      <c r="D9" s="320"/>
      <c r="E9" s="303" t="s">
        <v>251</v>
      </c>
      <c r="F9" s="302">
        <v>1</v>
      </c>
      <c r="G9" s="296">
        <v>7</v>
      </c>
      <c r="H9" s="302">
        <v>0.2</v>
      </c>
      <c r="I9" s="301">
        <v>0.22</v>
      </c>
      <c r="J9" s="224">
        <f t="shared" si="1"/>
        <v>1.708</v>
      </c>
      <c r="K9" s="301"/>
      <c r="L9" s="301"/>
      <c r="M9" s="301" t="str">
        <f t="shared" si="0"/>
        <v/>
      </c>
      <c r="N9" s="324" t="str">
        <f>IF(K9="","",IF(L9="",ROUND(#REF!*K9+#REF!*K9*M9,3),ROUND(#REF!*K9*L9+#REF!*K9*L9*M9,3)))</f>
        <v/>
      </c>
      <c r="O9" s="327" t="s">
        <v>289</v>
      </c>
      <c r="Q9" s="242" t="s">
        <v>15</v>
      </c>
      <c r="R9" s="241" t="s">
        <v>16</v>
      </c>
      <c r="S9" s="240" t="s">
        <v>197</v>
      </c>
      <c r="T9" s="210"/>
      <c r="V9" s="285">
        <f t="shared" si="2"/>
        <v>1.6800000000000002</v>
      </c>
      <c r="W9" s="334" t="e">
        <f t="shared" si="3"/>
        <v>#REF!</v>
      </c>
    </row>
    <row r="10" spans="2:23" s="209" customFormat="1" ht="15" customHeight="1" thickBot="1">
      <c r="B10" s="322" t="s">
        <v>641</v>
      </c>
      <c r="C10" s="304" t="s">
        <v>645</v>
      </c>
      <c r="D10" s="320"/>
      <c r="E10" s="303" t="s">
        <v>251</v>
      </c>
      <c r="F10" s="302">
        <v>1</v>
      </c>
      <c r="G10" s="296">
        <v>12</v>
      </c>
      <c r="H10" s="302">
        <v>0.2</v>
      </c>
      <c r="I10" s="301">
        <v>0.22</v>
      </c>
      <c r="J10" s="323">
        <f t="shared" si="1"/>
        <v>2.9279999999999999</v>
      </c>
      <c r="K10" s="301"/>
      <c r="L10" s="301"/>
      <c r="M10" s="301" t="str">
        <f t="shared" si="0"/>
        <v/>
      </c>
      <c r="N10" s="324" t="str">
        <f>IF(K10="","",IF(L10="",ROUND(#REF!*K10+#REF!*K10*M10,3),ROUND(#REF!*K10*L10+#REF!*K10*L10*M10,3)))</f>
        <v/>
      </c>
      <c r="O10" s="327" t="s">
        <v>289</v>
      </c>
      <c r="Q10" s="250" t="e">
        <f>J78</f>
        <v>#REF!</v>
      </c>
      <c r="R10" s="237" t="e">
        <f>#REF!</f>
        <v>#REF!</v>
      </c>
      <c r="S10" s="249" t="e">
        <f>IF(OR(Q10="",R10=""),0,ROUNDDOWN(Q10*R10,0))</f>
        <v>#REF!</v>
      </c>
      <c r="T10" s="210"/>
      <c r="V10" s="285">
        <f t="shared" si="2"/>
        <v>2.8800000000000003</v>
      </c>
      <c r="W10" s="334" t="e">
        <f t="shared" si="3"/>
        <v>#REF!</v>
      </c>
    </row>
    <row r="11" spans="2:23" s="209" customFormat="1" ht="15" customHeight="1" thickTop="1">
      <c r="B11" s="322" t="s">
        <v>641</v>
      </c>
      <c r="C11" s="304" t="s">
        <v>644</v>
      </c>
      <c r="D11" s="320"/>
      <c r="E11" s="303" t="s">
        <v>251</v>
      </c>
      <c r="F11" s="302">
        <v>1</v>
      </c>
      <c r="G11" s="296">
        <v>0.94499999999999995</v>
      </c>
      <c r="H11" s="302">
        <v>0.2</v>
      </c>
      <c r="I11" s="301">
        <v>0.22</v>
      </c>
      <c r="J11" s="323">
        <f t="shared" si="1"/>
        <v>0.23100000000000001</v>
      </c>
      <c r="K11" s="301"/>
      <c r="L11" s="301"/>
      <c r="M11" s="301" t="str">
        <f t="shared" si="0"/>
        <v/>
      </c>
      <c r="N11" s="324" t="str">
        <f>IF(K11="","",IF(L11="",ROUND(#REF!*K11+#REF!*K11*M11,3),ROUND(#REF!*K11*L11+#REF!*K11*L11*M11,3)))</f>
        <v/>
      </c>
      <c r="O11" s="327" t="s">
        <v>289</v>
      </c>
      <c r="Q11" s="248" t="s">
        <v>228</v>
      </c>
      <c r="R11" s="247"/>
      <c r="S11" s="246"/>
      <c r="T11" s="210"/>
      <c r="V11" s="285">
        <f t="shared" si="2"/>
        <v>0.2268</v>
      </c>
      <c r="W11" s="334" t="e">
        <f t="shared" si="3"/>
        <v>#REF!</v>
      </c>
    </row>
    <row r="12" spans="2:23" s="209" customFormat="1" ht="15" customHeight="1">
      <c r="B12" s="322" t="s">
        <v>639</v>
      </c>
      <c r="C12" s="304" t="s">
        <v>643</v>
      </c>
      <c r="D12" s="320"/>
      <c r="E12" s="303" t="s">
        <v>251</v>
      </c>
      <c r="F12" s="302">
        <v>1</v>
      </c>
      <c r="G12" s="296">
        <v>1.5840000000000001</v>
      </c>
      <c r="H12" s="302">
        <v>0.2</v>
      </c>
      <c r="I12" s="301">
        <v>0.22</v>
      </c>
      <c r="J12" s="323">
        <f t="shared" si="1"/>
        <v>0.38600000000000001</v>
      </c>
      <c r="K12" s="301"/>
      <c r="L12" s="301"/>
      <c r="M12" s="301" t="str">
        <f t="shared" si="0"/>
        <v/>
      </c>
      <c r="N12" s="324" t="str">
        <f>IF(K12="","",IF(L12="",ROUND(#REF!*K12+#REF!*K12*M12,3),ROUND(#REF!*K12*L12+#REF!*K12*L12*M12,3)))</f>
        <v/>
      </c>
      <c r="O12" s="327" t="s">
        <v>289</v>
      </c>
      <c r="Q12" s="245" t="s">
        <v>227</v>
      </c>
      <c r="R12" s="244" t="s">
        <v>196</v>
      </c>
      <c r="S12" s="243" t="s">
        <v>195</v>
      </c>
      <c r="T12" s="210"/>
      <c r="V12" s="285">
        <f t="shared" si="2"/>
        <v>0.38016</v>
      </c>
      <c r="W12" s="334" t="e">
        <f t="shared" si="3"/>
        <v>#REF!</v>
      </c>
    </row>
    <row r="13" spans="2:23" s="209" customFormat="1" ht="15" customHeight="1">
      <c r="B13" s="322" t="s">
        <v>641</v>
      </c>
      <c r="C13" s="304" t="s">
        <v>642</v>
      </c>
      <c r="D13" s="320"/>
      <c r="E13" s="303" t="s">
        <v>251</v>
      </c>
      <c r="F13" s="302">
        <v>1</v>
      </c>
      <c r="G13" s="296">
        <v>12</v>
      </c>
      <c r="H13" s="302">
        <v>0.2</v>
      </c>
      <c r="I13" s="301">
        <v>0.22</v>
      </c>
      <c r="J13" s="323">
        <f t="shared" si="1"/>
        <v>2.9279999999999999</v>
      </c>
      <c r="K13" s="301"/>
      <c r="L13" s="301"/>
      <c r="M13" s="301" t="str">
        <f t="shared" si="0"/>
        <v/>
      </c>
      <c r="N13" s="324" t="str">
        <f>IF(K13="","",IF(L13="",ROUND(#REF!*K13+#REF!*K13*M13,3),ROUND(#REF!*K13*L13+#REF!*K13*L13*M13,3)))</f>
        <v/>
      </c>
      <c r="O13" s="327" t="s">
        <v>289</v>
      </c>
      <c r="Q13" s="242" t="s">
        <v>17</v>
      </c>
      <c r="R13" s="241" t="s">
        <v>18</v>
      </c>
      <c r="S13" s="240" t="s">
        <v>194</v>
      </c>
      <c r="T13" s="210"/>
      <c r="V13" s="285">
        <f t="shared" si="2"/>
        <v>2.8800000000000003</v>
      </c>
      <c r="W13" s="334" t="e">
        <f t="shared" si="3"/>
        <v>#REF!</v>
      </c>
    </row>
    <row r="14" spans="2:23" s="209" customFormat="1" ht="15" customHeight="1">
      <c r="B14" s="322" t="s">
        <v>641</v>
      </c>
      <c r="C14" s="304" t="s">
        <v>640</v>
      </c>
      <c r="D14" s="320"/>
      <c r="E14" s="303" t="s">
        <v>251</v>
      </c>
      <c r="F14" s="302">
        <v>1</v>
      </c>
      <c r="G14" s="296">
        <v>3</v>
      </c>
      <c r="H14" s="302">
        <v>0.2</v>
      </c>
      <c r="I14" s="301">
        <v>0.22</v>
      </c>
      <c r="J14" s="323">
        <f t="shared" si="1"/>
        <v>0.73199999999999998</v>
      </c>
      <c r="K14" s="301"/>
      <c r="L14" s="301"/>
      <c r="M14" s="301" t="str">
        <f t="shared" si="0"/>
        <v/>
      </c>
      <c r="N14" s="324" t="str">
        <f>IF(K14="","",IF(L14="",ROUND(F14*K14+F14*K14*M14,3),ROUND(F14*K14*L14+F14*K14*L14*M14,3)))</f>
        <v/>
      </c>
      <c r="O14" s="327" t="s">
        <v>289</v>
      </c>
      <c r="Q14" s="238" t="str">
        <f>N78</f>
        <v/>
      </c>
      <c r="R14" s="306" t="e">
        <f>#REF!</f>
        <v>#REF!</v>
      </c>
      <c r="S14" s="236" t="e">
        <f>IF(OR(Q14="",R14=""),0,ROUNDDOWN(Q14*R14,0))</f>
        <v>#REF!</v>
      </c>
      <c r="T14" s="210"/>
      <c r="V14" s="285">
        <f t="shared" si="2"/>
        <v>0.72000000000000008</v>
      </c>
      <c r="W14" s="334" t="e">
        <f t="shared" si="3"/>
        <v>#REF!</v>
      </c>
    </row>
    <row r="15" spans="2:23" s="209" customFormat="1" ht="15" customHeight="1">
      <c r="B15" s="322" t="s">
        <v>639</v>
      </c>
      <c r="C15" s="304" t="s">
        <v>638</v>
      </c>
      <c r="D15" s="320"/>
      <c r="E15" s="303" t="s">
        <v>251</v>
      </c>
      <c r="F15" s="302">
        <v>2</v>
      </c>
      <c r="G15" s="296">
        <v>1.706</v>
      </c>
      <c r="H15" s="302">
        <v>0.2</v>
      </c>
      <c r="I15" s="301">
        <v>0.22</v>
      </c>
      <c r="J15" s="323">
        <f t="shared" si="1"/>
        <v>0.83299999999999996</v>
      </c>
      <c r="K15" s="301"/>
      <c r="L15" s="301"/>
      <c r="M15" s="301" t="str">
        <f t="shared" si="0"/>
        <v/>
      </c>
      <c r="N15" s="324" t="str">
        <f>IF(K15="","",IF(L15="",ROUND(F15*K15+F15*K15*M15,3),ROUND(F15*K15*L15+F15*K15*L15*M15,3)))</f>
        <v/>
      </c>
      <c r="O15" s="327" t="s">
        <v>289</v>
      </c>
      <c r="Q15" s="210"/>
      <c r="R15" s="210"/>
      <c r="S15" s="210"/>
      <c r="T15" s="210"/>
      <c r="V15" s="285">
        <f t="shared" si="2"/>
        <v>0.81887999999999994</v>
      </c>
      <c r="W15" s="334" t="e">
        <f t="shared" si="3"/>
        <v>#REF!</v>
      </c>
    </row>
    <row r="16" spans="2:23" s="209" customFormat="1" ht="15" customHeight="1">
      <c r="B16" s="322" t="s">
        <v>637</v>
      </c>
      <c r="C16" s="304" t="s">
        <v>635</v>
      </c>
      <c r="D16" s="320"/>
      <c r="E16" s="303" t="s">
        <v>251</v>
      </c>
      <c r="F16" s="302">
        <v>1</v>
      </c>
      <c r="G16" s="296">
        <v>7</v>
      </c>
      <c r="H16" s="302">
        <v>0.2</v>
      </c>
      <c r="I16" s="301">
        <v>0.22</v>
      </c>
      <c r="J16" s="323">
        <f t="shared" si="1"/>
        <v>1.708</v>
      </c>
      <c r="K16" s="301"/>
      <c r="L16" s="301"/>
      <c r="M16" s="301" t="str">
        <f t="shared" si="0"/>
        <v/>
      </c>
      <c r="N16" s="324" t="str">
        <f>IF(K16="","",IF(L16="",ROUND(F16*K16+F16*K16*M16,3),ROUND(F16*K16*L16+F16*K16*L16*M16,3)))</f>
        <v/>
      </c>
      <c r="O16" s="327" t="s">
        <v>289</v>
      </c>
      <c r="Q16" s="235" t="s">
        <v>193</v>
      </c>
      <c r="R16" s="234"/>
      <c r="S16" s="233" t="s">
        <v>192</v>
      </c>
      <c r="T16" s="210"/>
      <c r="V16" s="285">
        <f t="shared" si="2"/>
        <v>1.6800000000000002</v>
      </c>
      <c r="W16" s="334" t="e">
        <f t="shared" si="3"/>
        <v>#REF!</v>
      </c>
    </row>
    <row r="17" spans="2:23" s="209" customFormat="1" ht="15" customHeight="1">
      <c r="B17" s="322" t="s">
        <v>636</v>
      </c>
      <c r="C17" s="304" t="s">
        <v>635</v>
      </c>
      <c r="D17" s="320"/>
      <c r="E17" s="303" t="s">
        <v>251</v>
      </c>
      <c r="F17" s="302">
        <v>1</v>
      </c>
      <c r="G17" s="296">
        <v>7</v>
      </c>
      <c r="H17" s="302">
        <v>0.2</v>
      </c>
      <c r="I17" s="301">
        <v>0.22</v>
      </c>
      <c r="J17" s="323">
        <f t="shared" si="1"/>
        <v>1.708</v>
      </c>
      <c r="K17" s="301"/>
      <c r="L17" s="301"/>
      <c r="M17" s="301" t="str">
        <f t="shared" si="0"/>
        <v/>
      </c>
      <c r="N17" s="324" t="str">
        <f>IF(K17="","",IF(L17="",ROUND(F17*K17+F17*K17*M17,3),ROUND(F17*K17*L17+F17*K17*L17*M17,3)))</f>
        <v/>
      </c>
      <c r="O17" s="327" t="s">
        <v>289</v>
      </c>
      <c r="Q17" s="232"/>
      <c r="R17" s="231" t="e">
        <f>S14+S10</f>
        <v>#REF!</v>
      </c>
      <c r="S17" s="335" t="e">
        <f>ROUND(R17,-1)</f>
        <v>#REF!</v>
      </c>
      <c r="T17" s="210"/>
      <c r="V17" s="285">
        <f t="shared" si="2"/>
        <v>1.6800000000000002</v>
      </c>
      <c r="W17" s="334" t="e">
        <f t="shared" si="3"/>
        <v>#REF!</v>
      </c>
    </row>
    <row r="18" spans="2:23" s="209" customFormat="1" ht="15" customHeight="1">
      <c r="B18" s="322"/>
      <c r="C18" s="304"/>
      <c r="D18" s="320"/>
      <c r="E18" s="303"/>
      <c r="F18" s="302"/>
      <c r="G18" s="296"/>
      <c r="H18" s="302"/>
      <c r="I18" s="301"/>
      <c r="J18" s="323" t="str">
        <f t="shared" ref="J18:J38" si="4">IF(AND(D18="",E18=""),"",IF(H18="",ROUND(F18*G18+F18*G18*I18,3),ROUND(F18*G18*H18+F18*G18*H18*I18,3)))</f>
        <v/>
      </c>
      <c r="K18" s="301"/>
      <c r="L18" s="301"/>
      <c r="M18" s="301" t="str">
        <f t="shared" ref="M18:M38" si="5">IF(K18="","",0.12)</f>
        <v/>
      </c>
      <c r="N18" s="324" t="str">
        <f t="shared" ref="N18:N38" si="6">IF(K18="","",IF(L18="",ROUND(F18*K18+F18*K18*M18,3),ROUND(F18*K18*L18+F18*K18*L18*M18,3)))</f>
        <v/>
      </c>
      <c r="O18" s="328"/>
      <c r="Q18" s="210"/>
      <c r="R18" s="210"/>
      <c r="S18" s="210"/>
      <c r="T18" s="210"/>
      <c r="V18" s="285">
        <f t="shared" si="2"/>
        <v>0</v>
      </c>
      <c r="W18" s="334" t="e">
        <f t="shared" si="3"/>
        <v>#REF!</v>
      </c>
    </row>
    <row r="19" spans="2:23" s="209" customFormat="1" ht="15" customHeight="1">
      <c r="B19" s="322"/>
      <c r="C19" s="304"/>
      <c r="D19" s="320"/>
      <c r="E19" s="303"/>
      <c r="F19" s="302"/>
      <c r="G19" s="296"/>
      <c r="H19" s="302"/>
      <c r="I19" s="301"/>
      <c r="J19" s="323" t="str">
        <f t="shared" si="4"/>
        <v/>
      </c>
      <c r="K19" s="301"/>
      <c r="L19" s="301"/>
      <c r="M19" s="301" t="str">
        <f t="shared" si="5"/>
        <v/>
      </c>
      <c r="N19" s="324" t="str">
        <f t="shared" si="6"/>
        <v/>
      </c>
      <c r="O19" s="328"/>
      <c r="Q19" s="235" t="s">
        <v>226</v>
      </c>
      <c r="R19" s="234"/>
      <c r="S19" s="233" t="s">
        <v>225</v>
      </c>
      <c r="T19" s="233" t="s">
        <v>224</v>
      </c>
      <c r="V19" s="285">
        <f t="shared" ref="V19:V35" si="7">G19*H19*1.2*F19</f>
        <v>0</v>
      </c>
      <c r="W19" s="334" t="e">
        <f t="shared" si="3"/>
        <v>#REF!</v>
      </c>
    </row>
    <row r="20" spans="2:23" s="209" customFormat="1" ht="15" customHeight="1">
      <c r="B20" s="289" t="s">
        <v>270</v>
      </c>
      <c r="C20" s="288" t="s">
        <v>620</v>
      </c>
      <c r="D20" s="320"/>
      <c r="E20" s="303" t="s">
        <v>251</v>
      </c>
      <c r="F20" s="302">
        <v>80</v>
      </c>
      <c r="G20" s="296">
        <v>2.8E-3</v>
      </c>
      <c r="H20" s="302">
        <v>1</v>
      </c>
      <c r="I20" s="301">
        <v>0.22</v>
      </c>
      <c r="J20" s="323">
        <f t="shared" si="4"/>
        <v>0.27300000000000002</v>
      </c>
      <c r="K20" s="301"/>
      <c r="L20" s="301"/>
      <c r="M20" s="301" t="str">
        <f t="shared" si="5"/>
        <v/>
      </c>
      <c r="N20" s="324" t="str">
        <f t="shared" si="6"/>
        <v/>
      </c>
      <c r="O20" s="300" t="s">
        <v>268</v>
      </c>
      <c r="Q20" s="299" t="s">
        <v>223</v>
      </c>
      <c r="R20" s="298"/>
      <c r="S20" s="297">
        <v>0.4</v>
      </c>
      <c r="T20" s="297">
        <v>0.2</v>
      </c>
      <c r="V20" s="285">
        <f t="shared" si="7"/>
        <v>0.26879999999999998</v>
      </c>
      <c r="W20" s="334" t="e">
        <f t="shared" si="3"/>
        <v>#REF!</v>
      </c>
    </row>
    <row r="21" spans="2:23" s="209" customFormat="1" ht="15" customHeight="1">
      <c r="B21" s="289" t="s">
        <v>270</v>
      </c>
      <c r="C21" s="288" t="s">
        <v>634</v>
      </c>
      <c r="D21" s="320"/>
      <c r="E21" s="303" t="s">
        <v>251</v>
      </c>
      <c r="F21" s="302">
        <v>25</v>
      </c>
      <c r="G21" s="296">
        <v>6.4000000000000003E-3</v>
      </c>
      <c r="H21" s="302">
        <v>1</v>
      </c>
      <c r="I21" s="301">
        <v>0.22</v>
      </c>
      <c r="J21" s="323">
        <f t="shared" si="4"/>
        <v>0.19500000000000001</v>
      </c>
      <c r="K21" s="301"/>
      <c r="L21" s="301"/>
      <c r="M21" s="301" t="str">
        <f t="shared" si="5"/>
        <v/>
      </c>
      <c r="N21" s="324" t="str">
        <f t="shared" si="6"/>
        <v/>
      </c>
      <c r="O21" s="300" t="s">
        <v>268</v>
      </c>
      <c r="Q21" s="295" t="s">
        <v>222</v>
      </c>
      <c r="R21" s="294"/>
      <c r="S21" s="293">
        <v>0.4</v>
      </c>
      <c r="T21" s="293">
        <v>0.2</v>
      </c>
      <c r="V21" s="285">
        <f t="shared" si="7"/>
        <v>0.192</v>
      </c>
      <c r="W21" s="334" t="e">
        <f t="shared" si="3"/>
        <v>#REF!</v>
      </c>
    </row>
    <row r="22" spans="2:23" s="209" customFormat="1" ht="15" customHeight="1">
      <c r="B22" s="289" t="s">
        <v>270</v>
      </c>
      <c r="C22" s="288" t="s">
        <v>633</v>
      </c>
      <c r="D22" s="320"/>
      <c r="E22" s="303" t="s">
        <v>251</v>
      </c>
      <c r="F22" s="302">
        <v>36</v>
      </c>
      <c r="G22" s="296">
        <v>8.3999999999999995E-3</v>
      </c>
      <c r="H22" s="302">
        <v>1</v>
      </c>
      <c r="I22" s="301">
        <v>0.22</v>
      </c>
      <c r="J22" s="323">
        <f t="shared" si="4"/>
        <v>0.36899999999999999</v>
      </c>
      <c r="K22" s="301"/>
      <c r="L22" s="301"/>
      <c r="M22" s="301" t="str">
        <f t="shared" si="5"/>
        <v/>
      </c>
      <c r="N22" s="324" t="str">
        <f t="shared" si="6"/>
        <v/>
      </c>
      <c r="O22" s="300" t="s">
        <v>268</v>
      </c>
      <c r="Q22" s="295" t="s">
        <v>221</v>
      </c>
      <c r="R22" s="294"/>
      <c r="S22" s="293">
        <v>0.4</v>
      </c>
      <c r="T22" s="293">
        <v>0.3</v>
      </c>
      <c r="V22" s="285">
        <f t="shared" si="7"/>
        <v>0.36287999999999998</v>
      </c>
      <c r="W22" s="334" t="e">
        <f t="shared" si="3"/>
        <v>#REF!</v>
      </c>
    </row>
    <row r="23" spans="2:23" s="209" customFormat="1" ht="15" customHeight="1">
      <c r="B23" s="322"/>
      <c r="C23" s="304"/>
      <c r="D23" s="320"/>
      <c r="E23" s="303"/>
      <c r="F23" s="302"/>
      <c r="G23" s="296"/>
      <c r="H23" s="302"/>
      <c r="I23" s="301"/>
      <c r="J23" s="323" t="str">
        <f t="shared" si="4"/>
        <v/>
      </c>
      <c r="K23" s="301"/>
      <c r="L23" s="301"/>
      <c r="M23" s="301" t="str">
        <f t="shared" si="5"/>
        <v/>
      </c>
      <c r="N23" s="324" t="str">
        <f t="shared" si="6"/>
        <v/>
      </c>
      <c r="O23" s="328"/>
      <c r="Q23" s="295" t="s">
        <v>220</v>
      </c>
      <c r="R23" s="294"/>
      <c r="S23" s="293">
        <v>0.4</v>
      </c>
      <c r="T23" s="293">
        <v>0.3</v>
      </c>
      <c r="V23" s="285">
        <f t="shared" si="7"/>
        <v>0</v>
      </c>
      <c r="W23" s="334" t="e">
        <f t="shared" si="3"/>
        <v>#REF!</v>
      </c>
    </row>
    <row r="24" spans="2:23" s="209" customFormat="1" ht="15" customHeight="1">
      <c r="B24" s="322" t="s">
        <v>318</v>
      </c>
      <c r="C24" s="288" t="s">
        <v>632</v>
      </c>
      <c r="D24" s="320"/>
      <c r="E24" s="303" t="s">
        <v>251</v>
      </c>
      <c r="F24" s="302">
        <v>21</v>
      </c>
      <c r="G24" s="296">
        <v>2.9000000000000001E-2</v>
      </c>
      <c r="H24" s="302">
        <v>0.2</v>
      </c>
      <c r="I24" s="301">
        <v>0.22</v>
      </c>
      <c r="J24" s="323">
        <f t="shared" si="4"/>
        <v>0.14899999999999999</v>
      </c>
      <c r="K24" s="301"/>
      <c r="L24" s="301"/>
      <c r="M24" s="301" t="str">
        <f t="shared" si="5"/>
        <v/>
      </c>
      <c r="N24" s="324" t="str">
        <f t="shared" si="6"/>
        <v/>
      </c>
      <c r="O24" s="300" t="s">
        <v>311</v>
      </c>
      <c r="Q24" s="295" t="s">
        <v>219</v>
      </c>
      <c r="R24" s="294"/>
      <c r="S24" s="293">
        <v>0.4</v>
      </c>
      <c r="T24" s="293">
        <v>0.3</v>
      </c>
      <c r="V24" s="285">
        <f t="shared" si="7"/>
        <v>0.14616000000000001</v>
      </c>
      <c r="W24" s="334" t="e">
        <f t="shared" si="3"/>
        <v>#REF!</v>
      </c>
    </row>
    <row r="25" spans="2:23" s="209" customFormat="1" ht="15" customHeight="1">
      <c r="B25" s="362" t="s">
        <v>318</v>
      </c>
      <c r="C25" s="315" t="s">
        <v>631</v>
      </c>
      <c r="D25" s="320"/>
      <c r="E25" s="303" t="s">
        <v>251</v>
      </c>
      <c r="F25" s="302">
        <v>15</v>
      </c>
      <c r="G25" s="296">
        <f>0.047*0.8</f>
        <v>3.7600000000000001E-2</v>
      </c>
      <c r="H25" s="302">
        <v>0.2</v>
      </c>
      <c r="I25" s="301">
        <v>0.22</v>
      </c>
      <c r="J25" s="323">
        <f t="shared" si="4"/>
        <v>0.13800000000000001</v>
      </c>
      <c r="K25" s="301"/>
      <c r="L25" s="301"/>
      <c r="M25" s="301" t="str">
        <f t="shared" si="5"/>
        <v/>
      </c>
      <c r="N25" s="324" t="str">
        <f t="shared" si="6"/>
        <v/>
      </c>
      <c r="O25" s="300" t="s">
        <v>311</v>
      </c>
      <c r="Q25" s="295" t="s">
        <v>218</v>
      </c>
      <c r="R25" s="294"/>
      <c r="S25" s="293">
        <v>0.4</v>
      </c>
      <c r="T25" s="293">
        <v>0.2</v>
      </c>
      <c r="V25" s="285">
        <f t="shared" si="7"/>
        <v>0.13536000000000001</v>
      </c>
      <c r="W25" s="334" t="e">
        <f t="shared" si="3"/>
        <v>#REF!</v>
      </c>
    </row>
    <row r="26" spans="2:23" s="209" customFormat="1" ht="15" customHeight="1">
      <c r="B26" s="322" t="s">
        <v>468</v>
      </c>
      <c r="C26" s="288" t="s">
        <v>630</v>
      </c>
      <c r="D26" s="320"/>
      <c r="E26" s="303" t="s">
        <v>190</v>
      </c>
      <c r="F26" s="302">
        <v>2</v>
      </c>
      <c r="G26" s="296">
        <v>4.7E-2</v>
      </c>
      <c r="H26" s="302">
        <v>0.2</v>
      </c>
      <c r="I26" s="301">
        <v>0.22</v>
      </c>
      <c r="J26" s="323">
        <f t="shared" si="4"/>
        <v>2.3E-2</v>
      </c>
      <c r="K26" s="301"/>
      <c r="L26" s="301"/>
      <c r="M26" s="301" t="str">
        <f t="shared" si="5"/>
        <v/>
      </c>
      <c r="N26" s="324" t="str">
        <f t="shared" si="6"/>
        <v/>
      </c>
      <c r="O26" s="300" t="s">
        <v>460</v>
      </c>
      <c r="Q26" s="295" t="s">
        <v>217</v>
      </c>
      <c r="R26" s="294"/>
      <c r="S26" s="293">
        <v>0.5</v>
      </c>
      <c r="T26" s="293">
        <v>0.3</v>
      </c>
      <c r="V26" s="285">
        <f t="shared" si="7"/>
        <v>2.256E-2</v>
      </c>
      <c r="W26" s="334" t="e">
        <f t="shared" si="3"/>
        <v>#REF!</v>
      </c>
    </row>
    <row r="27" spans="2:23" s="209" customFormat="1" ht="15" customHeight="1">
      <c r="B27" s="322" t="s">
        <v>468</v>
      </c>
      <c r="C27" s="288" t="s">
        <v>629</v>
      </c>
      <c r="D27" s="227"/>
      <c r="E27" s="303" t="s">
        <v>190</v>
      </c>
      <c r="F27" s="225">
        <v>28</v>
      </c>
      <c r="G27" s="286">
        <f>0.047*1.2</f>
        <v>5.6399999999999999E-2</v>
      </c>
      <c r="H27" s="302">
        <v>0.2</v>
      </c>
      <c r="I27" s="301">
        <v>0.22</v>
      </c>
      <c r="J27" s="224">
        <f t="shared" si="4"/>
        <v>0.38500000000000001</v>
      </c>
      <c r="K27" s="223"/>
      <c r="L27" s="223"/>
      <c r="M27" s="223" t="str">
        <f t="shared" si="5"/>
        <v/>
      </c>
      <c r="N27" s="222" t="str">
        <f t="shared" si="6"/>
        <v/>
      </c>
      <c r="O27" s="300" t="s">
        <v>460</v>
      </c>
      <c r="Q27" s="295" t="s">
        <v>216</v>
      </c>
      <c r="R27" s="294"/>
      <c r="S27" s="293">
        <v>0.4</v>
      </c>
      <c r="T27" s="293">
        <v>0.3</v>
      </c>
      <c r="V27" s="285">
        <f t="shared" si="7"/>
        <v>0.37900800000000001</v>
      </c>
      <c r="W27" s="334" t="e">
        <f t="shared" si="3"/>
        <v>#REF!</v>
      </c>
    </row>
    <row r="28" spans="2:23" s="209" customFormat="1" ht="15" customHeight="1">
      <c r="B28" s="322" t="s">
        <v>468</v>
      </c>
      <c r="C28" s="288" t="s">
        <v>628</v>
      </c>
      <c r="D28" s="227"/>
      <c r="E28" s="303" t="s">
        <v>190</v>
      </c>
      <c r="F28" s="225">
        <v>9</v>
      </c>
      <c r="G28" s="286">
        <f>0.062*0.8</f>
        <v>4.9600000000000005E-2</v>
      </c>
      <c r="H28" s="302">
        <v>0.2</v>
      </c>
      <c r="I28" s="301">
        <v>0.22</v>
      </c>
      <c r="J28" s="224">
        <f t="shared" si="4"/>
        <v>0.109</v>
      </c>
      <c r="K28" s="223"/>
      <c r="L28" s="223"/>
      <c r="M28" s="223" t="str">
        <f t="shared" si="5"/>
        <v/>
      </c>
      <c r="N28" s="222" t="str">
        <f t="shared" si="6"/>
        <v/>
      </c>
      <c r="O28" s="300" t="s">
        <v>460</v>
      </c>
      <c r="Q28" s="295" t="s">
        <v>215</v>
      </c>
      <c r="R28" s="294"/>
      <c r="S28" s="293">
        <v>0.4</v>
      </c>
      <c r="T28" s="293">
        <v>0.3</v>
      </c>
      <c r="V28" s="285">
        <f t="shared" si="7"/>
        <v>0.10713600000000001</v>
      </c>
      <c r="W28" s="334" t="e">
        <f t="shared" si="3"/>
        <v>#REF!</v>
      </c>
    </row>
    <row r="29" spans="2:23" s="209" customFormat="1" ht="15" customHeight="1">
      <c r="B29" s="322" t="s">
        <v>468</v>
      </c>
      <c r="C29" s="288" t="s">
        <v>627</v>
      </c>
      <c r="D29" s="227"/>
      <c r="E29" s="303" t="s">
        <v>190</v>
      </c>
      <c r="F29" s="225">
        <v>49</v>
      </c>
      <c r="G29" s="286">
        <v>6.2E-2</v>
      </c>
      <c r="H29" s="302">
        <v>0.2</v>
      </c>
      <c r="I29" s="301">
        <v>0.22</v>
      </c>
      <c r="J29" s="224">
        <f t="shared" si="4"/>
        <v>0.74099999999999999</v>
      </c>
      <c r="K29" s="223"/>
      <c r="L29" s="223"/>
      <c r="M29" s="223" t="str">
        <f t="shared" si="5"/>
        <v/>
      </c>
      <c r="N29" s="222" t="str">
        <f t="shared" si="6"/>
        <v/>
      </c>
      <c r="O29" s="300" t="s">
        <v>460</v>
      </c>
      <c r="Q29" s="295" t="s">
        <v>214</v>
      </c>
      <c r="R29" s="294"/>
      <c r="S29" s="293">
        <v>0.6</v>
      </c>
      <c r="T29" s="293">
        <v>0.3</v>
      </c>
      <c r="V29" s="209">
        <f t="shared" si="7"/>
        <v>0.72911999999999999</v>
      </c>
      <c r="W29" s="209" t="e">
        <f t="shared" si="3"/>
        <v>#REF!</v>
      </c>
    </row>
    <row r="30" spans="2:23" s="209" customFormat="1" ht="15" customHeight="1">
      <c r="B30" s="322" t="s">
        <v>468</v>
      </c>
      <c r="C30" s="288" t="s">
        <v>626</v>
      </c>
      <c r="D30" s="227"/>
      <c r="E30" s="303" t="s">
        <v>190</v>
      </c>
      <c r="F30" s="225">
        <v>120</v>
      </c>
      <c r="G30" s="286">
        <f>0.062*1.2</f>
        <v>7.4399999999999994E-2</v>
      </c>
      <c r="H30" s="302">
        <v>0.2</v>
      </c>
      <c r="I30" s="301">
        <v>0.22</v>
      </c>
      <c r="J30" s="224">
        <f t="shared" si="4"/>
        <v>2.1779999999999999</v>
      </c>
      <c r="K30" s="223"/>
      <c r="L30" s="223"/>
      <c r="M30" s="223" t="str">
        <f t="shared" si="5"/>
        <v/>
      </c>
      <c r="N30" s="222" t="str">
        <f t="shared" si="6"/>
        <v/>
      </c>
      <c r="O30" s="300" t="s">
        <v>460</v>
      </c>
      <c r="Q30" s="295" t="s">
        <v>213</v>
      </c>
      <c r="R30" s="294"/>
      <c r="S30" s="293">
        <v>0.4</v>
      </c>
      <c r="T30" s="293">
        <v>0.2</v>
      </c>
      <c r="V30" s="209">
        <f t="shared" si="7"/>
        <v>2.1427199999999997</v>
      </c>
      <c r="W30" s="209" t="e">
        <f t="shared" si="3"/>
        <v>#REF!</v>
      </c>
    </row>
    <row r="31" spans="2:23" s="209" customFormat="1" ht="15" customHeight="1">
      <c r="B31" s="362" t="s">
        <v>468</v>
      </c>
      <c r="C31" s="315" t="s">
        <v>625</v>
      </c>
      <c r="D31" s="227"/>
      <c r="E31" s="303" t="s">
        <v>190</v>
      </c>
      <c r="F31" s="225">
        <v>1</v>
      </c>
      <c r="G31" s="286">
        <f>0.082*0.8</f>
        <v>6.5600000000000006E-2</v>
      </c>
      <c r="H31" s="302">
        <v>0.2</v>
      </c>
      <c r="I31" s="301">
        <v>0.22</v>
      </c>
      <c r="J31" s="224">
        <f t="shared" si="4"/>
        <v>1.6E-2</v>
      </c>
      <c r="K31" s="223"/>
      <c r="L31" s="223"/>
      <c r="M31" s="223" t="str">
        <f t="shared" si="5"/>
        <v/>
      </c>
      <c r="N31" s="222" t="str">
        <f t="shared" si="6"/>
        <v/>
      </c>
      <c r="O31" s="300" t="s">
        <v>460</v>
      </c>
      <c r="Q31" s="295" t="s">
        <v>212</v>
      </c>
      <c r="R31" s="294"/>
      <c r="S31" s="293">
        <v>0.6</v>
      </c>
      <c r="T31" s="293">
        <v>0.3</v>
      </c>
      <c r="V31" s="209">
        <f t="shared" si="7"/>
        <v>1.5744000000000001E-2</v>
      </c>
      <c r="W31" s="209" t="e">
        <f t="shared" si="3"/>
        <v>#REF!</v>
      </c>
    </row>
    <row r="32" spans="2:23" s="209" customFormat="1" ht="15" customHeight="1">
      <c r="B32" s="362" t="s">
        <v>468</v>
      </c>
      <c r="C32" s="315" t="s">
        <v>624</v>
      </c>
      <c r="D32" s="227"/>
      <c r="E32" s="303" t="s">
        <v>190</v>
      </c>
      <c r="F32" s="225">
        <v>2</v>
      </c>
      <c r="G32" s="286">
        <v>8.2000000000000003E-2</v>
      </c>
      <c r="H32" s="302">
        <v>0.2</v>
      </c>
      <c r="I32" s="301">
        <v>0.22</v>
      </c>
      <c r="J32" s="224">
        <f t="shared" si="4"/>
        <v>0.04</v>
      </c>
      <c r="K32" s="223"/>
      <c r="L32" s="223"/>
      <c r="M32" s="223" t="str">
        <f t="shared" si="5"/>
        <v/>
      </c>
      <c r="N32" s="222" t="str">
        <f t="shared" si="6"/>
        <v/>
      </c>
      <c r="O32" s="300" t="s">
        <v>460</v>
      </c>
      <c r="Q32" s="292" t="s">
        <v>211</v>
      </c>
      <c r="R32" s="291"/>
      <c r="S32" s="290">
        <v>0.4</v>
      </c>
      <c r="T32" s="290">
        <v>0.3</v>
      </c>
      <c r="V32" s="209">
        <f t="shared" si="7"/>
        <v>3.9359999999999999E-2</v>
      </c>
      <c r="W32" s="209" t="e">
        <f t="shared" si="3"/>
        <v>#REF!</v>
      </c>
    </row>
    <row r="33" spans="2:23" s="209" customFormat="1" ht="15" customHeight="1">
      <c r="B33" s="362" t="s">
        <v>468</v>
      </c>
      <c r="C33" s="315" t="s">
        <v>623</v>
      </c>
      <c r="D33" s="227"/>
      <c r="E33" s="303" t="s">
        <v>190</v>
      </c>
      <c r="F33" s="225">
        <v>36</v>
      </c>
      <c r="G33" s="286">
        <f>0.082*1.2</f>
        <v>9.8400000000000001E-2</v>
      </c>
      <c r="H33" s="302">
        <v>0.2</v>
      </c>
      <c r="I33" s="301">
        <v>0.22</v>
      </c>
      <c r="J33" s="224">
        <f t="shared" si="4"/>
        <v>0.86399999999999999</v>
      </c>
      <c r="K33" s="223"/>
      <c r="L33" s="223"/>
      <c r="M33" s="223" t="str">
        <f t="shared" si="5"/>
        <v/>
      </c>
      <c r="N33" s="222" t="str">
        <f t="shared" si="6"/>
        <v/>
      </c>
      <c r="O33" s="300" t="s">
        <v>460</v>
      </c>
      <c r="Q33" s="210"/>
      <c r="R33" s="210"/>
      <c r="S33" s="210"/>
      <c r="T33" s="210"/>
      <c r="V33" s="209">
        <f t="shared" si="7"/>
        <v>0.85017600000000004</v>
      </c>
      <c r="W33" s="209" t="e">
        <f t="shared" si="3"/>
        <v>#REF!</v>
      </c>
    </row>
    <row r="34" spans="2:23" s="209" customFormat="1" ht="15" customHeight="1">
      <c r="B34" s="362" t="s">
        <v>468</v>
      </c>
      <c r="C34" s="315" t="s">
        <v>622</v>
      </c>
      <c r="D34" s="227"/>
      <c r="E34" s="303" t="s">
        <v>190</v>
      </c>
      <c r="F34" s="225">
        <v>29</v>
      </c>
      <c r="G34" s="286">
        <f>0.112*1.2</f>
        <v>0.13439999999999999</v>
      </c>
      <c r="H34" s="302">
        <v>0.2</v>
      </c>
      <c r="I34" s="301">
        <v>0.22</v>
      </c>
      <c r="J34" s="224">
        <f t="shared" si="4"/>
        <v>0.95099999999999996</v>
      </c>
      <c r="K34" s="223"/>
      <c r="L34" s="223"/>
      <c r="M34" s="223" t="str">
        <f t="shared" si="5"/>
        <v/>
      </c>
      <c r="N34" s="222" t="str">
        <f t="shared" si="6"/>
        <v/>
      </c>
      <c r="O34" s="300" t="s">
        <v>460</v>
      </c>
      <c r="Q34" s="210"/>
      <c r="R34" s="210"/>
      <c r="S34" s="210"/>
      <c r="T34" s="210"/>
      <c r="V34" s="209">
        <f t="shared" si="7"/>
        <v>0.93542400000000003</v>
      </c>
      <c r="W34" s="209" t="e">
        <f t="shared" si="3"/>
        <v>#REF!</v>
      </c>
    </row>
    <row r="35" spans="2:23" s="209" customFormat="1" ht="15" customHeight="1">
      <c r="B35" s="316" t="s">
        <v>505</v>
      </c>
      <c r="C35" s="315" t="s">
        <v>621</v>
      </c>
      <c r="D35" s="227"/>
      <c r="E35" s="226" t="s">
        <v>190</v>
      </c>
      <c r="F35" s="225">
        <v>12</v>
      </c>
      <c r="G35" s="286">
        <f>0.062*0.8</f>
        <v>4.9600000000000005E-2</v>
      </c>
      <c r="H35" s="225">
        <v>0.2</v>
      </c>
      <c r="I35" s="301">
        <v>0.22</v>
      </c>
      <c r="J35" s="224">
        <f t="shared" si="4"/>
        <v>0.14499999999999999</v>
      </c>
      <c r="K35" s="223"/>
      <c r="L35" s="223"/>
      <c r="M35" s="223" t="str">
        <f t="shared" si="5"/>
        <v/>
      </c>
      <c r="N35" s="222" t="str">
        <f t="shared" si="6"/>
        <v/>
      </c>
      <c r="O35" s="221" t="s">
        <v>460</v>
      </c>
      <c r="Q35" s="210"/>
      <c r="R35" s="210"/>
      <c r="S35" s="210"/>
      <c r="T35" s="210"/>
      <c r="V35" s="209">
        <f t="shared" si="7"/>
        <v>0.14284800000000003</v>
      </c>
      <c r="W35" s="209" t="e">
        <f t="shared" si="3"/>
        <v>#REF!</v>
      </c>
    </row>
    <row r="36" spans="2:23" s="209" customFormat="1" ht="15" customHeight="1">
      <c r="B36" s="289" t="s">
        <v>505</v>
      </c>
      <c r="C36" s="288" t="s">
        <v>615</v>
      </c>
      <c r="D36" s="227"/>
      <c r="E36" s="226" t="s">
        <v>190</v>
      </c>
      <c r="F36" s="225">
        <v>9</v>
      </c>
      <c r="G36" s="286">
        <v>6.2E-2</v>
      </c>
      <c r="H36" s="225">
        <v>0.2</v>
      </c>
      <c r="I36" s="301">
        <v>0.22</v>
      </c>
      <c r="J36" s="224">
        <f t="shared" si="4"/>
        <v>0.13600000000000001</v>
      </c>
      <c r="K36" s="223"/>
      <c r="L36" s="223"/>
      <c r="M36" s="223" t="str">
        <f t="shared" si="5"/>
        <v/>
      </c>
      <c r="N36" s="222" t="str">
        <f t="shared" si="6"/>
        <v/>
      </c>
      <c r="O36" s="221" t="s">
        <v>460</v>
      </c>
      <c r="Q36" s="210"/>
      <c r="R36" s="210"/>
      <c r="S36" s="210"/>
      <c r="T36" s="210"/>
    </row>
    <row r="37" spans="2:23" s="209" customFormat="1" ht="15" customHeight="1">
      <c r="B37" s="289" t="s">
        <v>505</v>
      </c>
      <c r="C37" s="288" t="s">
        <v>614</v>
      </c>
      <c r="D37" s="227"/>
      <c r="E37" s="226" t="s">
        <v>190</v>
      </c>
      <c r="F37" s="225">
        <v>28</v>
      </c>
      <c r="G37" s="286">
        <f>0.062*1.2</f>
        <v>7.4399999999999994E-2</v>
      </c>
      <c r="H37" s="225">
        <v>0.2</v>
      </c>
      <c r="I37" s="301">
        <v>0.22</v>
      </c>
      <c r="J37" s="224">
        <f t="shared" si="4"/>
        <v>0.50800000000000001</v>
      </c>
      <c r="K37" s="223"/>
      <c r="L37" s="223"/>
      <c r="M37" s="223" t="str">
        <f t="shared" si="5"/>
        <v/>
      </c>
      <c r="N37" s="222" t="str">
        <f t="shared" si="6"/>
        <v/>
      </c>
      <c r="O37" s="221" t="s">
        <v>460</v>
      </c>
      <c r="Q37" s="210"/>
      <c r="R37" s="210"/>
      <c r="S37" s="210"/>
      <c r="T37" s="210"/>
    </row>
    <row r="38" spans="2:23" s="209" customFormat="1" ht="15" customHeight="1">
      <c r="B38" s="289"/>
      <c r="C38" s="288"/>
      <c r="D38" s="227"/>
      <c r="E38" s="226"/>
      <c r="F38" s="225"/>
      <c r="G38" s="286"/>
      <c r="H38" s="225"/>
      <c r="I38" s="223" t="str">
        <f>IF(G38="","",0.12)</f>
        <v/>
      </c>
      <c r="J38" s="224" t="str">
        <f t="shared" si="4"/>
        <v/>
      </c>
      <c r="K38" s="223"/>
      <c r="L38" s="223"/>
      <c r="M38" s="223" t="str">
        <f t="shared" si="5"/>
        <v/>
      </c>
      <c r="N38" s="222" t="str">
        <f t="shared" si="6"/>
        <v/>
      </c>
      <c r="O38" s="221"/>
      <c r="Q38" s="210"/>
      <c r="R38" s="210"/>
      <c r="S38" s="210"/>
      <c r="T38" s="210"/>
    </row>
    <row r="39" spans="2:23" s="209" customFormat="1" ht="15" customHeight="1">
      <c r="B39" s="220"/>
      <c r="C39" s="219" t="s">
        <v>191</v>
      </c>
      <c r="D39" s="218"/>
      <c r="E39" s="217"/>
      <c r="F39" s="215"/>
      <c r="G39" s="216"/>
      <c r="H39" s="215"/>
      <c r="I39" s="215"/>
      <c r="J39" s="214"/>
      <c r="K39" s="213"/>
      <c r="L39" s="213"/>
      <c r="M39" s="213"/>
      <c r="N39" s="212" t="str">
        <f>IF(N7="","",SUM(N7:N38))</f>
        <v/>
      </c>
      <c r="O39" s="211"/>
      <c r="Q39" s="210"/>
      <c r="R39" s="210"/>
      <c r="S39" s="210"/>
      <c r="T39" s="210"/>
    </row>
    <row r="40" spans="2:23" s="209" customFormat="1" ht="15" customHeight="1">
      <c r="B40" s="284" t="s">
        <v>238</v>
      </c>
      <c r="G40" s="210"/>
      <c r="Q40" s="210"/>
      <c r="R40" s="210"/>
      <c r="S40" s="210"/>
      <c r="T40" s="210"/>
    </row>
    <row r="41" spans="2:23" s="209" customFormat="1" ht="15" customHeight="1">
      <c r="B41" s="283" t="s">
        <v>93</v>
      </c>
      <c r="C41" s="1073" t="e">
        <f>#REF!</f>
        <v>#REF!</v>
      </c>
      <c r="D41" s="1074"/>
      <c r="E41" s="1074"/>
      <c r="F41" s="1074"/>
      <c r="G41" s="1074"/>
      <c r="H41" s="1074"/>
      <c r="I41" s="1074"/>
      <c r="J41" s="1075"/>
      <c r="K41" s="1071" t="s">
        <v>207</v>
      </c>
      <c r="L41" s="1072"/>
      <c r="M41" s="1085">
        <f>'細目（ﾗｲﾌﾗｲﾝ）'!$C$4</f>
        <v>0</v>
      </c>
      <c r="N41" s="1077"/>
      <c r="O41" s="1077"/>
      <c r="P41" s="1078"/>
      <c r="Q41" s="282" t="s">
        <v>240</v>
      </c>
      <c r="R41" s="1079" t="str">
        <f>'細目（排水（西））'!B12</f>
        <v>　（1）動力分岐</v>
      </c>
      <c r="S41" s="1080"/>
      <c r="T41" s="1081"/>
    </row>
    <row r="42" spans="2:23" s="209" customFormat="1" ht="15" customHeight="1">
      <c r="G42" s="210"/>
      <c r="Q42" s="210"/>
      <c r="R42" s="210"/>
      <c r="S42" s="210"/>
      <c r="T42" s="210"/>
    </row>
    <row r="43" spans="2:23" s="209" customFormat="1" ht="15" customHeight="1">
      <c r="B43" s="281"/>
      <c r="C43" s="280"/>
      <c r="D43" s="275" t="s">
        <v>235</v>
      </c>
      <c r="E43" s="279"/>
      <c r="F43" s="278"/>
      <c r="G43" s="277" t="s">
        <v>205</v>
      </c>
      <c r="H43" s="274"/>
      <c r="I43" s="274"/>
      <c r="J43" s="276"/>
      <c r="K43" s="275" t="s">
        <v>204</v>
      </c>
      <c r="L43" s="274"/>
      <c r="M43" s="274"/>
      <c r="N43" s="273"/>
      <c r="O43" s="272" t="s">
        <v>203</v>
      </c>
      <c r="Q43" s="210"/>
      <c r="R43" s="210"/>
      <c r="S43" s="210"/>
      <c r="T43" s="210"/>
    </row>
    <row r="44" spans="2:23" s="209" customFormat="1" ht="15" customHeight="1">
      <c r="B44" s="271" t="s">
        <v>70</v>
      </c>
      <c r="C44" s="270" t="s">
        <v>87</v>
      </c>
      <c r="D44" s="269" t="s">
        <v>234</v>
      </c>
      <c r="E44" s="268" t="s">
        <v>233</v>
      </c>
      <c r="F44" s="265" t="s">
        <v>13</v>
      </c>
      <c r="G44" s="267" t="s">
        <v>202</v>
      </c>
      <c r="H44" s="265" t="s">
        <v>14</v>
      </c>
      <c r="I44" s="264" t="s">
        <v>201</v>
      </c>
      <c r="J44" s="266" t="s">
        <v>14</v>
      </c>
      <c r="K44" s="265" t="s">
        <v>202</v>
      </c>
      <c r="L44" s="265" t="s">
        <v>14</v>
      </c>
      <c r="M44" s="264" t="s">
        <v>201</v>
      </c>
      <c r="N44" s="263" t="s">
        <v>14</v>
      </c>
      <c r="O44" s="262"/>
      <c r="Q44" s="210"/>
      <c r="R44" s="210"/>
      <c r="S44" s="210"/>
      <c r="T44" s="210"/>
    </row>
    <row r="45" spans="2:23" s="209" customFormat="1" ht="15" customHeight="1">
      <c r="B45" s="261"/>
      <c r="C45" s="260"/>
      <c r="D45" s="259"/>
      <c r="E45" s="256"/>
      <c r="F45" s="256"/>
      <c r="G45" s="258"/>
      <c r="H45" s="256" t="s">
        <v>200</v>
      </c>
      <c r="I45" s="256"/>
      <c r="J45" s="257" t="s">
        <v>199</v>
      </c>
      <c r="K45" s="256"/>
      <c r="L45" s="256" t="s">
        <v>200</v>
      </c>
      <c r="M45" s="256"/>
      <c r="N45" s="255" t="s">
        <v>199</v>
      </c>
      <c r="O45" s="254"/>
      <c r="Q45" s="210"/>
      <c r="R45" s="210"/>
      <c r="S45" s="210"/>
      <c r="T45" s="210"/>
    </row>
    <row r="46" spans="2:23" s="209" customFormat="1" ht="15" customHeight="1">
      <c r="B46" s="322" t="s">
        <v>976</v>
      </c>
      <c r="C46" s="304" t="s">
        <v>977</v>
      </c>
      <c r="D46" s="320"/>
      <c r="E46" s="303" t="s">
        <v>978</v>
      </c>
      <c r="F46" s="329">
        <v>1</v>
      </c>
      <c r="G46" s="296" t="e">
        <f>#REF!</f>
        <v>#REF!</v>
      </c>
      <c r="H46" s="302">
        <v>0.2</v>
      </c>
      <c r="I46" s="301">
        <v>0.22</v>
      </c>
      <c r="J46" s="224" t="e">
        <f>IF(AND(D46="",E46=""),"",IF(H46="",ROUND(F46*G46+F46*G46*I46,3),ROUND(F46*G46*H46+F46*G46*H46*I46,3)))</f>
        <v>#REF!</v>
      </c>
      <c r="K46" s="301"/>
      <c r="L46" s="301"/>
      <c r="M46" s="301" t="str">
        <f t="shared" ref="M46:M50" si="8">IF(K46="","",0.12)</f>
        <v/>
      </c>
      <c r="N46" s="324" t="str">
        <f>IF(K46="","",IF(L46="",ROUND(F46*K46+F46*K46*M46,3),ROUND(F46*K46*L46+F46*K46*L46*M46,3)))</f>
        <v/>
      </c>
      <c r="O46" s="327" t="s">
        <v>289</v>
      </c>
      <c r="Q46" s="253" t="s">
        <v>229</v>
      </c>
      <c r="R46" s="252"/>
      <c r="S46" s="251"/>
      <c r="T46" s="210"/>
    </row>
    <row r="47" spans="2:23" s="209" customFormat="1" ht="15" customHeight="1">
      <c r="B47" s="322" t="s">
        <v>976</v>
      </c>
      <c r="C47" s="304" t="s">
        <v>979</v>
      </c>
      <c r="D47" s="320"/>
      <c r="E47" s="303" t="s">
        <v>980</v>
      </c>
      <c r="F47" s="329">
        <v>1</v>
      </c>
      <c r="G47" s="296" t="e">
        <f>#REF!</f>
        <v>#REF!</v>
      </c>
      <c r="H47" s="302">
        <v>0.2</v>
      </c>
      <c r="I47" s="301">
        <v>0.22</v>
      </c>
      <c r="J47" s="224" t="e">
        <f t="shared" ref="J47:J50" si="9">IF(AND(D47="",E47=""),"",IF(H47="",ROUND(F47*G47+F47*G47*I47,3),ROUND(F47*G47*H47+F47*G47*H47*I47,3)))</f>
        <v>#REF!</v>
      </c>
      <c r="K47" s="301"/>
      <c r="L47" s="301"/>
      <c r="M47" s="301" t="str">
        <f t="shared" si="8"/>
        <v/>
      </c>
      <c r="N47" s="324" t="str">
        <f>IF(K47="","",IF(L47="",ROUND(#REF!*K47+#REF!*K47*M47,3),ROUND(#REF!*K47*L47+#REF!*K47*L47*M47,3)))</f>
        <v/>
      </c>
      <c r="O47" s="327" t="s">
        <v>289</v>
      </c>
      <c r="Q47" s="245" t="s">
        <v>227</v>
      </c>
      <c r="R47" s="244" t="s">
        <v>196</v>
      </c>
      <c r="S47" s="243" t="s">
        <v>195</v>
      </c>
      <c r="T47" s="210"/>
      <c r="V47" s="285">
        <f t="shared" ref="V47:V58" si="10">G52*H52*1.2*F52</f>
        <v>0.12672</v>
      </c>
      <c r="W47" s="334" t="e">
        <f t="shared" ref="W47:W67" si="11">ROUND(V47*$R$88,-1)</f>
        <v>#REF!</v>
      </c>
    </row>
    <row r="48" spans="2:23" s="209" customFormat="1" ht="15" customHeight="1">
      <c r="B48" s="322" t="s">
        <v>976</v>
      </c>
      <c r="C48" s="304" t="s">
        <v>981</v>
      </c>
      <c r="D48" s="320"/>
      <c r="E48" s="303" t="s">
        <v>188</v>
      </c>
      <c r="F48" s="329">
        <v>1</v>
      </c>
      <c r="G48" s="296" t="e">
        <f>#REF!</f>
        <v>#REF!</v>
      </c>
      <c r="H48" s="302">
        <v>0.2</v>
      </c>
      <c r="I48" s="301">
        <v>0.22</v>
      </c>
      <c r="J48" s="224" t="e">
        <f t="shared" si="9"/>
        <v>#REF!</v>
      </c>
      <c r="K48" s="301"/>
      <c r="L48" s="301"/>
      <c r="M48" s="301" t="str">
        <f t="shared" si="8"/>
        <v/>
      </c>
      <c r="N48" s="324" t="str">
        <f>IF(K48="","",IF(L48="",ROUND(#REF!*K48+#REF!*K48*M48,3),ROUND(#REF!*K48*L48+#REF!*K48*L48*M48,3)))</f>
        <v/>
      </c>
      <c r="O48" s="327" t="s">
        <v>289</v>
      </c>
      <c r="Q48" s="242" t="s">
        <v>15</v>
      </c>
      <c r="R48" s="241" t="s">
        <v>16</v>
      </c>
      <c r="S48" s="240" t="s">
        <v>197</v>
      </c>
      <c r="T48" s="210"/>
      <c r="V48" s="285">
        <f t="shared" si="10"/>
        <v>0</v>
      </c>
      <c r="W48" s="334" t="e">
        <f t="shared" si="11"/>
        <v>#REF!</v>
      </c>
    </row>
    <row r="49" spans="2:23" s="209" customFormat="1" ht="15" customHeight="1" thickBot="1">
      <c r="B49" s="322" t="s">
        <v>976</v>
      </c>
      <c r="C49" s="660" t="s">
        <v>982</v>
      </c>
      <c r="D49" s="320"/>
      <c r="E49" s="303" t="s">
        <v>188</v>
      </c>
      <c r="F49" s="329">
        <v>1</v>
      </c>
      <c r="G49" s="296" t="e">
        <f>#REF!</f>
        <v>#REF!</v>
      </c>
      <c r="H49" s="302">
        <v>0.2</v>
      </c>
      <c r="I49" s="301">
        <v>0.22</v>
      </c>
      <c r="J49" s="323" t="e">
        <f t="shared" si="9"/>
        <v>#REF!</v>
      </c>
      <c r="K49" s="301"/>
      <c r="L49" s="301"/>
      <c r="M49" s="301" t="str">
        <f t="shared" si="8"/>
        <v/>
      </c>
      <c r="N49" s="324" t="str">
        <f>IF(K49="","",IF(L49="",ROUND(#REF!*K49+#REF!*K49*M49,3),ROUND(#REF!*K49*L49+#REF!*K49*L49*M49,3)))</f>
        <v/>
      </c>
      <c r="O49" s="327" t="s">
        <v>289</v>
      </c>
      <c r="Q49" s="250"/>
      <c r="R49" s="237" t="e">
        <f>#REF!</f>
        <v>#REF!</v>
      </c>
      <c r="S49" s="249" t="e">
        <f>IF(OR(Q49="",R49=""),0,ROUNDDOWN(Q49*R49,0))</f>
        <v>#REF!</v>
      </c>
      <c r="T49" s="210"/>
      <c r="V49" s="285">
        <f t="shared" si="10"/>
        <v>7.1040000000000009E-3</v>
      </c>
      <c r="W49" s="334" t="e">
        <f t="shared" si="11"/>
        <v>#REF!</v>
      </c>
    </row>
    <row r="50" spans="2:23" s="209" customFormat="1" ht="15" customHeight="1" thickTop="1">
      <c r="B50" s="322"/>
      <c r="C50" s="304"/>
      <c r="D50" s="320"/>
      <c r="E50" s="303"/>
      <c r="F50" s="329"/>
      <c r="G50" s="296"/>
      <c r="H50" s="302"/>
      <c r="I50" s="301"/>
      <c r="J50" s="323" t="str">
        <f t="shared" si="9"/>
        <v/>
      </c>
      <c r="K50" s="301"/>
      <c r="L50" s="301"/>
      <c r="M50" s="301" t="str">
        <f t="shared" si="8"/>
        <v/>
      </c>
      <c r="N50" s="324" t="str">
        <f>IF(K50="","",IF(L50="",ROUND(#REF!*K50+#REF!*K50*M50,3),ROUND(#REF!*K50*L50+#REF!*K50*L50*M50,3)))</f>
        <v/>
      </c>
      <c r="O50" s="327"/>
      <c r="Q50" s="248" t="s">
        <v>228</v>
      </c>
      <c r="R50" s="247"/>
      <c r="S50" s="246"/>
      <c r="T50" s="210"/>
      <c r="V50" s="285">
        <f t="shared" si="10"/>
        <v>4.7616000000000006E-2</v>
      </c>
      <c r="W50" s="334" t="e">
        <f t="shared" si="11"/>
        <v>#REF!</v>
      </c>
    </row>
    <row r="51" spans="2:23" s="209" customFormat="1" ht="15" customHeight="1">
      <c r="B51" s="289" t="s">
        <v>619</v>
      </c>
      <c r="C51" s="288" t="s">
        <v>620</v>
      </c>
      <c r="D51" s="320"/>
      <c r="E51" s="303" t="s">
        <v>251</v>
      </c>
      <c r="F51" s="302">
        <v>1</v>
      </c>
      <c r="G51" s="296">
        <v>2.8E-3</v>
      </c>
      <c r="H51" s="302">
        <v>1</v>
      </c>
      <c r="I51" s="301">
        <v>0.22</v>
      </c>
      <c r="J51" s="323">
        <f t="shared" ref="J51:J63" si="12">IF(AND(D51="",E51=""),"",IF(H51="",ROUND(F51*G51+F51*G51*I51,3),ROUND(F51*G51*H51+F51*G51*H51*I51,3)))</f>
        <v>3.0000000000000001E-3</v>
      </c>
      <c r="K51" s="301"/>
      <c r="L51" s="301"/>
      <c r="M51" s="301" t="str">
        <f t="shared" ref="M51:M63" si="13">IF(K51="","",0.12)</f>
        <v/>
      </c>
      <c r="N51" s="324" t="str">
        <f t="shared" ref="N51:N63" si="14">IF(K51="","",IF(L51="",ROUND(F51*K51+F51*K51*M51,3),ROUND(F51*K51*L51+F51*K51*L51*M51,3)))</f>
        <v/>
      </c>
      <c r="O51" s="300" t="s">
        <v>268</v>
      </c>
      <c r="Q51" s="245" t="s">
        <v>227</v>
      </c>
      <c r="R51" s="244" t="s">
        <v>196</v>
      </c>
      <c r="S51" s="243" t="s">
        <v>195</v>
      </c>
      <c r="T51" s="210"/>
      <c r="V51" s="285">
        <f t="shared" si="10"/>
        <v>2.9760000000000002E-2</v>
      </c>
      <c r="W51" s="334" t="e">
        <f t="shared" si="11"/>
        <v>#REF!</v>
      </c>
    </row>
    <row r="52" spans="2:23" s="209" customFormat="1" ht="15" customHeight="1">
      <c r="B52" s="289" t="s">
        <v>619</v>
      </c>
      <c r="C52" s="288" t="s">
        <v>321</v>
      </c>
      <c r="D52" s="320"/>
      <c r="E52" s="303" t="s">
        <v>251</v>
      </c>
      <c r="F52" s="302">
        <v>33</v>
      </c>
      <c r="G52" s="296">
        <v>3.2000000000000002E-3</v>
      </c>
      <c r="H52" s="302">
        <v>1</v>
      </c>
      <c r="I52" s="301">
        <v>0.22</v>
      </c>
      <c r="J52" s="323">
        <f t="shared" si="12"/>
        <v>0.129</v>
      </c>
      <c r="K52" s="301"/>
      <c r="L52" s="301"/>
      <c r="M52" s="301" t="str">
        <f t="shared" si="13"/>
        <v/>
      </c>
      <c r="N52" s="324" t="str">
        <f t="shared" si="14"/>
        <v/>
      </c>
      <c r="O52" s="300" t="s">
        <v>268</v>
      </c>
      <c r="Q52" s="242" t="s">
        <v>17</v>
      </c>
      <c r="R52" s="241" t="s">
        <v>18</v>
      </c>
      <c r="S52" s="240" t="s">
        <v>194</v>
      </c>
      <c r="T52" s="210"/>
      <c r="V52" s="285">
        <f t="shared" si="10"/>
        <v>0.49996799999999991</v>
      </c>
      <c r="W52" s="334" t="e">
        <f t="shared" si="11"/>
        <v>#REF!</v>
      </c>
    </row>
    <row r="53" spans="2:23" s="209" customFormat="1" ht="15" customHeight="1">
      <c r="B53" s="322"/>
      <c r="C53" s="304"/>
      <c r="D53" s="320"/>
      <c r="E53" s="303"/>
      <c r="F53" s="302"/>
      <c r="G53" s="296"/>
      <c r="H53" s="302"/>
      <c r="I53" s="301"/>
      <c r="J53" s="323" t="str">
        <f t="shared" si="12"/>
        <v/>
      </c>
      <c r="K53" s="301"/>
      <c r="L53" s="301"/>
      <c r="M53" s="301" t="str">
        <f t="shared" si="13"/>
        <v/>
      </c>
      <c r="N53" s="324" t="str">
        <f t="shared" si="14"/>
        <v/>
      </c>
      <c r="O53" s="328"/>
      <c r="Q53" s="238" t="str">
        <f>N78</f>
        <v/>
      </c>
      <c r="R53" s="306" t="e">
        <f>#REF!</f>
        <v>#REF!</v>
      </c>
      <c r="S53" s="236" t="e">
        <f>IF(OR(Q53="",R53=""),0,ROUNDDOWN(Q53*R53,0))</f>
        <v>#REF!</v>
      </c>
      <c r="T53" s="210"/>
      <c r="V53" s="285">
        <f t="shared" si="10"/>
        <v>0</v>
      </c>
      <c r="W53" s="334" t="e">
        <f t="shared" si="11"/>
        <v>#REF!</v>
      </c>
    </row>
    <row r="54" spans="2:23" s="209" customFormat="1" ht="15" customHeight="1">
      <c r="B54" s="322" t="s">
        <v>617</v>
      </c>
      <c r="C54" s="288" t="s">
        <v>618</v>
      </c>
      <c r="D54" s="320"/>
      <c r="E54" s="303" t="s">
        <v>251</v>
      </c>
      <c r="F54" s="302">
        <v>1</v>
      </c>
      <c r="G54" s="296">
        <f>0.037*0.8</f>
        <v>2.9600000000000001E-2</v>
      </c>
      <c r="H54" s="302">
        <v>0.2</v>
      </c>
      <c r="I54" s="301">
        <v>0.22</v>
      </c>
      <c r="J54" s="323">
        <f t="shared" si="12"/>
        <v>7.0000000000000001E-3</v>
      </c>
      <c r="K54" s="301"/>
      <c r="L54" s="301"/>
      <c r="M54" s="301" t="str">
        <f t="shared" si="13"/>
        <v/>
      </c>
      <c r="N54" s="324" t="str">
        <f t="shared" si="14"/>
        <v/>
      </c>
      <c r="O54" s="300" t="s">
        <v>311</v>
      </c>
      <c r="Q54" s="210"/>
      <c r="R54" s="210"/>
      <c r="S54" s="210"/>
      <c r="T54" s="210"/>
      <c r="V54" s="285">
        <f t="shared" si="10"/>
        <v>8.1600000000000006E-2</v>
      </c>
      <c r="W54" s="334" t="e">
        <f t="shared" si="11"/>
        <v>#REF!</v>
      </c>
    </row>
    <row r="55" spans="2:23" s="209" customFormat="1" ht="15" customHeight="1">
      <c r="B55" s="362" t="s">
        <v>617</v>
      </c>
      <c r="C55" s="315" t="s">
        <v>616</v>
      </c>
      <c r="D55" s="320"/>
      <c r="E55" s="303" t="s">
        <v>251</v>
      </c>
      <c r="F55" s="302">
        <v>4</v>
      </c>
      <c r="G55" s="286">
        <f>0.062*0.8</f>
        <v>4.9600000000000005E-2</v>
      </c>
      <c r="H55" s="302">
        <v>0.2</v>
      </c>
      <c r="I55" s="301">
        <v>0.22</v>
      </c>
      <c r="J55" s="323">
        <f t="shared" si="12"/>
        <v>4.8000000000000001E-2</v>
      </c>
      <c r="K55" s="301"/>
      <c r="L55" s="301"/>
      <c r="M55" s="301" t="str">
        <f t="shared" si="13"/>
        <v/>
      </c>
      <c r="N55" s="324" t="str">
        <f t="shared" si="14"/>
        <v/>
      </c>
      <c r="O55" s="300" t="s">
        <v>311</v>
      </c>
      <c r="Q55" s="235" t="s">
        <v>193</v>
      </c>
      <c r="R55" s="234"/>
      <c r="S55" s="233" t="s">
        <v>192</v>
      </c>
      <c r="T55" s="210"/>
      <c r="V55" s="285">
        <f t="shared" si="10"/>
        <v>0.25919999999999999</v>
      </c>
      <c r="W55" s="334" t="e">
        <f t="shared" si="11"/>
        <v>#REF!</v>
      </c>
    </row>
    <row r="56" spans="2:23" s="209" customFormat="1" ht="15" customHeight="1">
      <c r="B56" s="322" t="s">
        <v>66</v>
      </c>
      <c r="C56" s="288" t="s">
        <v>615</v>
      </c>
      <c r="D56" s="320"/>
      <c r="E56" s="303" t="s">
        <v>190</v>
      </c>
      <c r="F56" s="302">
        <v>2</v>
      </c>
      <c r="G56" s="286">
        <v>6.2E-2</v>
      </c>
      <c r="H56" s="302">
        <v>0.2</v>
      </c>
      <c r="I56" s="301">
        <v>0.22</v>
      </c>
      <c r="J56" s="323">
        <f t="shared" si="12"/>
        <v>0.03</v>
      </c>
      <c r="K56" s="301"/>
      <c r="L56" s="301"/>
      <c r="M56" s="301" t="str">
        <f t="shared" si="13"/>
        <v/>
      </c>
      <c r="N56" s="324" t="str">
        <f t="shared" si="14"/>
        <v/>
      </c>
      <c r="O56" s="300" t="s">
        <v>460</v>
      </c>
      <c r="Q56" s="232"/>
      <c r="R56" s="231" t="e">
        <f>S53+S49</f>
        <v>#REF!</v>
      </c>
      <c r="S56" s="335" t="s">
        <v>491</v>
      </c>
      <c r="T56" s="210"/>
      <c r="V56" s="285">
        <f t="shared" si="10"/>
        <v>0</v>
      </c>
      <c r="W56" s="334" t="e">
        <f t="shared" si="11"/>
        <v>#REF!</v>
      </c>
    </row>
    <row r="57" spans="2:23" s="209" customFormat="1" ht="15" customHeight="1">
      <c r="B57" s="322" t="s">
        <v>66</v>
      </c>
      <c r="C57" s="304" t="s">
        <v>614</v>
      </c>
      <c r="D57" s="320"/>
      <c r="E57" s="303" t="s">
        <v>190</v>
      </c>
      <c r="F57" s="302">
        <v>28</v>
      </c>
      <c r="G57" s="296">
        <f>0.062*1.2</f>
        <v>7.4399999999999994E-2</v>
      </c>
      <c r="H57" s="302">
        <v>0.2</v>
      </c>
      <c r="I57" s="301">
        <v>0.22</v>
      </c>
      <c r="J57" s="323">
        <f t="shared" si="12"/>
        <v>0.50800000000000001</v>
      </c>
      <c r="K57" s="301"/>
      <c r="L57" s="301"/>
      <c r="M57" s="301" t="str">
        <f t="shared" si="13"/>
        <v/>
      </c>
      <c r="N57" s="324" t="str">
        <f t="shared" si="14"/>
        <v/>
      </c>
      <c r="O57" s="328" t="s">
        <v>460</v>
      </c>
      <c r="Q57" s="210"/>
      <c r="R57" s="210"/>
      <c r="S57" s="210"/>
      <c r="T57" s="210"/>
      <c r="V57" s="285">
        <f t="shared" si="10"/>
        <v>6.720000000000001E-2</v>
      </c>
      <c r="W57" s="334" t="e">
        <f t="shared" si="11"/>
        <v>#REF!</v>
      </c>
    </row>
    <row r="58" spans="2:23" s="209" customFormat="1" ht="15" customHeight="1">
      <c r="B58" s="305"/>
      <c r="C58" s="304"/>
      <c r="D58" s="320"/>
      <c r="E58" s="303"/>
      <c r="F58" s="302"/>
      <c r="G58" s="296"/>
      <c r="H58" s="302"/>
      <c r="I58" s="301"/>
      <c r="J58" s="323" t="str">
        <f t="shared" si="12"/>
        <v/>
      </c>
      <c r="K58" s="301"/>
      <c r="L58" s="301"/>
      <c r="M58" s="301" t="str">
        <f t="shared" si="13"/>
        <v/>
      </c>
      <c r="N58" s="324" t="str">
        <f t="shared" si="14"/>
        <v/>
      </c>
      <c r="O58" s="300"/>
      <c r="Q58" s="235" t="s">
        <v>226</v>
      </c>
      <c r="R58" s="234"/>
      <c r="S58" s="233" t="s">
        <v>225</v>
      </c>
      <c r="T58" s="233" t="s">
        <v>224</v>
      </c>
      <c r="V58" s="285">
        <f t="shared" si="10"/>
        <v>0</v>
      </c>
      <c r="W58" s="334" t="e">
        <f t="shared" si="11"/>
        <v>#REF!</v>
      </c>
    </row>
    <row r="59" spans="2:23" s="209" customFormat="1" ht="15" customHeight="1">
      <c r="B59" s="305" t="s">
        <v>6</v>
      </c>
      <c r="C59" s="304" t="s">
        <v>459</v>
      </c>
      <c r="D59" s="320"/>
      <c r="E59" s="303" t="s">
        <v>190</v>
      </c>
      <c r="F59" s="302">
        <v>4</v>
      </c>
      <c r="G59" s="296">
        <v>1.7000000000000001E-2</v>
      </c>
      <c r="H59" s="302">
        <v>1</v>
      </c>
      <c r="I59" s="301">
        <v>0.22</v>
      </c>
      <c r="J59" s="323">
        <f t="shared" si="12"/>
        <v>8.3000000000000004E-2</v>
      </c>
      <c r="K59" s="301"/>
      <c r="L59" s="301"/>
      <c r="M59" s="301" t="str">
        <f t="shared" si="13"/>
        <v/>
      </c>
      <c r="N59" s="324" t="str">
        <f t="shared" si="14"/>
        <v/>
      </c>
      <c r="O59" s="300" t="s">
        <v>241</v>
      </c>
      <c r="Q59" s="299" t="s">
        <v>223</v>
      </c>
      <c r="R59" s="298"/>
      <c r="S59" s="297">
        <v>0.4</v>
      </c>
      <c r="T59" s="297">
        <v>0.2</v>
      </c>
      <c r="V59" s="285" t="e">
        <f>#REF!*#REF!*1.2*#REF!</f>
        <v>#REF!</v>
      </c>
      <c r="W59" s="334" t="e">
        <f t="shared" si="11"/>
        <v>#REF!</v>
      </c>
    </row>
    <row r="60" spans="2:23" s="209" customFormat="1" ht="15" customHeight="1">
      <c r="B60" s="322" t="s">
        <v>6</v>
      </c>
      <c r="C60" s="304" t="s">
        <v>490</v>
      </c>
      <c r="D60" s="320"/>
      <c r="E60" s="303" t="s">
        <v>190</v>
      </c>
      <c r="F60" s="302">
        <v>9</v>
      </c>
      <c r="G60" s="296">
        <v>2.4E-2</v>
      </c>
      <c r="H60" s="302">
        <v>1</v>
      </c>
      <c r="I60" s="301">
        <v>0.22</v>
      </c>
      <c r="J60" s="323">
        <f t="shared" si="12"/>
        <v>0.26400000000000001</v>
      </c>
      <c r="K60" s="301"/>
      <c r="L60" s="301"/>
      <c r="M60" s="301" t="str">
        <f t="shared" si="13"/>
        <v/>
      </c>
      <c r="N60" s="324" t="str">
        <f t="shared" si="14"/>
        <v/>
      </c>
      <c r="O60" s="328" t="s">
        <v>241</v>
      </c>
      <c r="Q60" s="295" t="s">
        <v>222</v>
      </c>
      <c r="R60" s="294"/>
      <c r="S60" s="293">
        <v>0.4</v>
      </c>
      <c r="T60" s="293">
        <v>0.2</v>
      </c>
      <c r="V60" s="285" t="e">
        <f>#REF!*#REF!*1.2*#REF!</f>
        <v>#REF!</v>
      </c>
      <c r="W60" s="334" t="e">
        <f t="shared" si="11"/>
        <v>#REF!</v>
      </c>
    </row>
    <row r="61" spans="2:23" s="209" customFormat="1" ht="15" customHeight="1">
      <c r="B61" s="322"/>
      <c r="C61" s="304"/>
      <c r="D61" s="320"/>
      <c r="E61" s="303"/>
      <c r="F61" s="302"/>
      <c r="G61" s="296"/>
      <c r="H61" s="302"/>
      <c r="I61" s="301"/>
      <c r="J61" s="323" t="str">
        <f t="shared" si="12"/>
        <v/>
      </c>
      <c r="K61" s="301"/>
      <c r="L61" s="301"/>
      <c r="M61" s="301" t="str">
        <f t="shared" si="13"/>
        <v/>
      </c>
      <c r="N61" s="324" t="str">
        <f t="shared" si="14"/>
        <v/>
      </c>
      <c r="O61" s="300"/>
      <c r="Q61" s="295" t="s">
        <v>221</v>
      </c>
      <c r="R61" s="294"/>
      <c r="S61" s="293">
        <v>0.4</v>
      </c>
      <c r="T61" s="293">
        <v>0.3</v>
      </c>
      <c r="V61" s="285" t="e">
        <f>#REF!*#REF!*1.2*#REF!</f>
        <v>#REF!</v>
      </c>
      <c r="W61" s="334" t="e">
        <f t="shared" si="11"/>
        <v>#REF!</v>
      </c>
    </row>
    <row r="62" spans="2:23" s="209" customFormat="1" ht="15" customHeight="1">
      <c r="B62" s="322" t="s">
        <v>350</v>
      </c>
      <c r="C62" s="304" t="s">
        <v>383</v>
      </c>
      <c r="D62" s="320"/>
      <c r="E62" s="303" t="s">
        <v>190</v>
      </c>
      <c r="F62" s="302">
        <v>4</v>
      </c>
      <c r="G62" s="296">
        <v>7.0000000000000007E-2</v>
      </c>
      <c r="H62" s="302">
        <v>0.2</v>
      </c>
      <c r="I62" s="301">
        <v>0.22</v>
      </c>
      <c r="J62" s="323">
        <f t="shared" si="12"/>
        <v>6.8000000000000005E-2</v>
      </c>
      <c r="K62" s="301"/>
      <c r="L62" s="301"/>
      <c r="M62" s="301" t="str">
        <f t="shared" si="13"/>
        <v/>
      </c>
      <c r="N62" s="324" t="str">
        <f t="shared" si="14"/>
        <v/>
      </c>
      <c r="O62" s="328" t="s">
        <v>348</v>
      </c>
      <c r="Q62" s="295" t="s">
        <v>220</v>
      </c>
      <c r="R62" s="294"/>
      <c r="S62" s="293">
        <v>0.4</v>
      </c>
      <c r="T62" s="293">
        <v>0.3</v>
      </c>
      <c r="V62" s="285" t="e">
        <f>#REF!*#REF!*1.2*#REF!</f>
        <v>#REF!</v>
      </c>
      <c r="W62" s="334" t="e">
        <f t="shared" si="11"/>
        <v>#REF!</v>
      </c>
    </row>
    <row r="63" spans="2:23" s="209" customFormat="1" ht="15" customHeight="1">
      <c r="B63" s="322"/>
      <c r="C63" s="304"/>
      <c r="D63" s="320"/>
      <c r="E63" s="303"/>
      <c r="F63" s="302"/>
      <c r="G63" s="296"/>
      <c r="H63" s="302"/>
      <c r="I63" s="301"/>
      <c r="J63" s="323" t="str">
        <f t="shared" si="12"/>
        <v/>
      </c>
      <c r="K63" s="301"/>
      <c r="L63" s="301"/>
      <c r="M63" s="301" t="str">
        <f t="shared" si="13"/>
        <v/>
      </c>
      <c r="N63" s="324" t="str">
        <f t="shared" si="14"/>
        <v/>
      </c>
      <c r="O63" s="328"/>
      <c r="Q63" s="295" t="s">
        <v>219</v>
      </c>
      <c r="R63" s="294"/>
      <c r="S63" s="293">
        <v>0.4</v>
      </c>
      <c r="T63" s="293">
        <v>0.3</v>
      </c>
      <c r="V63" s="285" t="e">
        <f>#REF!*#REF!*1.2*#REF!</f>
        <v>#REF!</v>
      </c>
      <c r="W63" s="334" t="e">
        <f t="shared" si="11"/>
        <v>#REF!</v>
      </c>
    </row>
    <row r="64" spans="2:23" s="209" customFormat="1" ht="15" customHeight="1">
      <c r="B64" s="322"/>
      <c r="C64" s="304"/>
      <c r="D64" s="320"/>
      <c r="E64" s="303"/>
      <c r="F64" s="302"/>
      <c r="G64" s="296"/>
      <c r="H64" s="302"/>
      <c r="I64" s="301"/>
      <c r="J64" s="323" t="str">
        <f t="shared" ref="J64:J77" si="15">IF(AND(D64="",E64=""),"",IF(H64="",ROUND(F64*G64+F64*G64*I64,3),ROUND(F64*G64*H64+F64*G64*H64*I64,3)))</f>
        <v/>
      </c>
      <c r="K64" s="301"/>
      <c r="L64" s="301"/>
      <c r="M64" s="301" t="str">
        <f t="shared" ref="M64:M77" si="16">IF(K64="","",0.12)</f>
        <v/>
      </c>
      <c r="N64" s="324" t="str">
        <f t="shared" ref="N64:N77" si="17">IF(K64="","",IF(L64="",ROUND(F64*K64+F64*K64*M64,3),ROUND(F64*K64*L64+F64*K64*L64*M64,3)))</f>
        <v/>
      </c>
      <c r="O64" s="328"/>
      <c r="Q64" s="295" t="s">
        <v>218</v>
      </c>
      <c r="R64" s="294"/>
      <c r="S64" s="293">
        <v>0.4</v>
      </c>
      <c r="T64" s="293">
        <v>0.2</v>
      </c>
      <c r="V64" s="285">
        <f t="shared" ref="V64:V67" si="18">G64*H64*1.2*F64</f>
        <v>0</v>
      </c>
      <c r="W64" s="334" t="e">
        <f t="shared" si="11"/>
        <v>#REF!</v>
      </c>
    </row>
    <row r="65" spans="2:23" s="209" customFormat="1" ht="15" customHeight="1">
      <c r="B65" s="322"/>
      <c r="C65" s="304"/>
      <c r="D65" s="320"/>
      <c r="E65" s="303"/>
      <c r="F65" s="302"/>
      <c r="G65" s="296"/>
      <c r="H65" s="302"/>
      <c r="I65" s="301"/>
      <c r="J65" s="323" t="str">
        <f t="shared" si="15"/>
        <v/>
      </c>
      <c r="K65" s="301"/>
      <c r="L65" s="301"/>
      <c r="M65" s="301" t="str">
        <f t="shared" si="16"/>
        <v/>
      </c>
      <c r="N65" s="324" t="str">
        <f t="shared" si="17"/>
        <v/>
      </c>
      <c r="O65" s="328"/>
      <c r="Q65" s="295" t="s">
        <v>217</v>
      </c>
      <c r="R65" s="294"/>
      <c r="S65" s="293">
        <v>0.5</v>
      </c>
      <c r="T65" s="293">
        <v>0.3</v>
      </c>
      <c r="V65" s="285">
        <f t="shared" si="18"/>
        <v>0</v>
      </c>
      <c r="W65" s="334" t="e">
        <f t="shared" si="11"/>
        <v>#REF!</v>
      </c>
    </row>
    <row r="66" spans="2:23" s="209" customFormat="1" ht="15" customHeight="1">
      <c r="B66" s="322"/>
      <c r="C66" s="304"/>
      <c r="D66" s="320"/>
      <c r="E66" s="303"/>
      <c r="F66" s="302"/>
      <c r="G66" s="286"/>
      <c r="H66" s="302"/>
      <c r="I66" s="301"/>
      <c r="J66" s="323" t="str">
        <f t="shared" si="15"/>
        <v/>
      </c>
      <c r="K66" s="301"/>
      <c r="L66" s="301"/>
      <c r="M66" s="301" t="str">
        <f t="shared" si="16"/>
        <v/>
      </c>
      <c r="N66" s="324" t="str">
        <f t="shared" si="17"/>
        <v/>
      </c>
      <c r="O66" s="328"/>
      <c r="Q66" s="295" t="s">
        <v>216</v>
      </c>
      <c r="R66" s="294"/>
      <c r="S66" s="293">
        <v>0.4</v>
      </c>
      <c r="T66" s="293">
        <v>0.3</v>
      </c>
      <c r="V66" s="285">
        <f t="shared" si="18"/>
        <v>0</v>
      </c>
      <c r="W66" s="334" t="e">
        <f t="shared" si="11"/>
        <v>#REF!</v>
      </c>
    </row>
    <row r="67" spans="2:23" s="209" customFormat="1" ht="15" customHeight="1">
      <c r="B67" s="322"/>
      <c r="C67" s="304"/>
      <c r="D67" s="320"/>
      <c r="E67" s="303"/>
      <c r="F67" s="302"/>
      <c r="G67" s="286"/>
      <c r="H67" s="302"/>
      <c r="I67" s="301"/>
      <c r="J67" s="323" t="str">
        <f t="shared" si="15"/>
        <v/>
      </c>
      <c r="K67" s="301"/>
      <c r="L67" s="301"/>
      <c r="M67" s="301" t="str">
        <f t="shared" si="16"/>
        <v/>
      </c>
      <c r="N67" s="324" t="str">
        <f t="shared" si="17"/>
        <v/>
      </c>
      <c r="O67" s="328"/>
      <c r="Q67" s="295" t="s">
        <v>215</v>
      </c>
      <c r="R67" s="294"/>
      <c r="S67" s="293">
        <v>0.4</v>
      </c>
      <c r="T67" s="293">
        <v>0.3</v>
      </c>
      <c r="V67" s="285">
        <f t="shared" si="18"/>
        <v>0</v>
      </c>
      <c r="W67" s="334" t="e">
        <f t="shared" si="11"/>
        <v>#REF!</v>
      </c>
    </row>
    <row r="68" spans="2:23" s="209" customFormat="1" ht="15" customHeight="1">
      <c r="B68" s="322"/>
      <c r="C68" s="304"/>
      <c r="D68" s="320"/>
      <c r="E68" s="303"/>
      <c r="F68" s="302"/>
      <c r="G68" s="286"/>
      <c r="H68" s="302"/>
      <c r="I68" s="301"/>
      <c r="J68" s="323" t="str">
        <f t="shared" si="15"/>
        <v/>
      </c>
      <c r="K68" s="301"/>
      <c r="L68" s="301"/>
      <c r="M68" s="301" t="str">
        <f t="shared" si="16"/>
        <v/>
      </c>
      <c r="N68" s="324" t="str">
        <f t="shared" si="17"/>
        <v/>
      </c>
      <c r="O68" s="328"/>
      <c r="Q68" s="295" t="s">
        <v>214</v>
      </c>
      <c r="R68" s="294"/>
      <c r="S68" s="293">
        <v>0.6</v>
      </c>
      <c r="T68" s="293">
        <v>0.3</v>
      </c>
    </row>
    <row r="69" spans="2:23" s="209" customFormat="1" ht="15" customHeight="1">
      <c r="B69" s="322"/>
      <c r="C69" s="304"/>
      <c r="D69" s="320"/>
      <c r="E69" s="303"/>
      <c r="F69" s="302"/>
      <c r="G69" s="286"/>
      <c r="H69" s="302"/>
      <c r="I69" s="301"/>
      <c r="J69" s="323" t="str">
        <f t="shared" si="15"/>
        <v/>
      </c>
      <c r="K69" s="301"/>
      <c r="L69" s="301"/>
      <c r="M69" s="301" t="str">
        <f t="shared" si="16"/>
        <v/>
      </c>
      <c r="N69" s="324" t="str">
        <f t="shared" si="17"/>
        <v/>
      </c>
      <c r="O69" s="328"/>
      <c r="Q69" s="295" t="s">
        <v>213</v>
      </c>
      <c r="R69" s="294"/>
      <c r="S69" s="293">
        <v>0.4</v>
      </c>
      <c r="T69" s="293">
        <v>0.2</v>
      </c>
    </row>
    <row r="70" spans="2:23" s="209" customFormat="1" ht="15" customHeight="1">
      <c r="B70" s="322"/>
      <c r="C70" s="304"/>
      <c r="D70" s="320"/>
      <c r="E70" s="303"/>
      <c r="F70" s="302"/>
      <c r="G70" s="286"/>
      <c r="H70" s="302"/>
      <c r="I70" s="301"/>
      <c r="J70" s="323" t="str">
        <f t="shared" si="15"/>
        <v/>
      </c>
      <c r="K70" s="301"/>
      <c r="L70" s="301"/>
      <c r="M70" s="301" t="str">
        <f t="shared" si="16"/>
        <v/>
      </c>
      <c r="N70" s="324" t="str">
        <f t="shared" si="17"/>
        <v/>
      </c>
      <c r="O70" s="328"/>
      <c r="Q70" s="295" t="s">
        <v>212</v>
      </c>
      <c r="R70" s="294"/>
      <c r="S70" s="293">
        <v>0.6</v>
      </c>
      <c r="T70" s="293">
        <v>0.3</v>
      </c>
    </row>
    <row r="71" spans="2:23" s="209" customFormat="1" ht="15" customHeight="1">
      <c r="B71" s="322"/>
      <c r="C71" s="304"/>
      <c r="D71" s="320"/>
      <c r="E71" s="303"/>
      <c r="F71" s="302"/>
      <c r="G71" s="286"/>
      <c r="H71" s="302"/>
      <c r="I71" s="301"/>
      <c r="J71" s="323" t="str">
        <f t="shared" si="15"/>
        <v/>
      </c>
      <c r="K71" s="301"/>
      <c r="L71" s="301"/>
      <c r="M71" s="301" t="str">
        <f t="shared" si="16"/>
        <v/>
      </c>
      <c r="N71" s="324" t="str">
        <f t="shared" si="17"/>
        <v/>
      </c>
      <c r="O71" s="328"/>
      <c r="Q71" s="292" t="s">
        <v>211</v>
      </c>
      <c r="R71" s="291"/>
      <c r="S71" s="290">
        <v>0.4</v>
      </c>
      <c r="T71" s="290">
        <v>0.3</v>
      </c>
    </row>
    <row r="72" spans="2:23" s="209" customFormat="1" ht="15" customHeight="1">
      <c r="B72" s="322"/>
      <c r="C72" s="304"/>
      <c r="D72" s="320"/>
      <c r="E72" s="303"/>
      <c r="F72" s="302"/>
      <c r="G72" s="286"/>
      <c r="H72" s="302"/>
      <c r="I72" s="301"/>
      <c r="J72" s="323" t="str">
        <f t="shared" si="15"/>
        <v/>
      </c>
      <c r="K72" s="301"/>
      <c r="L72" s="301"/>
      <c r="M72" s="301" t="str">
        <f t="shared" si="16"/>
        <v/>
      </c>
      <c r="N72" s="324" t="str">
        <f t="shared" si="17"/>
        <v/>
      </c>
      <c r="O72" s="328"/>
      <c r="Q72" s="210"/>
      <c r="R72" s="210"/>
      <c r="S72" s="210"/>
      <c r="T72" s="210"/>
    </row>
    <row r="73" spans="2:23" s="209" customFormat="1" ht="15" customHeight="1">
      <c r="B73" s="322"/>
      <c r="C73" s="304"/>
      <c r="D73" s="320"/>
      <c r="E73" s="303"/>
      <c r="F73" s="302"/>
      <c r="G73" s="286"/>
      <c r="H73" s="302"/>
      <c r="I73" s="301"/>
      <c r="J73" s="323" t="str">
        <f t="shared" si="15"/>
        <v/>
      </c>
      <c r="K73" s="301"/>
      <c r="L73" s="301"/>
      <c r="M73" s="301" t="str">
        <f t="shared" si="16"/>
        <v/>
      </c>
      <c r="N73" s="324" t="str">
        <f t="shared" si="17"/>
        <v/>
      </c>
      <c r="O73" s="328"/>
      <c r="Q73" s="210"/>
      <c r="R73" s="210"/>
      <c r="S73" s="210"/>
      <c r="T73" s="210"/>
    </row>
    <row r="74" spans="2:23" s="209" customFormat="1" ht="15" customHeight="1">
      <c r="B74" s="322"/>
      <c r="C74" s="304"/>
      <c r="D74" s="320"/>
      <c r="E74" s="303"/>
      <c r="F74" s="302"/>
      <c r="G74" s="286"/>
      <c r="H74" s="302"/>
      <c r="I74" s="301"/>
      <c r="J74" s="323" t="str">
        <f t="shared" si="15"/>
        <v/>
      </c>
      <c r="K74" s="301"/>
      <c r="L74" s="301"/>
      <c r="M74" s="301" t="str">
        <f t="shared" si="16"/>
        <v/>
      </c>
      <c r="N74" s="324" t="str">
        <f t="shared" si="17"/>
        <v/>
      </c>
      <c r="O74" s="328"/>
      <c r="Q74" s="210"/>
      <c r="R74" s="210"/>
      <c r="S74" s="210"/>
      <c r="T74" s="210"/>
    </row>
    <row r="75" spans="2:23" s="209" customFormat="1" ht="15" customHeight="1">
      <c r="B75" s="289"/>
      <c r="C75" s="288"/>
      <c r="D75" s="227"/>
      <c r="E75" s="226"/>
      <c r="F75" s="225"/>
      <c r="G75" s="286"/>
      <c r="H75" s="225"/>
      <c r="I75" s="223" t="str">
        <f>IF(G75="","",0.12)</f>
        <v/>
      </c>
      <c r="J75" s="224" t="str">
        <f t="shared" si="15"/>
        <v/>
      </c>
      <c r="K75" s="223"/>
      <c r="L75" s="223"/>
      <c r="M75" s="223" t="str">
        <f t="shared" si="16"/>
        <v/>
      </c>
      <c r="N75" s="222" t="str">
        <f t="shared" si="17"/>
        <v/>
      </c>
      <c r="O75" s="221"/>
      <c r="Q75" s="210"/>
      <c r="R75" s="210"/>
      <c r="S75" s="210"/>
      <c r="T75" s="210"/>
    </row>
    <row r="76" spans="2:23" s="209" customFormat="1" ht="15" customHeight="1">
      <c r="B76" s="289"/>
      <c r="C76" s="288"/>
      <c r="D76" s="227"/>
      <c r="E76" s="226"/>
      <c r="F76" s="225"/>
      <c r="G76" s="286"/>
      <c r="H76" s="225"/>
      <c r="I76" s="223" t="str">
        <f>IF(G76="","",0.12)</f>
        <v/>
      </c>
      <c r="J76" s="224" t="str">
        <f t="shared" si="15"/>
        <v/>
      </c>
      <c r="K76" s="223"/>
      <c r="L76" s="223"/>
      <c r="M76" s="223" t="str">
        <f t="shared" si="16"/>
        <v/>
      </c>
      <c r="N76" s="222" t="str">
        <f t="shared" si="17"/>
        <v/>
      </c>
      <c r="O76" s="221"/>
      <c r="Q76" s="210"/>
      <c r="R76" s="210"/>
      <c r="S76" s="210"/>
      <c r="T76" s="210"/>
    </row>
    <row r="77" spans="2:23" s="209" customFormat="1" ht="15" customHeight="1">
      <c r="B77" s="289"/>
      <c r="C77" s="288"/>
      <c r="D77" s="227"/>
      <c r="E77" s="226"/>
      <c r="F77" s="225"/>
      <c r="G77" s="286"/>
      <c r="H77" s="225"/>
      <c r="I77" s="223" t="str">
        <f>IF(G77="","",0.12)</f>
        <v/>
      </c>
      <c r="J77" s="224" t="str">
        <f t="shared" si="15"/>
        <v/>
      </c>
      <c r="K77" s="223"/>
      <c r="L77" s="223"/>
      <c r="M77" s="223" t="str">
        <f t="shared" si="16"/>
        <v/>
      </c>
      <c r="N77" s="222" t="str">
        <f t="shared" si="17"/>
        <v/>
      </c>
      <c r="O77" s="221"/>
      <c r="Q77" s="210"/>
      <c r="R77" s="210"/>
      <c r="S77" s="210"/>
      <c r="T77" s="210"/>
    </row>
    <row r="78" spans="2:23" s="209" customFormat="1" ht="15" customHeight="1">
      <c r="B78" s="220"/>
      <c r="C78" s="219" t="s">
        <v>191</v>
      </c>
      <c r="D78" s="218"/>
      <c r="E78" s="217"/>
      <c r="F78" s="215"/>
      <c r="G78" s="216"/>
      <c r="H78" s="215"/>
      <c r="I78" s="215"/>
      <c r="J78" s="214" t="e">
        <f>IF(J7="","",SUM(J7:J77))</f>
        <v>#REF!</v>
      </c>
      <c r="K78" s="213"/>
      <c r="L78" s="213"/>
      <c r="M78" s="213"/>
      <c r="N78" s="214" t="str">
        <f>IF(N7="","",SUM(N7:N77))</f>
        <v/>
      </c>
      <c r="O78" s="211"/>
      <c r="Q78" s="210"/>
      <c r="R78" s="210"/>
      <c r="S78" s="210"/>
      <c r="T78" s="210"/>
    </row>
    <row r="79" spans="2:23" s="209" customFormat="1" ht="15" customHeight="1">
      <c r="B79" s="284" t="s">
        <v>238</v>
      </c>
      <c r="G79" s="210"/>
      <c r="Q79" s="210"/>
      <c r="R79" s="210"/>
      <c r="S79" s="210"/>
      <c r="T79" s="210"/>
    </row>
    <row r="80" spans="2:23" s="209" customFormat="1" ht="15" customHeight="1">
      <c r="B80" s="283" t="s">
        <v>93</v>
      </c>
      <c r="C80" s="1073" t="e">
        <f>$C$2</f>
        <v>#REF!</v>
      </c>
      <c r="D80" s="1074"/>
      <c r="E80" s="1074"/>
      <c r="F80" s="1074"/>
      <c r="G80" s="1074"/>
      <c r="H80" s="1074"/>
      <c r="I80" s="1074"/>
      <c r="J80" s="1075"/>
      <c r="K80" s="1071" t="s">
        <v>207</v>
      </c>
      <c r="L80" s="1072"/>
      <c r="M80" s="1076" t="str">
        <f>$M$2</f>
        <v>Ⅱ.排水処理施設（西）撤去工事　</v>
      </c>
      <c r="N80" s="1077"/>
      <c r="O80" s="1077"/>
      <c r="P80" s="1078"/>
      <c r="Q80" s="282" t="s">
        <v>240</v>
      </c>
      <c r="R80" s="886" t="s">
        <v>613</v>
      </c>
      <c r="S80" s="894"/>
      <c r="T80" s="1070"/>
    </row>
    <row r="81" spans="1:23" s="209" customFormat="1" ht="15" customHeight="1">
      <c r="G81" s="210"/>
      <c r="Q81" s="210"/>
      <c r="R81" s="210"/>
      <c r="S81" s="210"/>
      <c r="T81" s="210"/>
    </row>
    <row r="82" spans="1:23" s="209" customFormat="1" ht="15" customHeight="1">
      <c r="B82" s="281"/>
      <c r="C82" s="280"/>
      <c r="D82" s="275" t="s">
        <v>235</v>
      </c>
      <c r="E82" s="279"/>
      <c r="F82" s="278"/>
      <c r="G82" s="277" t="s">
        <v>205</v>
      </c>
      <c r="H82" s="274"/>
      <c r="I82" s="274"/>
      <c r="J82" s="276"/>
      <c r="K82" s="275" t="s">
        <v>204</v>
      </c>
      <c r="L82" s="274"/>
      <c r="M82" s="274"/>
      <c r="N82" s="273"/>
      <c r="O82" s="272" t="s">
        <v>203</v>
      </c>
      <c r="Q82" s="210"/>
      <c r="R82" s="210"/>
      <c r="S82" s="210"/>
      <c r="T82" s="210"/>
    </row>
    <row r="83" spans="1:23" s="209" customFormat="1" ht="15" customHeight="1">
      <c r="B83" s="271" t="s">
        <v>70</v>
      </c>
      <c r="C83" s="270" t="s">
        <v>87</v>
      </c>
      <c r="D83" s="269" t="s">
        <v>234</v>
      </c>
      <c r="E83" s="268" t="s">
        <v>233</v>
      </c>
      <c r="F83" s="265" t="s">
        <v>13</v>
      </c>
      <c r="G83" s="267" t="s">
        <v>202</v>
      </c>
      <c r="H83" s="265" t="s">
        <v>14</v>
      </c>
      <c r="I83" s="264" t="s">
        <v>201</v>
      </c>
      <c r="J83" s="266" t="s">
        <v>14</v>
      </c>
      <c r="K83" s="265" t="s">
        <v>202</v>
      </c>
      <c r="L83" s="265" t="s">
        <v>14</v>
      </c>
      <c r="M83" s="264" t="s">
        <v>201</v>
      </c>
      <c r="N83" s="263" t="s">
        <v>14</v>
      </c>
      <c r="O83" s="262"/>
      <c r="Q83" s="210"/>
      <c r="R83" s="210"/>
      <c r="S83" s="210"/>
      <c r="T83" s="210"/>
    </row>
    <row r="84" spans="1:23" s="209" customFormat="1" ht="15" customHeight="1">
      <c r="B84" s="261"/>
      <c r="C84" s="260"/>
      <c r="D84" s="259"/>
      <c r="E84" s="256"/>
      <c r="F84" s="256"/>
      <c r="G84" s="258"/>
      <c r="H84" s="256" t="s">
        <v>200</v>
      </c>
      <c r="I84" s="256"/>
      <c r="J84" s="257" t="s">
        <v>199</v>
      </c>
      <c r="K84" s="256"/>
      <c r="L84" s="256" t="s">
        <v>200</v>
      </c>
      <c r="M84" s="256"/>
      <c r="N84" s="255" t="s">
        <v>199</v>
      </c>
      <c r="O84" s="254"/>
      <c r="Q84" s="210"/>
      <c r="R84" s="210"/>
      <c r="S84" s="210"/>
      <c r="T84" s="210"/>
    </row>
    <row r="85" spans="1:23" s="209" customFormat="1" ht="15" customHeight="1">
      <c r="B85" s="305" t="s">
        <v>273</v>
      </c>
      <c r="C85" s="304" t="s">
        <v>272</v>
      </c>
      <c r="D85" s="320"/>
      <c r="E85" s="303" t="s">
        <v>190</v>
      </c>
      <c r="F85" s="302">
        <v>26</v>
      </c>
      <c r="G85" s="296">
        <v>0.02</v>
      </c>
      <c r="H85" s="302">
        <v>1</v>
      </c>
      <c r="I85" s="301">
        <v>0.22</v>
      </c>
      <c r="J85" s="224">
        <f t="shared" ref="J85:J116" si="19">IF(AND(D85="",E85=""),"",IF(H85="",ROUND(F85*G85+F85*G85*I85,3),ROUND(F85*G85*H85+F85*G85*H85*I85,3)))</f>
        <v>0.63400000000000001</v>
      </c>
      <c r="K85" s="301"/>
      <c r="L85" s="301"/>
      <c r="M85" s="301" t="str">
        <f t="shared" ref="M85:M113" si="20">IF(K85="","",0.12)</f>
        <v/>
      </c>
      <c r="N85" s="324" t="str">
        <f t="shared" ref="N85:N113" si="21">IF(K85="","",IF(L85="",ROUND(F85*K85+F85*K85*M85,3),ROUND(F85*K85*L85+F85*K85*L85*M85,3)))</f>
        <v/>
      </c>
      <c r="O85" s="300" t="s">
        <v>271</v>
      </c>
      <c r="Q85" s="253" t="s">
        <v>502</v>
      </c>
      <c r="R85" s="252"/>
      <c r="S85" s="251"/>
      <c r="T85" s="210"/>
      <c r="V85" s="285">
        <f t="shared" ref="V85:V115" si="22">G85*H85*1.2*F85</f>
        <v>0.624</v>
      </c>
      <c r="W85" s="334" t="e">
        <f t="shared" ref="W85:W115" si="23">ROUND(V85*$R$88,-1)</f>
        <v>#REF!</v>
      </c>
    </row>
    <row r="86" spans="1:23" s="209" customFormat="1" ht="15" customHeight="1">
      <c r="B86" s="305"/>
      <c r="C86" s="304"/>
      <c r="D86" s="320"/>
      <c r="E86" s="303"/>
      <c r="F86" s="302"/>
      <c r="G86" s="296"/>
      <c r="H86" s="302"/>
      <c r="I86" s="301"/>
      <c r="J86" s="323" t="str">
        <f t="shared" si="19"/>
        <v/>
      </c>
      <c r="K86" s="301"/>
      <c r="L86" s="301"/>
      <c r="M86" s="301" t="str">
        <f t="shared" si="20"/>
        <v/>
      </c>
      <c r="N86" s="324" t="str">
        <f t="shared" si="21"/>
        <v/>
      </c>
      <c r="O86" s="300"/>
      <c r="Q86" s="245" t="s">
        <v>227</v>
      </c>
      <c r="R86" s="244" t="s">
        <v>196</v>
      </c>
      <c r="S86" s="243" t="s">
        <v>195</v>
      </c>
      <c r="T86" s="210"/>
      <c r="V86" s="285">
        <f t="shared" si="22"/>
        <v>0</v>
      </c>
      <c r="W86" s="334" t="e">
        <f t="shared" si="23"/>
        <v>#REF!</v>
      </c>
    </row>
    <row r="87" spans="1:23" s="209" customFormat="1" ht="15" customHeight="1">
      <c r="B87" s="316" t="s">
        <v>608</v>
      </c>
      <c r="C87" s="304" t="s">
        <v>57</v>
      </c>
      <c r="D87" s="314"/>
      <c r="E87" s="313" t="s">
        <v>251</v>
      </c>
      <c r="F87" s="310">
        <v>27</v>
      </c>
      <c r="G87" s="296">
        <v>5.3999999999999999E-2</v>
      </c>
      <c r="H87" s="310">
        <v>0.3</v>
      </c>
      <c r="I87" s="301">
        <v>0.22</v>
      </c>
      <c r="J87" s="224">
        <f t="shared" si="19"/>
        <v>0.53400000000000003</v>
      </c>
      <c r="K87" s="308"/>
      <c r="L87" s="308"/>
      <c r="M87" s="308" t="str">
        <f t="shared" si="20"/>
        <v/>
      </c>
      <c r="N87" s="307" t="str">
        <f t="shared" si="21"/>
        <v/>
      </c>
      <c r="O87" s="300" t="s">
        <v>274</v>
      </c>
      <c r="Q87" s="242" t="s">
        <v>15</v>
      </c>
      <c r="R87" s="241" t="s">
        <v>16</v>
      </c>
      <c r="S87" s="240" t="s">
        <v>197</v>
      </c>
      <c r="T87" s="348"/>
      <c r="U87" s="347"/>
      <c r="V87" s="285">
        <f t="shared" si="22"/>
        <v>0.52488000000000001</v>
      </c>
      <c r="W87" s="334" t="e">
        <f t="shared" si="23"/>
        <v>#REF!</v>
      </c>
    </row>
    <row r="88" spans="1:23" s="209" customFormat="1" ht="15" customHeight="1" thickBot="1">
      <c r="B88" s="316" t="s">
        <v>608</v>
      </c>
      <c r="C88" s="304" t="s">
        <v>612</v>
      </c>
      <c r="D88" s="314"/>
      <c r="E88" s="313" t="s">
        <v>251</v>
      </c>
      <c r="F88" s="310">
        <v>9</v>
      </c>
      <c r="G88" s="296">
        <v>8.1000000000000003E-2</v>
      </c>
      <c r="H88" s="310">
        <v>0.3</v>
      </c>
      <c r="I88" s="301">
        <v>0.22</v>
      </c>
      <c r="J88" s="224">
        <f t="shared" si="19"/>
        <v>0.26700000000000002</v>
      </c>
      <c r="K88" s="308"/>
      <c r="L88" s="308"/>
      <c r="M88" s="308" t="str">
        <f t="shared" si="20"/>
        <v/>
      </c>
      <c r="N88" s="307" t="str">
        <f t="shared" si="21"/>
        <v/>
      </c>
      <c r="O88" s="300" t="s">
        <v>274</v>
      </c>
      <c r="Q88" s="250">
        <f>J156</f>
        <v>39.804999999999993</v>
      </c>
      <c r="R88" s="237" t="e">
        <f>#REF!</f>
        <v>#REF!</v>
      </c>
      <c r="S88" s="249" t="e">
        <f>IF(OR(Q88="",R88=""),0,ROUNDDOWN(Q88*R88,0))</f>
        <v>#REF!</v>
      </c>
      <c r="T88" s="348"/>
      <c r="U88" s="347"/>
      <c r="V88" s="285">
        <f t="shared" si="22"/>
        <v>0.26244000000000001</v>
      </c>
      <c r="W88" s="334" t="e">
        <f t="shared" si="23"/>
        <v>#REF!</v>
      </c>
    </row>
    <row r="89" spans="1:23" s="349" customFormat="1" ht="15" customHeight="1" thickTop="1">
      <c r="A89" s="347"/>
      <c r="B89" s="316" t="s">
        <v>608</v>
      </c>
      <c r="C89" s="304" t="s">
        <v>611</v>
      </c>
      <c r="D89" s="314"/>
      <c r="E89" s="313" t="s">
        <v>251</v>
      </c>
      <c r="F89" s="310">
        <v>7</v>
      </c>
      <c r="G89" s="296">
        <v>0.13500000000000001</v>
      </c>
      <c r="H89" s="310">
        <v>0.3</v>
      </c>
      <c r="I89" s="301">
        <v>0.22</v>
      </c>
      <c r="J89" s="224">
        <f t="shared" si="19"/>
        <v>0.34599999999999997</v>
      </c>
      <c r="K89" s="308"/>
      <c r="L89" s="308"/>
      <c r="M89" s="308" t="str">
        <f t="shared" si="20"/>
        <v/>
      </c>
      <c r="N89" s="307" t="str">
        <f t="shared" si="21"/>
        <v/>
      </c>
      <c r="O89" s="300" t="s">
        <v>274</v>
      </c>
      <c r="P89" s="347"/>
      <c r="Q89" s="352" t="s">
        <v>498</v>
      </c>
      <c r="R89" s="351"/>
      <c r="S89" s="350"/>
      <c r="T89" s="348"/>
      <c r="U89" s="347"/>
      <c r="V89" s="285">
        <f t="shared" si="22"/>
        <v>0.3402</v>
      </c>
      <c r="W89" s="334" t="e">
        <f t="shared" si="23"/>
        <v>#REF!</v>
      </c>
    </row>
    <row r="90" spans="1:23" s="209" customFormat="1" ht="15" customHeight="1">
      <c r="A90" s="347"/>
      <c r="B90" s="316" t="s">
        <v>608</v>
      </c>
      <c r="C90" s="304" t="s">
        <v>610</v>
      </c>
      <c r="D90" s="314"/>
      <c r="E90" s="313" t="s">
        <v>251</v>
      </c>
      <c r="F90" s="310">
        <v>1</v>
      </c>
      <c r="G90" s="296">
        <f>0.189+(0.081/2)</f>
        <v>0.22950000000000001</v>
      </c>
      <c r="H90" s="310">
        <v>0.3</v>
      </c>
      <c r="I90" s="301">
        <v>0.22</v>
      </c>
      <c r="J90" s="224">
        <f t="shared" si="19"/>
        <v>8.4000000000000005E-2</v>
      </c>
      <c r="K90" s="308"/>
      <c r="L90" s="308"/>
      <c r="M90" s="308" t="str">
        <f t="shared" si="20"/>
        <v/>
      </c>
      <c r="N90" s="307" t="str">
        <f t="shared" si="21"/>
        <v/>
      </c>
      <c r="O90" s="300" t="s">
        <v>274</v>
      </c>
      <c r="Q90" s="245" t="s">
        <v>227</v>
      </c>
      <c r="R90" s="244" t="s">
        <v>196</v>
      </c>
      <c r="S90" s="243" t="s">
        <v>195</v>
      </c>
      <c r="T90" s="348"/>
      <c r="U90" s="347"/>
      <c r="V90" s="285">
        <f t="shared" si="22"/>
        <v>8.2619999999999985E-2</v>
      </c>
      <c r="W90" s="334" t="e">
        <f t="shared" si="23"/>
        <v>#REF!</v>
      </c>
    </row>
    <row r="91" spans="1:23" s="209" customFormat="1" ht="15" customHeight="1">
      <c r="A91" s="347"/>
      <c r="B91" s="316" t="s">
        <v>608</v>
      </c>
      <c r="C91" s="315" t="s">
        <v>275</v>
      </c>
      <c r="D91" s="314"/>
      <c r="E91" s="313" t="s">
        <v>251</v>
      </c>
      <c r="F91" s="310">
        <v>2</v>
      </c>
      <c r="G91" s="296">
        <v>0.105</v>
      </c>
      <c r="H91" s="310">
        <v>0.3</v>
      </c>
      <c r="I91" s="301">
        <v>0.22</v>
      </c>
      <c r="J91" s="224">
        <f t="shared" si="19"/>
        <v>7.6999999999999999E-2</v>
      </c>
      <c r="K91" s="308"/>
      <c r="L91" s="308"/>
      <c r="M91" s="308" t="str">
        <f t="shared" si="20"/>
        <v/>
      </c>
      <c r="N91" s="307" t="str">
        <f t="shared" si="21"/>
        <v/>
      </c>
      <c r="O91" s="300" t="s">
        <v>274</v>
      </c>
      <c r="Q91" s="242" t="s">
        <v>17</v>
      </c>
      <c r="R91" s="241" t="s">
        <v>18</v>
      </c>
      <c r="S91" s="240" t="s">
        <v>194</v>
      </c>
      <c r="T91" s="348"/>
      <c r="U91" s="347"/>
      <c r="V91" s="285">
        <f t="shared" si="22"/>
        <v>7.5600000000000001E-2</v>
      </c>
      <c r="W91" s="334" t="e">
        <f t="shared" si="23"/>
        <v>#REF!</v>
      </c>
    </row>
    <row r="92" spans="1:23" s="209" customFormat="1" ht="15" customHeight="1">
      <c r="A92" s="347"/>
      <c r="B92" s="316" t="s">
        <v>608</v>
      </c>
      <c r="C92" s="315" t="s">
        <v>609</v>
      </c>
      <c r="D92" s="314"/>
      <c r="E92" s="313" t="s">
        <v>251</v>
      </c>
      <c r="F92" s="310">
        <v>5</v>
      </c>
      <c r="G92" s="296">
        <v>8.1000000000000003E-2</v>
      </c>
      <c r="H92" s="310">
        <v>0.3</v>
      </c>
      <c r="I92" s="301">
        <v>0.22</v>
      </c>
      <c r="J92" s="224">
        <f t="shared" si="19"/>
        <v>0.14799999999999999</v>
      </c>
      <c r="K92" s="308"/>
      <c r="L92" s="308"/>
      <c r="M92" s="308" t="str">
        <f t="shared" si="20"/>
        <v/>
      </c>
      <c r="N92" s="307" t="str">
        <f t="shared" si="21"/>
        <v/>
      </c>
      <c r="O92" s="300" t="s">
        <v>274</v>
      </c>
      <c r="Q92" s="238" t="str">
        <f>N156</f>
        <v/>
      </c>
      <c r="R92" s="306" t="e">
        <f>#REF!</f>
        <v>#REF!</v>
      </c>
      <c r="S92" s="236" t="e">
        <f>IF(OR(Q92="",R92=""),0,ROUNDDOWN(Q92*R92,0))</f>
        <v>#REF!</v>
      </c>
      <c r="T92" s="348"/>
      <c r="U92" s="347"/>
      <c r="V92" s="285">
        <f t="shared" si="22"/>
        <v>0.14579999999999999</v>
      </c>
      <c r="W92" s="334" t="e">
        <f t="shared" si="23"/>
        <v>#REF!</v>
      </c>
    </row>
    <row r="93" spans="1:23" s="209" customFormat="1" ht="15" customHeight="1">
      <c r="A93" s="347"/>
      <c r="B93" s="316" t="s">
        <v>608</v>
      </c>
      <c r="C93" s="315" t="s">
        <v>607</v>
      </c>
      <c r="D93" s="314"/>
      <c r="E93" s="313" t="s">
        <v>251</v>
      </c>
      <c r="F93" s="310">
        <v>5</v>
      </c>
      <c r="G93" s="296">
        <v>0.108</v>
      </c>
      <c r="H93" s="310">
        <v>0.3</v>
      </c>
      <c r="I93" s="301">
        <v>0.22</v>
      </c>
      <c r="J93" s="224">
        <f t="shared" si="19"/>
        <v>0.19800000000000001</v>
      </c>
      <c r="K93" s="308"/>
      <c r="L93" s="308"/>
      <c r="M93" s="308" t="str">
        <f t="shared" si="20"/>
        <v/>
      </c>
      <c r="N93" s="307" t="str">
        <f t="shared" si="21"/>
        <v/>
      </c>
      <c r="O93" s="300" t="s">
        <v>274</v>
      </c>
      <c r="Q93" s="210"/>
      <c r="R93" s="210"/>
      <c r="S93" s="210"/>
      <c r="T93" s="348"/>
      <c r="U93" s="347"/>
      <c r="V93" s="285">
        <f t="shared" si="22"/>
        <v>0.19439999999999999</v>
      </c>
      <c r="W93" s="334" t="e">
        <f t="shared" si="23"/>
        <v>#REF!</v>
      </c>
    </row>
    <row r="94" spans="1:23" s="209" customFormat="1" ht="15" customHeight="1">
      <c r="A94" s="347"/>
      <c r="B94" s="316" t="s">
        <v>606</v>
      </c>
      <c r="C94" s="315" t="s">
        <v>605</v>
      </c>
      <c r="D94" s="314"/>
      <c r="E94" s="313" t="s">
        <v>251</v>
      </c>
      <c r="F94" s="310">
        <v>1</v>
      </c>
      <c r="G94" s="296">
        <f>0.108+(0.081/2)</f>
        <v>0.14849999999999999</v>
      </c>
      <c r="H94" s="310">
        <v>0.3</v>
      </c>
      <c r="I94" s="301">
        <v>0.22</v>
      </c>
      <c r="J94" s="224">
        <f t="shared" si="19"/>
        <v>5.3999999999999999E-2</v>
      </c>
      <c r="K94" s="308"/>
      <c r="L94" s="308"/>
      <c r="M94" s="308" t="str">
        <f t="shared" si="20"/>
        <v/>
      </c>
      <c r="N94" s="307" t="str">
        <f t="shared" si="21"/>
        <v/>
      </c>
      <c r="O94" s="300" t="s">
        <v>274</v>
      </c>
      <c r="Q94" s="235" t="s">
        <v>193</v>
      </c>
      <c r="R94" s="234"/>
      <c r="S94" s="233" t="s">
        <v>192</v>
      </c>
      <c r="T94" s="348"/>
      <c r="U94" s="347"/>
      <c r="V94" s="285">
        <f t="shared" si="22"/>
        <v>5.3460000000000001E-2</v>
      </c>
      <c r="W94" s="334" t="e">
        <f t="shared" si="23"/>
        <v>#REF!</v>
      </c>
    </row>
    <row r="95" spans="1:23" s="209" customFormat="1" ht="15" customHeight="1">
      <c r="A95" s="347"/>
      <c r="B95" s="316" t="s">
        <v>604</v>
      </c>
      <c r="C95" s="315" t="s">
        <v>603</v>
      </c>
      <c r="D95" s="314"/>
      <c r="E95" s="313" t="s">
        <v>251</v>
      </c>
      <c r="F95" s="310">
        <v>2</v>
      </c>
      <c r="G95" s="296">
        <v>9.7000000000000003E-2</v>
      </c>
      <c r="H95" s="310">
        <v>0.3</v>
      </c>
      <c r="I95" s="301">
        <v>0.22</v>
      </c>
      <c r="J95" s="224">
        <f t="shared" si="19"/>
        <v>7.0999999999999994E-2</v>
      </c>
      <c r="K95" s="308"/>
      <c r="L95" s="308"/>
      <c r="M95" s="308" t="str">
        <f t="shared" si="20"/>
        <v/>
      </c>
      <c r="N95" s="307" t="str">
        <f t="shared" si="21"/>
        <v/>
      </c>
      <c r="O95" s="300" t="s">
        <v>274</v>
      </c>
      <c r="Q95" s="232"/>
      <c r="R95" s="231" t="e">
        <f>S92+S88</f>
        <v>#REF!</v>
      </c>
      <c r="S95" s="335" t="e">
        <f>ROUND(R95,-1)</f>
        <v>#REF!</v>
      </c>
      <c r="T95" s="210"/>
      <c r="V95" s="285">
        <f t="shared" si="22"/>
        <v>6.9839999999999999E-2</v>
      </c>
      <c r="W95" s="334" t="e">
        <f t="shared" si="23"/>
        <v>#REF!</v>
      </c>
    </row>
    <row r="96" spans="1:23" s="209" customFormat="1" ht="15" customHeight="1">
      <c r="B96" s="316" t="s">
        <v>601</v>
      </c>
      <c r="C96" s="315" t="s">
        <v>602</v>
      </c>
      <c r="D96" s="314"/>
      <c r="E96" s="313" t="s">
        <v>251</v>
      </c>
      <c r="F96" s="310">
        <v>4</v>
      </c>
      <c r="G96" s="296">
        <v>0.159</v>
      </c>
      <c r="H96" s="310">
        <v>0.3</v>
      </c>
      <c r="I96" s="301">
        <v>0.22</v>
      </c>
      <c r="J96" s="224">
        <f t="shared" si="19"/>
        <v>0.23300000000000001</v>
      </c>
      <c r="K96" s="308"/>
      <c r="L96" s="308"/>
      <c r="M96" s="308" t="str">
        <f t="shared" si="20"/>
        <v/>
      </c>
      <c r="N96" s="307" t="str">
        <f t="shared" si="21"/>
        <v/>
      </c>
      <c r="O96" s="300" t="s">
        <v>599</v>
      </c>
      <c r="Q96" s="210"/>
      <c r="R96" s="210"/>
      <c r="S96" s="210"/>
      <c r="T96" s="210"/>
      <c r="V96" s="285">
        <f t="shared" si="22"/>
        <v>0.22896</v>
      </c>
      <c r="W96" s="334" t="e">
        <f t="shared" si="23"/>
        <v>#REF!</v>
      </c>
    </row>
    <row r="97" spans="2:23" s="209" customFormat="1" ht="15" customHeight="1">
      <c r="B97" s="316" t="s">
        <v>601</v>
      </c>
      <c r="C97" s="315" t="s">
        <v>600</v>
      </c>
      <c r="D97" s="314"/>
      <c r="E97" s="313" t="s">
        <v>251</v>
      </c>
      <c r="F97" s="310">
        <v>10</v>
      </c>
      <c r="G97" s="296">
        <v>0.159</v>
      </c>
      <c r="H97" s="310">
        <v>0.3</v>
      </c>
      <c r="I97" s="301">
        <v>0.22</v>
      </c>
      <c r="J97" s="224">
        <f t="shared" si="19"/>
        <v>0.58199999999999996</v>
      </c>
      <c r="K97" s="308"/>
      <c r="L97" s="308"/>
      <c r="M97" s="308" t="str">
        <f t="shared" si="20"/>
        <v/>
      </c>
      <c r="N97" s="307" t="str">
        <f t="shared" si="21"/>
        <v/>
      </c>
      <c r="O97" s="300" t="s">
        <v>599</v>
      </c>
      <c r="Q97" s="235" t="s">
        <v>226</v>
      </c>
      <c r="R97" s="234"/>
      <c r="S97" s="233" t="s">
        <v>225</v>
      </c>
      <c r="T97" s="233" t="s">
        <v>224</v>
      </c>
      <c r="V97" s="285">
        <f t="shared" si="22"/>
        <v>0.57240000000000002</v>
      </c>
      <c r="W97" s="334" t="e">
        <f t="shared" si="23"/>
        <v>#REF!</v>
      </c>
    </row>
    <row r="98" spans="2:23" s="209" customFormat="1" ht="15" customHeight="1">
      <c r="B98" s="316" t="s">
        <v>598</v>
      </c>
      <c r="C98" s="315"/>
      <c r="D98" s="314"/>
      <c r="E98" s="313" t="s">
        <v>251</v>
      </c>
      <c r="F98" s="310">
        <v>2</v>
      </c>
      <c r="G98" s="296">
        <v>0.16300000000000001</v>
      </c>
      <c r="H98" s="310">
        <v>0.3</v>
      </c>
      <c r="I98" s="301">
        <v>0.22</v>
      </c>
      <c r="J98" s="224">
        <f t="shared" si="19"/>
        <v>0.11899999999999999</v>
      </c>
      <c r="K98" s="308"/>
      <c r="L98" s="308"/>
      <c r="M98" s="308" t="str">
        <f t="shared" si="20"/>
        <v/>
      </c>
      <c r="N98" s="307" t="str">
        <f t="shared" si="21"/>
        <v/>
      </c>
      <c r="O98" s="300" t="s">
        <v>286</v>
      </c>
      <c r="Q98" s="299" t="s">
        <v>223</v>
      </c>
      <c r="R98" s="298"/>
      <c r="S98" s="297">
        <v>0.4</v>
      </c>
      <c r="T98" s="297">
        <v>0.2</v>
      </c>
      <c r="V98" s="285">
        <f t="shared" si="22"/>
        <v>0.11735999999999999</v>
      </c>
      <c r="W98" s="334" t="e">
        <f t="shared" si="23"/>
        <v>#REF!</v>
      </c>
    </row>
    <row r="99" spans="2:23" s="209" customFormat="1" ht="15" customHeight="1">
      <c r="B99" s="305" t="s">
        <v>550</v>
      </c>
      <c r="C99" s="304" t="s">
        <v>597</v>
      </c>
      <c r="D99" s="320"/>
      <c r="E99" s="303" t="s">
        <v>251</v>
      </c>
      <c r="F99" s="329">
        <v>13</v>
      </c>
      <c r="G99" s="296">
        <v>5.3999999999999999E-2</v>
      </c>
      <c r="H99" s="302">
        <v>0.3</v>
      </c>
      <c r="I99" s="301">
        <v>0.22</v>
      </c>
      <c r="J99" s="224">
        <f t="shared" si="19"/>
        <v>0.25700000000000001</v>
      </c>
      <c r="K99" s="301"/>
      <c r="L99" s="301"/>
      <c r="M99" s="301" t="str">
        <f t="shared" si="20"/>
        <v/>
      </c>
      <c r="N99" s="324" t="str">
        <f t="shared" si="21"/>
        <v/>
      </c>
      <c r="O99" s="300" t="s">
        <v>548</v>
      </c>
      <c r="Q99" s="295" t="s">
        <v>222</v>
      </c>
      <c r="R99" s="294"/>
      <c r="S99" s="293">
        <v>0.4</v>
      </c>
      <c r="T99" s="293">
        <v>0.2</v>
      </c>
      <c r="V99" s="285">
        <f t="shared" si="22"/>
        <v>0.25272</v>
      </c>
      <c r="W99" s="334" t="e">
        <f t="shared" si="23"/>
        <v>#REF!</v>
      </c>
    </row>
    <row r="100" spans="2:23" s="209" customFormat="1" ht="15" customHeight="1">
      <c r="B100" s="316" t="s">
        <v>596</v>
      </c>
      <c r="C100" s="315" t="s">
        <v>595</v>
      </c>
      <c r="D100" s="314"/>
      <c r="E100" s="313" t="s">
        <v>251</v>
      </c>
      <c r="F100" s="310">
        <v>3</v>
      </c>
      <c r="G100" s="296">
        <v>1.9E-2</v>
      </c>
      <c r="H100" s="310">
        <v>0.3</v>
      </c>
      <c r="I100" s="301">
        <v>0.22</v>
      </c>
      <c r="J100" s="224">
        <f t="shared" si="19"/>
        <v>2.1000000000000001E-2</v>
      </c>
      <c r="K100" s="308"/>
      <c r="L100" s="308"/>
      <c r="M100" s="308" t="str">
        <f t="shared" si="20"/>
        <v/>
      </c>
      <c r="N100" s="307" t="str">
        <f t="shared" si="21"/>
        <v/>
      </c>
      <c r="O100" s="300" t="s">
        <v>423</v>
      </c>
      <c r="Q100" s="295" t="s">
        <v>221</v>
      </c>
      <c r="R100" s="294"/>
      <c r="S100" s="293">
        <v>0.4</v>
      </c>
      <c r="T100" s="293">
        <v>0.3</v>
      </c>
      <c r="V100" s="285">
        <f t="shared" si="22"/>
        <v>2.0519999999999997E-2</v>
      </c>
      <c r="W100" s="334" t="e">
        <f t="shared" si="23"/>
        <v>#REF!</v>
      </c>
    </row>
    <row r="101" spans="2:23" s="209" customFormat="1" ht="15" customHeight="1">
      <c r="B101" s="305"/>
      <c r="C101" s="304"/>
      <c r="D101" s="320"/>
      <c r="E101" s="303"/>
      <c r="F101" s="302"/>
      <c r="G101" s="296"/>
      <c r="H101" s="302"/>
      <c r="I101" s="301"/>
      <c r="J101" s="323" t="str">
        <f t="shared" si="19"/>
        <v/>
      </c>
      <c r="K101" s="301"/>
      <c r="L101" s="301"/>
      <c r="M101" s="301" t="str">
        <f t="shared" si="20"/>
        <v/>
      </c>
      <c r="N101" s="324" t="str">
        <f t="shared" si="21"/>
        <v/>
      </c>
      <c r="O101" s="328"/>
      <c r="Q101" s="295" t="s">
        <v>220</v>
      </c>
      <c r="R101" s="294"/>
      <c r="S101" s="293">
        <v>0.4</v>
      </c>
      <c r="T101" s="293">
        <v>0.3</v>
      </c>
      <c r="V101" s="285">
        <f t="shared" si="22"/>
        <v>0</v>
      </c>
      <c r="W101" s="334" t="e">
        <f t="shared" si="23"/>
        <v>#REF!</v>
      </c>
    </row>
    <row r="102" spans="2:23" s="209" customFormat="1" ht="15" customHeight="1">
      <c r="B102" s="289" t="s">
        <v>270</v>
      </c>
      <c r="C102" s="288" t="s">
        <v>594</v>
      </c>
      <c r="D102" s="320"/>
      <c r="E102" s="303" t="s">
        <v>251</v>
      </c>
      <c r="F102" s="302">
        <v>561</v>
      </c>
      <c r="G102" s="296">
        <v>2E-3</v>
      </c>
      <c r="H102" s="302">
        <v>1</v>
      </c>
      <c r="I102" s="301">
        <v>0.22</v>
      </c>
      <c r="J102" s="323">
        <f t="shared" si="19"/>
        <v>1.369</v>
      </c>
      <c r="K102" s="301"/>
      <c r="L102" s="301"/>
      <c r="M102" s="301" t="str">
        <f t="shared" si="20"/>
        <v/>
      </c>
      <c r="N102" s="324" t="str">
        <f t="shared" si="21"/>
        <v/>
      </c>
      <c r="O102" s="300" t="s">
        <v>268</v>
      </c>
      <c r="Q102" s="295" t="s">
        <v>219</v>
      </c>
      <c r="R102" s="294"/>
      <c r="S102" s="293">
        <v>0.4</v>
      </c>
      <c r="T102" s="293">
        <v>0.3</v>
      </c>
      <c r="V102" s="285">
        <f t="shared" si="22"/>
        <v>1.3463999999999998</v>
      </c>
      <c r="W102" s="334" t="e">
        <f t="shared" si="23"/>
        <v>#REF!</v>
      </c>
    </row>
    <row r="103" spans="2:23" s="209" customFormat="1" ht="15" customHeight="1">
      <c r="B103" s="289" t="s">
        <v>270</v>
      </c>
      <c r="C103" s="288" t="s">
        <v>269</v>
      </c>
      <c r="D103" s="320"/>
      <c r="E103" s="303" t="s">
        <v>251</v>
      </c>
      <c r="F103" s="302">
        <v>20</v>
      </c>
      <c r="G103" s="296">
        <v>2.2000000000000001E-3</v>
      </c>
      <c r="H103" s="302">
        <v>1</v>
      </c>
      <c r="I103" s="301">
        <v>0.22</v>
      </c>
      <c r="J103" s="323">
        <f t="shared" si="19"/>
        <v>5.3999999999999999E-2</v>
      </c>
      <c r="K103" s="301"/>
      <c r="L103" s="301"/>
      <c r="M103" s="301" t="str">
        <f t="shared" si="20"/>
        <v/>
      </c>
      <c r="N103" s="324" t="str">
        <f t="shared" si="21"/>
        <v/>
      </c>
      <c r="O103" s="300" t="s">
        <v>268</v>
      </c>
      <c r="Q103" s="295" t="s">
        <v>218</v>
      </c>
      <c r="R103" s="294"/>
      <c r="S103" s="293">
        <v>0.4</v>
      </c>
      <c r="T103" s="293">
        <v>0.2</v>
      </c>
      <c r="V103" s="285">
        <f t="shared" si="22"/>
        <v>5.28E-2</v>
      </c>
      <c r="W103" s="334" t="e">
        <f t="shared" si="23"/>
        <v>#REF!</v>
      </c>
    </row>
    <row r="104" spans="2:23" s="209" customFormat="1" ht="15" customHeight="1">
      <c r="B104" s="305"/>
      <c r="C104" s="304"/>
      <c r="D104" s="320"/>
      <c r="E104" s="303"/>
      <c r="F104" s="302"/>
      <c r="G104" s="296"/>
      <c r="H104" s="302"/>
      <c r="I104" s="301"/>
      <c r="J104" s="323" t="str">
        <f t="shared" si="19"/>
        <v/>
      </c>
      <c r="K104" s="301"/>
      <c r="L104" s="301"/>
      <c r="M104" s="301" t="str">
        <f t="shared" si="20"/>
        <v/>
      </c>
      <c r="N104" s="324" t="str">
        <f t="shared" si="21"/>
        <v/>
      </c>
      <c r="O104" s="328"/>
      <c r="Q104" s="295" t="s">
        <v>217</v>
      </c>
      <c r="R104" s="294"/>
      <c r="S104" s="293">
        <v>0.5</v>
      </c>
      <c r="T104" s="293">
        <v>0.3</v>
      </c>
      <c r="V104" s="285">
        <f t="shared" si="22"/>
        <v>0</v>
      </c>
      <c r="W104" s="334" t="e">
        <f t="shared" si="23"/>
        <v>#REF!</v>
      </c>
    </row>
    <row r="105" spans="2:23" s="209" customFormat="1" ht="15" customHeight="1">
      <c r="B105" s="289" t="s">
        <v>538</v>
      </c>
      <c r="C105" s="288" t="s">
        <v>593</v>
      </c>
      <c r="D105" s="320"/>
      <c r="E105" s="303" t="s">
        <v>251</v>
      </c>
      <c r="F105" s="329">
        <v>987</v>
      </c>
      <c r="G105" s="286">
        <v>2E-3</v>
      </c>
      <c r="H105" s="302">
        <v>1</v>
      </c>
      <c r="I105" s="301">
        <v>0.22</v>
      </c>
      <c r="J105" s="323">
        <f t="shared" si="19"/>
        <v>2.4079999999999999</v>
      </c>
      <c r="K105" s="301"/>
      <c r="L105" s="301"/>
      <c r="M105" s="301" t="str">
        <f t="shared" si="20"/>
        <v/>
      </c>
      <c r="N105" s="324" t="str">
        <f t="shared" si="21"/>
        <v/>
      </c>
      <c r="O105" s="300" t="s">
        <v>230</v>
      </c>
      <c r="Q105" s="295" t="s">
        <v>216</v>
      </c>
      <c r="R105" s="294"/>
      <c r="S105" s="293">
        <v>0.4</v>
      </c>
      <c r="T105" s="293">
        <v>0.3</v>
      </c>
      <c r="V105" s="285">
        <f t="shared" si="22"/>
        <v>2.3687999999999998</v>
      </c>
      <c r="W105" s="334" t="e">
        <f t="shared" si="23"/>
        <v>#REF!</v>
      </c>
    </row>
    <row r="106" spans="2:23" s="209" customFormat="1" ht="15" customHeight="1">
      <c r="B106" s="289" t="s">
        <v>538</v>
      </c>
      <c r="C106" s="288" t="s">
        <v>592</v>
      </c>
      <c r="D106" s="320"/>
      <c r="E106" s="303" t="s">
        <v>251</v>
      </c>
      <c r="F106" s="302">
        <v>90</v>
      </c>
      <c r="G106" s="286">
        <v>2.5999999999999999E-3</v>
      </c>
      <c r="H106" s="302">
        <v>1</v>
      </c>
      <c r="I106" s="301">
        <v>0.22</v>
      </c>
      <c r="J106" s="323">
        <f t="shared" si="19"/>
        <v>0.28499999999999998</v>
      </c>
      <c r="K106" s="301"/>
      <c r="L106" s="301"/>
      <c r="M106" s="301" t="str">
        <f t="shared" si="20"/>
        <v/>
      </c>
      <c r="N106" s="324" t="str">
        <f t="shared" si="21"/>
        <v/>
      </c>
      <c r="O106" s="300" t="s">
        <v>230</v>
      </c>
      <c r="Q106" s="295" t="s">
        <v>215</v>
      </c>
      <c r="R106" s="294"/>
      <c r="S106" s="293">
        <v>0.4</v>
      </c>
      <c r="T106" s="293">
        <v>0.3</v>
      </c>
      <c r="V106" s="285">
        <f t="shared" si="22"/>
        <v>0.28079999999999999</v>
      </c>
      <c r="W106" s="334" t="e">
        <f t="shared" si="23"/>
        <v>#REF!</v>
      </c>
    </row>
    <row r="107" spans="2:23" s="209" customFormat="1" ht="15" customHeight="1">
      <c r="B107" s="289" t="s">
        <v>538</v>
      </c>
      <c r="C107" s="288" t="s">
        <v>591</v>
      </c>
      <c r="D107" s="320"/>
      <c r="E107" s="303" t="s">
        <v>251</v>
      </c>
      <c r="F107" s="302">
        <v>206</v>
      </c>
      <c r="G107" s="286">
        <v>2.5999999999999999E-3</v>
      </c>
      <c r="H107" s="302">
        <v>1</v>
      </c>
      <c r="I107" s="301">
        <v>0.22</v>
      </c>
      <c r="J107" s="323">
        <f t="shared" si="19"/>
        <v>0.65300000000000002</v>
      </c>
      <c r="K107" s="301"/>
      <c r="L107" s="301"/>
      <c r="M107" s="301" t="str">
        <f t="shared" si="20"/>
        <v/>
      </c>
      <c r="N107" s="324" t="str">
        <f t="shared" si="21"/>
        <v/>
      </c>
      <c r="O107" s="300" t="s">
        <v>230</v>
      </c>
      <c r="Q107" s="295" t="s">
        <v>214</v>
      </c>
      <c r="R107" s="294"/>
      <c r="S107" s="293">
        <v>0.6</v>
      </c>
      <c r="T107" s="293">
        <v>0.3</v>
      </c>
      <c r="V107" s="285">
        <f t="shared" si="22"/>
        <v>0.64271999999999996</v>
      </c>
      <c r="W107" s="334" t="e">
        <f t="shared" si="23"/>
        <v>#REF!</v>
      </c>
    </row>
    <row r="108" spans="2:23" s="209" customFormat="1" ht="15" customHeight="1">
      <c r="B108" s="289" t="s">
        <v>538</v>
      </c>
      <c r="C108" s="288" t="s">
        <v>590</v>
      </c>
      <c r="D108" s="320"/>
      <c r="E108" s="303" t="s">
        <v>251</v>
      </c>
      <c r="F108" s="302">
        <v>59</v>
      </c>
      <c r="G108" s="286">
        <v>3.3999999999999998E-3</v>
      </c>
      <c r="H108" s="302">
        <v>1</v>
      </c>
      <c r="I108" s="301">
        <v>0.22</v>
      </c>
      <c r="J108" s="323">
        <f t="shared" si="19"/>
        <v>0.245</v>
      </c>
      <c r="K108" s="301"/>
      <c r="L108" s="301"/>
      <c r="M108" s="301" t="str">
        <f t="shared" si="20"/>
        <v/>
      </c>
      <c r="N108" s="324" t="str">
        <f t="shared" si="21"/>
        <v/>
      </c>
      <c r="O108" s="300" t="s">
        <v>230</v>
      </c>
      <c r="Q108" s="295" t="s">
        <v>213</v>
      </c>
      <c r="R108" s="294"/>
      <c r="S108" s="293">
        <v>0.4</v>
      </c>
      <c r="T108" s="293">
        <v>0.2</v>
      </c>
      <c r="V108" s="285">
        <f t="shared" si="22"/>
        <v>0.24071999999999996</v>
      </c>
      <c r="W108" s="334" t="e">
        <f t="shared" si="23"/>
        <v>#REF!</v>
      </c>
    </row>
    <row r="109" spans="2:23" s="209" customFormat="1" ht="15" customHeight="1">
      <c r="B109" s="289" t="s">
        <v>538</v>
      </c>
      <c r="C109" s="288" t="s">
        <v>541</v>
      </c>
      <c r="D109" s="320"/>
      <c r="E109" s="303" t="s">
        <v>251</v>
      </c>
      <c r="F109" s="302">
        <v>162</v>
      </c>
      <c r="G109" s="286">
        <v>2.5999999999999999E-3</v>
      </c>
      <c r="H109" s="302">
        <v>1</v>
      </c>
      <c r="I109" s="301">
        <v>0.22</v>
      </c>
      <c r="J109" s="323">
        <f t="shared" si="19"/>
        <v>0.51400000000000001</v>
      </c>
      <c r="K109" s="301"/>
      <c r="L109" s="301"/>
      <c r="M109" s="301" t="str">
        <f t="shared" si="20"/>
        <v/>
      </c>
      <c r="N109" s="324" t="str">
        <f t="shared" si="21"/>
        <v/>
      </c>
      <c r="O109" s="300" t="s">
        <v>230</v>
      </c>
      <c r="Q109" s="295" t="s">
        <v>212</v>
      </c>
      <c r="R109" s="294"/>
      <c r="S109" s="293">
        <v>0.6</v>
      </c>
      <c r="T109" s="293">
        <v>0.3</v>
      </c>
      <c r="V109" s="285">
        <f t="shared" si="22"/>
        <v>0.50544</v>
      </c>
      <c r="W109" s="334" t="e">
        <f t="shared" si="23"/>
        <v>#REF!</v>
      </c>
    </row>
    <row r="110" spans="2:23" s="209" customFormat="1" ht="15" customHeight="1">
      <c r="B110" s="289" t="s">
        <v>538</v>
      </c>
      <c r="C110" s="288" t="s">
        <v>540</v>
      </c>
      <c r="D110" s="320"/>
      <c r="E110" s="303" t="s">
        <v>251</v>
      </c>
      <c r="F110" s="302">
        <v>15</v>
      </c>
      <c r="G110" s="286">
        <v>3.3999999999999998E-3</v>
      </c>
      <c r="H110" s="302">
        <v>1</v>
      </c>
      <c r="I110" s="301">
        <v>0.22</v>
      </c>
      <c r="J110" s="323">
        <f t="shared" si="19"/>
        <v>6.2E-2</v>
      </c>
      <c r="K110" s="301"/>
      <c r="L110" s="301"/>
      <c r="M110" s="301" t="str">
        <f t="shared" si="20"/>
        <v/>
      </c>
      <c r="N110" s="324" t="str">
        <f t="shared" si="21"/>
        <v/>
      </c>
      <c r="O110" s="300" t="s">
        <v>230</v>
      </c>
      <c r="Q110" s="292" t="s">
        <v>211</v>
      </c>
      <c r="R110" s="291"/>
      <c r="S110" s="290">
        <v>0.4</v>
      </c>
      <c r="T110" s="290">
        <v>0.3</v>
      </c>
      <c r="V110" s="285">
        <f t="shared" si="22"/>
        <v>6.1199999999999991E-2</v>
      </c>
      <c r="W110" s="334" t="e">
        <f t="shared" si="23"/>
        <v>#REF!</v>
      </c>
    </row>
    <row r="111" spans="2:23" s="209" customFormat="1" ht="15" customHeight="1">
      <c r="B111" s="289" t="s">
        <v>6</v>
      </c>
      <c r="C111" s="288" t="s">
        <v>589</v>
      </c>
      <c r="D111" s="320"/>
      <c r="E111" s="303" t="s">
        <v>190</v>
      </c>
      <c r="F111" s="302">
        <v>6</v>
      </c>
      <c r="G111" s="286">
        <v>1.2E-2</v>
      </c>
      <c r="H111" s="302">
        <v>1</v>
      </c>
      <c r="I111" s="301">
        <v>0.22</v>
      </c>
      <c r="J111" s="323">
        <f t="shared" si="19"/>
        <v>8.7999999999999995E-2</v>
      </c>
      <c r="K111" s="301"/>
      <c r="L111" s="301"/>
      <c r="M111" s="301" t="str">
        <f t="shared" si="20"/>
        <v/>
      </c>
      <c r="N111" s="324" t="str">
        <f t="shared" si="21"/>
        <v/>
      </c>
      <c r="O111" s="300" t="s">
        <v>241</v>
      </c>
      <c r="Q111" s="210"/>
      <c r="R111" s="210"/>
      <c r="S111" s="210"/>
      <c r="T111" s="210"/>
      <c r="V111" s="285">
        <f t="shared" si="22"/>
        <v>8.6400000000000005E-2</v>
      </c>
      <c r="W111" s="334" t="e">
        <f t="shared" si="23"/>
        <v>#REF!</v>
      </c>
    </row>
    <row r="112" spans="2:23" s="209" customFormat="1" ht="15" customHeight="1">
      <c r="B112" s="289" t="s">
        <v>350</v>
      </c>
      <c r="C112" s="288" t="s">
        <v>383</v>
      </c>
      <c r="D112" s="320"/>
      <c r="E112" s="303" t="s">
        <v>190</v>
      </c>
      <c r="F112" s="302">
        <v>26</v>
      </c>
      <c r="G112" s="286">
        <v>7.0000000000000007E-2</v>
      </c>
      <c r="H112" s="302">
        <v>0.2</v>
      </c>
      <c r="I112" s="301">
        <v>0.22</v>
      </c>
      <c r="J112" s="323">
        <f t="shared" si="19"/>
        <v>0.44400000000000001</v>
      </c>
      <c r="K112" s="301"/>
      <c r="L112" s="301"/>
      <c r="M112" s="301" t="str">
        <f t="shared" si="20"/>
        <v/>
      </c>
      <c r="N112" s="324" t="str">
        <f t="shared" si="21"/>
        <v/>
      </c>
      <c r="O112" s="300" t="s">
        <v>348</v>
      </c>
      <c r="Q112" s="210"/>
      <c r="R112" s="210"/>
      <c r="S112" s="210"/>
      <c r="T112" s="210"/>
      <c r="V112" s="285">
        <f t="shared" si="22"/>
        <v>0.43680000000000008</v>
      </c>
      <c r="W112" s="334" t="e">
        <f t="shared" si="23"/>
        <v>#REF!</v>
      </c>
    </row>
    <row r="113" spans="2:23" s="209" customFormat="1" ht="15" customHeight="1">
      <c r="B113" s="305" t="s">
        <v>350</v>
      </c>
      <c r="C113" s="304" t="s">
        <v>349</v>
      </c>
      <c r="D113" s="320"/>
      <c r="E113" s="303" t="s">
        <v>190</v>
      </c>
      <c r="F113" s="329">
        <v>3</v>
      </c>
      <c r="G113" s="286">
        <v>0.08</v>
      </c>
      <c r="H113" s="302">
        <v>0.2</v>
      </c>
      <c r="I113" s="301">
        <v>0.22</v>
      </c>
      <c r="J113" s="323">
        <f t="shared" si="19"/>
        <v>5.8999999999999997E-2</v>
      </c>
      <c r="K113" s="301"/>
      <c r="L113" s="301"/>
      <c r="M113" s="301" t="str">
        <f t="shared" si="20"/>
        <v/>
      </c>
      <c r="N113" s="324" t="str">
        <f t="shared" si="21"/>
        <v/>
      </c>
      <c r="O113" s="300" t="s">
        <v>348</v>
      </c>
      <c r="Q113" s="210"/>
      <c r="R113" s="210"/>
      <c r="S113" s="210"/>
      <c r="T113" s="210"/>
      <c r="V113" s="209">
        <f t="shared" si="22"/>
        <v>5.7599999999999998E-2</v>
      </c>
      <c r="W113" s="209" t="e">
        <f t="shared" si="23"/>
        <v>#REF!</v>
      </c>
    </row>
    <row r="114" spans="2:23" s="209" customFormat="1" ht="15" customHeight="1">
      <c r="B114" s="322"/>
      <c r="C114" s="304"/>
      <c r="D114" s="320"/>
      <c r="E114" s="303"/>
      <c r="F114" s="302"/>
      <c r="G114" s="286"/>
      <c r="H114" s="302"/>
      <c r="I114" s="301"/>
      <c r="J114" s="323" t="str">
        <f t="shared" si="19"/>
        <v/>
      </c>
      <c r="K114" s="301"/>
      <c r="L114" s="301"/>
      <c r="M114" s="301"/>
      <c r="N114" s="324"/>
      <c r="O114" s="300"/>
      <c r="Q114" s="210"/>
      <c r="R114" s="210"/>
      <c r="S114" s="210"/>
      <c r="T114" s="210"/>
      <c r="V114" s="209">
        <f t="shared" si="22"/>
        <v>0</v>
      </c>
      <c r="W114" s="209" t="e">
        <f t="shared" si="23"/>
        <v>#REF!</v>
      </c>
    </row>
    <row r="115" spans="2:23" s="209" customFormat="1" ht="15" customHeight="1">
      <c r="B115" s="322"/>
      <c r="C115" s="304"/>
      <c r="D115" s="320"/>
      <c r="E115" s="303"/>
      <c r="F115" s="302"/>
      <c r="G115" s="286"/>
      <c r="H115" s="302"/>
      <c r="I115" s="301"/>
      <c r="J115" s="323" t="str">
        <f t="shared" si="19"/>
        <v/>
      </c>
      <c r="K115" s="301"/>
      <c r="L115" s="301"/>
      <c r="M115" s="301"/>
      <c r="N115" s="324"/>
      <c r="O115" s="300"/>
      <c r="Q115" s="210"/>
      <c r="R115" s="210"/>
      <c r="S115" s="210"/>
      <c r="T115" s="210"/>
      <c r="V115" s="209">
        <f t="shared" si="22"/>
        <v>0</v>
      </c>
      <c r="W115" s="209" t="e">
        <f t="shared" si="23"/>
        <v>#REF!</v>
      </c>
    </row>
    <row r="116" spans="2:23" s="209" customFormat="1" ht="15" customHeight="1">
      <c r="B116" s="305"/>
      <c r="C116" s="346"/>
      <c r="D116" s="345"/>
      <c r="E116" s="303"/>
      <c r="F116" s="344"/>
      <c r="G116" s="286"/>
      <c r="H116" s="302"/>
      <c r="I116" s="301"/>
      <c r="J116" s="323" t="str">
        <f t="shared" si="19"/>
        <v/>
      </c>
      <c r="K116" s="342"/>
      <c r="L116" s="342"/>
      <c r="M116" s="342"/>
      <c r="N116" s="341"/>
      <c r="O116" s="328"/>
      <c r="Q116" s="210"/>
      <c r="R116" s="210"/>
      <c r="S116" s="210"/>
      <c r="T116" s="210"/>
    </row>
    <row r="117" spans="2:23" s="209" customFormat="1" ht="15" customHeight="1">
      <c r="B117" s="220"/>
      <c r="C117" s="219" t="s">
        <v>191</v>
      </c>
      <c r="D117" s="218"/>
      <c r="E117" s="217"/>
      <c r="F117" s="215"/>
      <c r="G117" s="216"/>
      <c r="H117" s="215"/>
      <c r="I117" s="215"/>
      <c r="J117" s="214"/>
      <c r="K117" s="213"/>
      <c r="L117" s="213"/>
      <c r="M117" s="213"/>
      <c r="N117" s="212" t="str">
        <f>IF(N85="","",SUM(N85:N115))</f>
        <v/>
      </c>
      <c r="O117" s="211"/>
      <c r="Q117" s="210"/>
      <c r="R117" s="210"/>
      <c r="S117" s="210"/>
      <c r="T117" s="210"/>
    </row>
    <row r="118" spans="2:23" s="209" customFormat="1" ht="15" customHeight="1">
      <c r="B118" s="284" t="s">
        <v>238</v>
      </c>
      <c r="G118" s="210"/>
      <c r="Q118" s="210"/>
      <c r="R118" s="210"/>
      <c r="S118" s="210"/>
      <c r="T118" s="210"/>
    </row>
    <row r="119" spans="2:23" s="209" customFormat="1" ht="15" customHeight="1">
      <c r="B119" s="283" t="s">
        <v>93</v>
      </c>
      <c r="C119" s="1073" t="e">
        <f>$C$2</f>
        <v>#REF!</v>
      </c>
      <c r="D119" s="1074"/>
      <c r="E119" s="1074"/>
      <c r="F119" s="1074"/>
      <c r="G119" s="1074"/>
      <c r="H119" s="1074"/>
      <c r="I119" s="1074"/>
      <c r="J119" s="1075"/>
      <c r="K119" s="1071" t="s">
        <v>207</v>
      </c>
      <c r="L119" s="1072"/>
      <c r="M119" s="1076" t="str">
        <f>$M$2</f>
        <v>Ⅱ.排水処理施設（西）撤去工事　</v>
      </c>
      <c r="N119" s="1077"/>
      <c r="O119" s="1077"/>
      <c r="P119" s="1078"/>
      <c r="Q119" s="282" t="s">
        <v>240</v>
      </c>
      <c r="R119" s="886" t="s">
        <v>588</v>
      </c>
      <c r="S119" s="894"/>
      <c r="T119" s="1070"/>
    </row>
    <row r="120" spans="2:23" s="209" customFormat="1" ht="15" customHeight="1">
      <c r="G120" s="210"/>
      <c r="Q120" s="210"/>
      <c r="R120" s="210"/>
      <c r="S120" s="210"/>
      <c r="T120" s="210"/>
    </row>
    <row r="121" spans="2:23" s="209" customFormat="1" ht="15" customHeight="1">
      <c r="B121" s="281"/>
      <c r="C121" s="280"/>
      <c r="D121" s="275" t="s">
        <v>235</v>
      </c>
      <c r="E121" s="279"/>
      <c r="F121" s="278"/>
      <c r="G121" s="277" t="s">
        <v>205</v>
      </c>
      <c r="H121" s="274"/>
      <c r="I121" s="274"/>
      <c r="J121" s="276"/>
      <c r="K121" s="275" t="s">
        <v>204</v>
      </c>
      <c r="L121" s="274"/>
      <c r="M121" s="274"/>
      <c r="N121" s="273"/>
      <c r="O121" s="272" t="s">
        <v>203</v>
      </c>
      <c r="Q121" s="210"/>
      <c r="R121" s="210"/>
      <c r="S121" s="210"/>
      <c r="T121" s="210"/>
    </row>
    <row r="122" spans="2:23" s="209" customFormat="1" ht="15" customHeight="1">
      <c r="B122" s="271" t="s">
        <v>70</v>
      </c>
      <c r="C122" s="270" t="s">
        <v>87</v>
      </c>
      <c r="D122" s="269" t="s">
        <v>234</v>
      </c>
      <c r="E122" s="268" t="s">
        <v>233</v>
      </c>
      <c r="F122" s="265" t="s">
        <v>13</v>
      </c>
      <c r="G122" s="267" t="s">
        <v>202</v>
      </c>
      <c r="H122" s="265" t="s">
        <v>14</v>
      </c>
      <c r="I122" s="264" t="s">
        <v>201</v>
      </c>
      <c r="J122" s="266" t="s">
        <v>14</v>
      </c>
      <c r="K122" s="265" t="s">
        <v>202</v>
      </c>
      <c r="L122" s="265" t="s">
        <v>14</v>
      </c>
      <c r="M122" s="264" t="s">
        <v>201</v>
      </c>
      <c r="N122" s="263" t="s">
        <v>14</v>
      </c>
      <c r="O122" s="262"/>
      <c r="Q122" s="210"/>
      <c r="R122" s="210"/>
      <c r="S122" s="210"/>
      <c r="T122" s="210"/>
    </row>
    <row r="123" spans="2:23" s="209" customFormat="1" ht="15" customHeight="1">
      <c r="B123" s="261"/>
      <c r="C123" s="260"/>
      <c r="D123" s="259"/>
      <c r="E123" s="256"/>
      <c r="F123" s="256"/>
      <c r="G123" s="258"/>
      <c r="H123" s="256" t="s">
        <v>200</v>
      </c>
      <c r="I123" s="256"/>
      <c r="J123" s="257" t="s">
        <v>199</v>
      </c>
      <c r="K123" s="256"/>
      <c r="L123" s="256" t="s">
        <v>200</v>
      </c>
      <c r="M123" s="256"/>
      <c r="N123" s="255" t="s">
        <v>199</v>
      </c>
      <c r="O123" s="254"/>
      <c r="Q123" s="210"/>
      <c r="R123" s="210"/>
      <c r="S123" s="210"/>
      <c r="T123" s="210"/>
    </row>
    <row r="124" spans="2:23" s="209" customFormat="1" ht="15" customHeight="1">
      <c r="B124" s="326" t="s">
        <v>53</v>
      </c>
      <c r="C124" s="325" t="s">
        <v>587</v>
      </c>
      <c r="D124" s="320"/>
      <c r="E124" s="303" t="s">
        <v>190</v>
      </c>
      <c r="F124" s="302">
        <v>14</v>
      </c>
      <c r="G124" s="296">
        <v>3.9E-2</v>
      </c>
      <c r="H124" s="302">
        <v>1</v>
      </c>
      <c r="I124" s="301">
        <v>0.22</v>
      </c>
      <c r="J124" s="224">
        <f t="shared" ref="J124:J155" si="24">IF(AND(D124="",E124=""),"",IF(H124="",ROUND(F124*G124+F124*G124*I124,3),ROUND(F124*G124*H124+F124*G124*H124*I124,3)))</f>
        <v>0.66600000000000004</v>
      </c>
      <c r="K124" s="301"/>
      <c r="L124" s="301"/>
      <c r="M124" s="301" t="str">
        <f t="shared" ref="M124:M155" si="25">IF(K124="","",0.12)</f>
        <v/>
      </c>
      <c r="N124" s="324" t="str">
        <f t="shared" ref="N124:N155" si="26">IF(K124="","",IF(L124="",ROUND(F124*K124+F124*K124*M124,3),ROUND(F124*K124*L124+F124*K124*L124*M124,3)))</f>
        <v/>
      </c>
      <c r="O124" s="300" t="s">
        <v>582</v>
      </c>
      <c r="Q124" s="253" t="s">
        <v>229</v>
      </c>
      <c r="R124" s="252"/>
      <c r="S124" s="251"/>
      <c r="T124" s="210"/>
      <c r="V124" s="285">
        <f t="shared" ref="V124:V131" si="27">G124*H124*1.2*F124</f>
        <v>0.6552</v>
      </c>
    </row>
    <row r="125" spans="2:23" s="209" customFormat="1" ht="15" customHeight="1">
      <c r="B125" s="326" t="s">
        <v>53</v>
      </c>
      <c r="C125" s="325" t="s">
        <v>586</v>
      </c>
      <c r="D125" s="320"/>
      <c r="E125" s="303" t="s">
        <v>190</v>
      </c>
      <c r="F125" s="302">
        <v>106</v>
      </c>
      <c r="G125" s="296">
        <v>6.2700000000000006E-2</v>
      </c>
      <c r="H125" s="302">
        <v>1</v>
      </c>
      <c r="I125" s="301">
        <v>0.22</v>
      </c>
      <c r="J125" s="224">
        <f t="shared" si="24"/>
        <v>8.1080000000000005</v>
      </c>
      <c r="K125" s="301"/>
      <c r="L125" s="301"/>
      <c r="M125" s="301" t="str">
        <f t="shared" si="25"/>
        <v/>
      </c>
      <c r="N125" s="324" t="str">
        <f t="shared" si="26"/>
        <v/>
      </c>
      <c r="O125" s="300" t="s">
        <v>582</v>
      </c>
      <c r="Q125" s="245" t="s">
        <v>227</v>
      </c>
      <c r="R125" s="244" t="s">
        <v>196</v>
      </c>
      <c r="S125" s="243" t="s">
        <v>195</v>
      </c>
      <c r="T125" s="210"/>
      <c r="V125" s="285">
        <f t="shared" si="27"/>
        <v>7.9754399999999999</v>
      </c>
    </row>
    <row r="126" spans="2:23" s="209" customFormat="1" ht="15" customHeight="1">
      <c r="B126" s="326" t="s">
        <v>53</v>
      </c>
      <c r="C126" s="325" t="s">
        <v>585</v>
      </c>
      <c r="D126" s="320"/>
      <c r="E126" s="303" t="s">
        <v>190</v>
      </c>
      <c r="F126" s="302">
        <v>141</v>
      </c>
      <c r="G126" s="296">
        <v>7.8299999999999995E-2</v>
      </c>
      <c r="H126" s="302">
        <v>1</v>
      </c>
      <c r="I126" s="301">
        <v>0.22</v>
      </c>
      <c r="J126" s="224">
        <f t="shared" si="24"/>
        <v>13.468999999999999</v>
      </c>
      <c r="K126" s="301"/>
      <c r="L126" s="301"/>
      <c r="M126" s="301" t="str">
        <f t="shared" si="25"/>
        <v/>
      </c>
      <c r="N126" s="324" t="str">
        <f t="shared" si="26"/>
        <v/>
      </c>
      <c r="O126" s="300" t="s">
        <v>582</v>
      </c>
      <c r="Q126" s="242" t="s">
        <v>15</v>
      </c>
      <c r="R126" s="241" t="s">
        <v>16</v>
      </c>
      <c r="S126" s="240" t="s">
        <v>197</v>
      </c>
      <c r="T126" s="210"/>
      <c r="V126" s="285">
        <f t="shared" si="27"/>
        <v>13.248359999999998</v>
      </c>
    </row>
    <row r="127" spans="2:23" s="209" customFormat="1" ht="15" customHeight="1" thickBot="1">
      <c r="B127" s="326" t="s">
        <v>53</v>
      </c>
      <c r="C127" s="325" t="s">
        <v>584</v>
      </c>
      <c r="D127" s="320"/>
      <c r="E127" s="303" t="s">
        <v>190</v>
      </c>
      <c r="F127" s="302">
        <v>11</v>
      </c>
      <c r="G127" s="296">
        <v>9.3899999999999997E-2</v>
      </c>
      <c r="H127" s="302">
        <v>1</v>
      </c>
      <c r="I127" s="301">
        <v>0.22</v>
      </c>
      <c r="J127" s="224">
        <f t="shared" si="24"/>
        <v>1.26</v>
      </c>
      <c r="K127" s="301"/>
      <c r="L127" s="301"/>
      <c r="M127" s="301" t="str">
        <f t="shared" si="25"/>
        <v/>
      </c>
      <c r="N127" s="324" t="str">
        <f t="shared" si="26"/>
        <v/>
      </c>
      <c r="O127" s="300" t="s">
        <v>582</v>
      </c>
      <c r="Q127" s="250"/>
      <c r="R127" s="237" t="e">
        <f>#REF!</f>
        <v>#REF!</v>
      </c>
      <c r="S127" s="249" t="e">
        <f>IF(OR(Q127="",R127=""),0,ROUNDDOWN(Q127*R127,0))</f>
        <v>#REF!</v>
      </c>
      <c r="T127" s="210"/>
      <c r="V127" s="285">
        <f t="shared" si="27"/>
        <v>1.2394799999999999</v>
      </c>
    </row>
    <row r="128" spans="2:23" s="209" customFormat="1" ht="15" customHeight="1" thickTop="1">
      <c r="B128" s="326" t="s">
        <v>53</v>
      </c>
      <c r="C128" s="325" t="s">
        <v>583</v>
      </c>
      <c r="D128" s="320"/>
      <c r="E128" s="303" t="s">
        <v>190</v>
      </c>
      <c r="F128" s="302">
        <v>8</v>
      </c>
      <c r="G128" s="296">
        <v>0.11700000000000001</v>
      </c>
      <c r="H128" s="302">
        <v>1</v>
      </c>
      <c r="I128" s="301">
        <v>0.22</v>
      </c>
      <c r="J128" s="224">
        <f t="shared" si="24"/>
        <v>1.1419999999999999</v>
      </c>
      <c r="K128" s="301"/>
      <c r="L128" s="301"/>
      <c r="M128" s="301" t="str">
        <f t="shared" si="25"/>
        <v/>
      </c>
      <c r="N128" s="324" t="str">
        <f t="shared" si="26"/>
        <v/>
      </c>
      <c r="O128" s="300" t="s">
        <v>582</v>
      </c>
      <c r="Q128" s="248" t="s">
        <v>228</v>
      </c>
      <c r="R128" s="247"/>
      <c r="S128" s="246"/>
      <c r="T128" s="210"/>
      <c r="V128" s="285">
        <f t="shared" si="27"/>
        <v>1.1232</v>
      </c>
    </row>
    <row r="129" spans="2:22" s="209" customFormat="1" ht="15" customHeight="1">
      <c r="B129" s="326" t="s">
        <v>53</v>
      </c>
      <c r="C129" s="325" t="s">
        <v>581</v>
      </c>
      <c r="D129" s="320"/>
      <c r="E129" s="303" t="s">
        <v>190</v>
      </c>
      <c r="F129" s="302">
        <v>6</v>
      </c>
      <c r="G129" s="296">
        <v>3.9E-2</v>
      </c>
      <c r="H129" s="302">
        <v>1</v>
      </c>
      <c r="I129" s="301">
        <v>0.22</v>
      </c>
      <c r="J129" s="224">
        <f t="shared" si="24"/>
        <v>0.28499999999999998</v>
      </c>
      <c r="K129" s="301"/>
      <c r="L129" s="301"/>
      <c r="M129" s="301" t="str">
        <f t="shared" si="25"/>
        <v/>
      </c>
      <c r="N129" s="324" t="str">
        <f t="shared" si="26"/>
        <v/>
      </c>
      <c r="O129" s="300" t="s">
        <v>278</v>
      </c>
      <c r="Q129" s="245" t="s">
        <v>227</v>
      </c>
      <c r="R129" s="244" t="s">
        <v>196</v>
      </c>
      <c r="S129" s="243" t="s">
        <v>195</v>
      </c>
      <c r="T129" s="210"/>
      <c r="V129" s="285">
        <f t="shared" si="27"/>
        <v>0.28079999999999999</v>
      </c>
    </row>
    <row r="130" spans="2:22" s="209" customFormat="1" ht="15" customHeight="1">
      <c r="B130" s="229"/>
      <c r="C130" s="228"/>
      <c r="D130" s="227"/>
      <c r="E130" s="226"/>
      <c r="F130" s="287"/>
      <c r="G130" s="296"/>
      <c r="H130" s="225"/>
      <c r="I130" s="301" t="str">
        <f>IF(G130="","",0.12)</f>
        <v/>
      </c>
      <c r="J130" s="239" t="str">
        <f t="shared" si="24"/>
        <v/>
      </c>
      <c r="K130" s="223"/>
      <c r="L130" s="223"/>
      <c r="M130" s="223" t="str">
        <f t="shared" si="25"/>
        <v/>
      </c>
      <c r="N130" s="222" t="str">
        <f t="shared" si="26"/>
        <v/>
      </c>
      <c r="O130" s="221"/>
      <c r="Q130" s="242" t="s">
        <v>17</v>
      </c>
      <c r="R130" s="241" t="s">
        <v>18</v>
      </c>
      <c r="S130" s="240" t="s">
        <v>194</v>
      </c>
      <c r="T130" s="210"/>
      <c r="V130" s="285">
        <f t="shared" si="27"/>
        <v>0</v>
      </c>
    </row>
    <row r="131" spans="2:22" s="209" customFormat="1" ht="15" customHeight="1">
      <c r="B131" s="326"/>
      <c r="C131" s="325"/>
      <c r="D131" s="320"/>
      <c r="E131" s="303"/>
      <c r="F131" s="302"/>
      <c r="G131" s="296"/>
      <c r="H131" s="302"/>
      <c r="I131" s="301"/>
      <c r="J131" s="224" t="str">
        <f t="shared" si="24"/>
        <v/>
      </c>
      <c r="K131" s="301"/>
      <c r="L131" s="301"/>
      <c r="M131" s="301" t="str">
        <f t="shared" si="25"/>
        <v/>
      </c>
      <c r="N131" s="324" t="str">
        <f t="shared" si="26"/>
        <v/>
      </c>
      <c r="O131" s="300"/>
      <c r="Q131" s="238"/>
      <c r="R131" s="306" t="e">
        <f>#REF!</f>
        <v>#REF!</v>
      </c>
      <c r="S131" s="236" t="e">
        <f>IF(OR(Q131="",R131=""),0,ROUNDDOWN(Q131*R131,0))</f>
        <v>#REF!</v>
      </c>
      <c r="T131" s="210"/>
      <c r="V131" s="285">
        <f t="shared" si="27"/>
        <v>0</v>
      </c>
    </row>
    <row r="132" spans="2:22" s="209" customFormat="1" ht="15" customHeight="1">
      <c r="B132" s="332"/>
      <c r="C132" s="325"/>
      <c r="D132" s="320"/>
      <c r="E132" s="303"/>
      <c r="F132" s="302"/>
      <c r="G132" s="296"/>
      <c r="H132" s="302"/>
      <c r="I132" s="301"/>
      <c r="J132" s="224" t="str">
        <f t="shared" si="24"/>
        <v/>
      </c>
      <c r="K132" s="301"/>
      <c r="L132" s="301"/>
      <c r="M132" s="301" t="str">
        <f t="shared" si="25"/>
        <v/>
      </c>
      <c r="N132" s="324" t="str">
        <f t="shared" si="26"/>
        <v/>
      </c>
      <c r="O132" s="300"/>
      <c r="Q132" s="210"/>
      <c r="R132" s="210"/>
      <c r="S132" s="210"/>
      <c r="T132" s="210"/>
    </row>
    <row r="133" spans="2:22" s="209" customFormat="1" ht="15" customHeight="1">
      <c r="B133" s="332" t="s">
        <v>53</v>
      </c>
      <c r="C133" s="325" t="s">
        <v>580</v>
      </c>
      <c r="D133" s="320" t="s">
        <v>190</v>
      </c>
      <c r="E133" s="303"/>
      <c r="F133" s="302">
        <v>4</v>
      </c>
      <c r="G133" s="296">
        <v>0.17799999999999999</v>
      </c>
      <c r="H133" s="302">
        <v>0.4</v>
      </c>
      <c r="I133" s="301">
        <v>0.22</v>
      </c>
      <c r="J133" s="224">
        <f t="shared" si="24"/>
        <v>0.34699999999999998</v>
      </c>
      <c r="K133" s="301"/>
      <c r="L133" s="301"/>
      <c r="M133" s="301" t="str">
        <f t="shared" si="25"/>
        <v/>
      </c>
      <c r="N133" s="324" t="str">
        <f t="shared" si="26"/>
        <v/>
      </c>
      <c r="O133" s="300" t="s">
        <v>578</v>
      </c>
      <c r="Q133" s="235" t="s">
        <v>193</v>
      </c>
      <c r="R133" s="234"/>
      <c r="S133" s="233" t="s">
        <v>192</v>
      </c>
      <c r="T133" s="210"/>
      <c r="V133" s="285">
        <f t="shared" ref="V133:V148" si="28">G133*H133*1.2*F133</f>
        <v>0.34176000000000001</v>
      </c>
    </row>
    <row r="134" spans="2:22" s="209" customFormat="1" ht="15" customHeight="1">
      <c r="B134" s="332" t="s">
        <v>53</v>
      </c>
      <c r="C134" s="325" t="s">
        <v>579</v>
      </c>
      <c r="D134" s="314" t="s">
        <v>190</v>
      </c>
      <c r="E134" s="313"/>
      <c r="F134" s="310">
        <v>32</v>
      </c>
      <c r="G134" s="296">
        <v>0.222</v>
      </c>
      <c r="H134" s="302">
        <v>0.4</v>
      </c>
      <c r="I134" s="301">
        <v>0.22</v>
      </c>
      <c r="J134" s="224">
        <f t="shared" si="24"/>
        <v>3.4670000000000001</v>
      </c>
      <c r="K134" s="308"/>
      <c r="L134" s="308"/>
      <c r="M134" s="308" t="str">
        <f t="shared" si="25"/>
        <v/>
      </c>
      <c r="N134" s="307" t="str">
        <f t="shared" si="26"/>
        <v/>
      </c>
      <c r="O134" s="300" t="s">
        <v>578</v>
      </c>
      <c r="Q134" s="232"/>
      <c r="R134" s="231" t="e">
        <f>S131+S127</f>
        <v>#REF!</v>
      </c>
      <c r="S134" s="335" t="s">
        <v>491</v>
      </c>
      <c r="T134" s="210"/>
      <c r="V134" s="285">
        <f t="shared" si="28"/>
        <v>3.4099200000000001</v>
      </c>
    </row>
    <row r="135" spans="2:22" s="209" customFormat="1" ht="15" customHeight="1">
      <c r="B135" s="332" t="s">
        <v>53</v>
      </c>
      <c r="C135" s="360" t="s">
        <v>577</v>
      </c>
      <c r="D135" s="314" t="s">
        <v>190</v>
      </c>
      <c r="E135" s="313"/>
      <c r="F135" s="310">
        <v>12</v>
      </c>
      <c r="G135" s="296">
        <v>6.2700000000000006E-2</v>
      </c>
      <c r="H135" s="302">
        <v>1.3</v>
      </c>
      <c r="I135" s="301">
        <v>0.22</v>
      </c>
      <c r="J135" s="224">
        <f t="shared" si="24"/>
        <v>1.1930000000000001</v>
      </c>
      <c r="K135" s="308"/>
      <c r="L135" s="308"/>
      <c r="M135" s="308" t="str">
        <f t="shared" si="25"/>
        <v/>
      </c>
      <c r="N135" s="307" t="str">
        <f t="shared" si="26"/>
        <v/>
      </c>
      <c r="O135" s="300" t="s">
        <v>278</v>
      </c>
      <c r="Q135" s="210"/>
      <c r="R135" s="210"/>
      <c r="S135" s="210"/>
      <c r="T135" s="210"/>
      <c r="V135" s="285">
        <f t="shared" si="28"/>
        <v>1.1737440000000001</v>
      </c>
    </row>
    <row r="136" spans="2:22" s="209" customFormat="1" ht="15" customHeight="1">
      <c r="B136" s="361" t="s">
        <v>53</v>
      </c>
      <c r="C136" s="360" t="s">
        <v>576</v>
      </c>
      <c r="D136" s="314" t="s">
        <v>190</v>
      </c>
      <c r="E136" s="313"/>
      <c r="F136" s="312">
        <v>1</v>
      </c>
      <c r="G136" s="311">
        <v>3.9E-2</v>
      </c>
      <c r="H136" s="310">
        <v>1.3</v>
      </c>
      <c r="I136" s="308">
        <v>0.22</v>
      </c>
      <c r="J136" s="309">
        <f t="shared" si="24"/>
        <v>6.2E-2</v>
      </c>
      <c r="K136" s="308"/>
      <c r="L136" s="308"/>
      <c r="M136" s="308" t="str">
        <f t="shared" si="25"/>
        <v/>
      </c>
      <c r="N136" s="307" t="str">
        <f t="shared" si="26"/>
        <v/>
      </c>
      <c r="O136" s="300" t="s">
        <v>278</v>
      </c>
      <c r="Q136" s="235" t="s">
        <v>226</v>
      </c>
      <c r="R136" s="234"/>
      <c r="S136" s="233" t="s">
        <v>225</v>
      </c>
      <c r="T136" s="233" t="s">
        <v>224</v>
      </c>
      <c r="V136" s="209">
        <f t="shared" si="28"/>
        <v>6.0839999999999998E-2</v>
      </c>
    </row>
    <row r="137" spans="2:22" s="209" customFormat="1" ht="15" customHeight="1">
      <c r="B137" s="229"/>
      <c r="C137" s="228"/>
      <c r="D137" s="227"/>
      <c r="E137" s="226"/>
      <c r="F137" s="287"/>
      <c r="G137" s="296"/>
      <c r="H137" s="225"/>
      <c r="I137" s="301" t="str">
        <f t="shared" ref="I137:I155" si="29">IF(G137="","",0.12)</f>
        <v/>
      </c>
      <c r="J137" s="239" t="str">
        <f t="shared" si="24"/>
        <v/>
      </c>
      <c r="K137" s="223"/>
      <c r="L137" s="223"/>
      <c r="M137" s="223" t="str">
        <f t="shared" si="25"/>
        <v/>
      </c>
      <c r="N137" s="222" t="str">
        <f t="shared" si="26"/>
        <v/>
      </c>
      <c r="O137" s="221"/>
      <c r="Q137" s="299" t="s">
        <v>223</v>
      </c>
      <c r="R137" s="298"/>
      <c r="S137" s="297">
        <v>0.4</v>
      </c>
      <c r="T137" s="297">
        <v>0.2</v>
      </c>
      <c r="V137" s="285">
        <f t="shared" si="28"/>
        <v>0</v>
      </c>
    </row>
    <row r="138" spans="2:22" s="209" customFormat="1" ht="15" customHeight="1">
      <c r="B138" s="229"/>
      <c r="C138" s="228"/>
      <c r="D138" s="227"/>
      <c r="E138" s="226"/>
      <c r="F138" s="287"/>
      <c r="G138" s="296"/>
      <c r="H138" s="225"/>
      <c r="I138" s="301" t="str">
        <f t="shared" si="29"/>
        <v/>
      </c>
      <c r="J138" s="239" t="str">
        <f t="shared" si="24"/>
        <v/>
      </c>
      <c r="K138" s="223"/>
      <c r="L138" s="223"/>
      <c r="M138" s="223" t="str">
        <f t="shared" si="25"/>
        <v/>
      </c>
      <c r="N138" s="222" t="str">
        <f t="shared" si="26"/>
        <v/>
      </c>
      <c r="O138" s="221"/>
      <c r="Q138" s="295" t="s">
        <v>222</v>
      </c>
      <c r="R138" s="294"/>
      <c r="S138" s="293">
        <v>0.4</v>
      </c>
      <c r="T138" s="293">
        <v>0.2</v>
      </c>
      <c r="V138" s="285">
        <f t="shared" si="28"/>
        <v>0</v>
      </c>
    </row>
    <row r="139" spans="2:22" s="209" customFormat="1" ht="15" customHeight="1">
      <c r="B139" s="229"/>
      <c r="C139" s="228"/>
      <c r="D139" s="227"/>
      <c r="E139" s="226"/>
      <c r="F139" s="287"/>
      <c r="G139" s="296"/>
      <c r="H139" s="225"/>
      <c r="I139" s="301" t="str">
        <f t="shared" si="29"/>
        <v/>
      </c>
      <c r="J139" s="239" t="str">
        <f t="shared" si="24"/>
        <v/>
      </c>
      <c r="K139" s="223"/>
      <c r="L139" s="223"/>
      <c r="M139" s="223" t="str">
        <f t="shared" si="25"/>
        <v/>
      </c>
      <c r="N139" s="222" t="str">
        <f t="shared" si="26"/>
        <v/>
      </c>
      <c r="O139" s="221"/>
      <c r="Q139" s="295" t="s">
        <v>221</v>
      </c>
      <c r="R139" s="294"/>
      <c r="S139" s="293">
        <v>0.4</v>
      </c>
      <c r="T139" s="293">
        <v>0.3</v>
      </c>
      <c r="V139" s="285">
        <f t="shared" si="28"/>
        <v>0</v>
      </c>
    </row>
    <row r="140" spans="2:22" s="209" customFormat="1" ht="15" customHeight="1">
      <c r="B140" s="229"/>
      <c r="C140" s="228"/>
      <c r="D140" s="227"/>
      <c r="E140" s="226"/>
      <c r="F140" s="287"/>
      <c r="G140" s="296"/>
      <c r="H140" s="225"/>
      <c r="I140" s="301" t="str">
        <f t="shared" si="29"/>
        <v/>
      </c>
      <c r="J140" s="239" t="str">
        <f t="shared" si="24"/>
        <v/>
      </c>
      <c r="K140" s="223"/>
      <c r="L140" s="223"/>
      <c r="M140" s="223" t="str">
        <f t="shared" si="25"/>
        <v/>
      </c>
      <c r="N140" s="222" t="str">
        <f t="shared" si="26"/>
        <v/>
      </c>
      <c r="O140" s="221"/>
      <c r="Q140" s="295" t="s">
        <v>220</v>
      </c>
      <c r="R140" s="294"/>
      <c r="S140" s="293">
        <v>0.4</v>
      </c>
      <c r="T140" s="293">
        <v>0.3</v>
      </c>
      <c r="V140" s="285">
        <f t="shared" si="28"/>
        <v>0</v>
      </c>
    </row>
    <row r="141" spans="2:22" s="209" customFormat="1" ht="15" customHeight="1">
      <c r="B141" s="229"/>
      <c r="C141" s="228"/>
      <c r="D141" s="227"/>
      <c r="E141" s="226"/>
      <c r="F141" s="287"/>
      <c r="G141" s="296"/>
      <c r="H141" s="225"/>
      <c r="I141" s="301" t="str">
        <f t="shared" si="29"/>
        <v/>
      </c>
      <c r="J141" s="239" t="str">
        <f t="shared" si="24"/>
        <v/>
      </c>
      <c r="K141" s="223"/>
      <c r="L141" s="223"/>
      <c r="M141" s="223" t="str">
        <f t="shared" si="25"/>
        <v/>
      </c>
      <c r="N141" s="222" t="str">
        <f t="shared" si="26"/>
        <v/>
      </c>
      <c r="O141" s="221"/>
      <c r="Q141" s="295" t="s">
        <v>219</v>
      </c>
      <c r="R141" s="294"/>
      <c r="S141" s="293">
        <v>0.4</v>
      </c>
      <c r="T141" s="293">
        <v>0.3</v>
      </c>
      <c r="V141" s="285">
        <f t="shared" si="28"/>
        <v>0</v>
      </c>
    </row>
    <row r="142" spans="2:22" s="209" customFormat="1" ht="15" customHeight="1">
      <c r="B142" s="229"/>
      <c r="C142" s="228"/>
      <c r="D142" s="227"/>
      <c r="E142" s="226"/>
      <c r="F142" s="287"/>
      <c r="G142" s="296"/>
      <c r="H142" s="225"/>
      <c r="I142" s="301" t="str">
        <f t="shared" si="29"/>
        <v/>
      </c>
      <c r="J142" s="239" t="str">
        <f t="shared" si="24"/>
        <v/>
      </c>
      <c r="K142" s="223"/>
      <c r="L142" s="223"/>
      <c r="M142" s="223" t="str">
        <f t="shared" si="25"/>
        <v/>
      </c>
      <c r="N142" s="222" t="str">
        <f t="shared" si="26"/>
        <v/>
      </c>
      <c r="O142" s="221"/>
      <c r="Q142" s="295" t="s">
        <v>218</v>
      </c>
      <c r="R142" s="294"/>
      <c r="S142" s="293">
        <v>0.4</v>
      </c>
      <c r="T142" s="293">
        <v>0.2</v>
      </c>
      <c r="V142" s="285">
        <f t="shared" si="28"/>
        <v>0</v>
      </c>
    </row>
    <row r="143" spans="2:22" s="209" customFormat="1" ht="15" customHeight="1">
      <c r="B143" s="229"/>
      <c r="C143" s="228"/>
      <c r="D143" s="227"/>
      <c r="E143" s="226"/>
      <c r="F143" s="287"/>
      <c r="G143" s="296"/>
      <c r="H143" s="225"/>
      <c r="I143" s="301" t="str">
        <f t="shared" si="29"/>
        <v/>
      </c>
      <c r="J143" s="239" t="str">
        <f t="shared" si="24"/>
        <v/>
      </c>
      <c r="K143" s="223"/>
      <c r="L143" s="223"/>
      <c r="M143" s="223" t="str">
        <f t="shared" si="25"/>
        <v/>
      </c>
      <c r="N143" s="222" t="str">
        <f t="shared" si="26"/>
        <v/>
      </c>
      <c r="O143" s="221"/>
      <c r="Q143" s="295" t="s">
        <v>217</v>
      </c>
      <c r="R143" s="294"/>
      <c r="S143" s="293">
        <v>0.5</v>
      </c>
      <c r="T143" s="293">
        <v>0.3</v>
      </c>
      <c r="V143" s="285">
        <f t="shared" si="28"/>
        <v>0</v>
      </c>
    </row>
    <row r="144" spans="2:22" s="209" customFormat="1" ht="15" customHeight="1">
      <c r="B144" s="229"/>
      <c r="C144" s="228"/>
      <c r="D144" s="227"/>
      <c r="E144" s="226"/>
      <c r="F144" s="287"/>
      <c r="G144" s="286"/>
      <c r="H144" s="225"/>
      <c r="I144" s="301" t="str">
        <f t="shared" si="29"/>
        <v/>
      </c>
      <c r="J144" s="239" t="str">
        <f t="shared" si="24"/>
        <v/>
      </c>
      <c r="K144" s="223"/>
      <c r="L144" s="223"/>
      <c r="M144" s="223" t="str">
        <f t="shared" si="25"/>
        <v/>
      </c>
      <c r="N144" s="222" t="str">
        <f t="shared" si="26"/>
        <v/>
      </c>
      <c r="O144" s="221"/>
      <c r="Q144" s="295" t="s">
        <v>216</v>
      </c>
      <c r="R144" s="294"/>
      <c r="S144" s="293">
        <v>0.4</v>
      </c>
      <c r="T144" s="293">
        <v>0.3</v>
      </c>
      <c r="V144" s="285">
        <f t="shared" si="28"/>
        <v>0</v>
      </c>
    </row>
    <row r="145" spans="2:22" s="209" customFormat="1" ht="15" customHeight="1">
      <c r="B145" s="229"/>
      <c r="C145" s="228"/>
      <c r="D145" s="227"/>
      <c r="E145" s="226"/>
      <c r="F145" s="287"/>
      <c r="G145" s="286"/>
      <c r="H145" s="225"/>
      <c r="I145" s="301" t="str">
        <f t="shared" si="29"/>
        <v/>
      </c>
      <c r="J145" s="239" t="str">
        <f t="shared" si="24"/>
        <v/>
      </c>
      <c r="K145" s="223"/>
      <c r="L145" s="223"/>
      <c r="M145" s="223" t="str">
        <f t="shared" si="25"/>
        <v/>
      </c>
      <c r="N145" s="222" t="str">
        <f t="shared" si="26"/>
        <v/>
      </c>
      <c r="O145" s="221"/>
      <c r="Q145" s="295" t="s">
        <v>215</v>
      </c>
      <c r="R145" s="294"/>
      <c r="S145" s="293">
        <v>0.4</v>
      </c>
      <c r="T145" s="293">
        <v>0.3</v>
      </c>
      <c r="V145" s="285">
        <f t="shared" si="28"/>
        <v>0</v>
      </c>
    </row>
    <row r="146" spans="2:22" s="209" customFormat="1" ht="15" customHeight="1">
      <c r="B146" s="229"/>
      <c r="C146" s="228"/>
      <c r="D146" s="227"/>
      <c r="E146" s="226"/>
      <c r="F146" s="287"/>
      <c r="G146" s="286"/>
      <c r="H146" s="225"/>
      <c r="I146" s="301" t="str">
        <f t="shared" si="29"/>
        <v/>
      </c>
      <c r="J146" s="239" t="str">
        <f t="shared" si="24"/>
        <v/>
      </c>
      <c r="K146" s="223"/>
      <c r="L146" s="223"/>
      <c r="M146" s="223" t="str">
        <f t="shared" si="25"/>
        <v/>
      </c>
      <c r="N146" s="222" t="str">
        <f t="shared" si="26"/>
        <v/>
      </c>
      <c r="O146" s="221"/>
      <c r="Q146" s="295" t="s">
        <v>214</v>
      </c>
      <c r="R146" s="294"/>
      <c r="S146" s="293">
        <v>0.6</v>
      </c>
      <c r="T146" s="293">
        <v>0.3</v>
      </c>
      <c r="V146" s="285">
        <f t="shared" si="28"/>
        <v>0</v>
      </c>
    </row>
    <row r="147" spans="2:22" s="209" customFormat="1" ht="15" customHeight="1">
      <c r="B147" s="229"/>
      <c r="C147" s="228"/>
      <c r="D147" s="227"/>
      <c r="E147" s="226"/>
      <c r="F147" s="287"/>
      <c r="G147" s="286"/>
      <c r="H147" s="225"/>
      <c r="I147" s="301" t="str">
        <f t="shared" si="29"/>
        <v/>
      </c>
      <c r="J147" s="239" t="str">
        <f t="shared" si="24"/>
        <v/>
      </c>
      <c r="K147" s="223"/>
      <c r="L147" s="223"/>
      <c r="M147" s="223" t="str">
        <f t="shared" si="25"/>
        <v/>
      </c>
      <c r="N147" s="222" t="str">
        <f t="shared" si="26"/>
        <v/>
      </c>
      <c r="O147" s="221"/>
      <c r="Q147" s="295" t="s">
        <v>213</v>
      </c>
      <c r="R147" s="294"/>
      <c r="S147" s="293">
        <v>0.4</v>
      </c>
      <c r="T147" s="293">
        <v>0.2</v>
      </c>
      <c r="V147" s="285">
        <f t="shared" si="28"/>
        <v>0</v>
      </c>
    </row>
    <row r="148" spans="2:22" s="209" customFormat="1" ht="15" customHeight="1">
      <c r="B148" s="229"/>
      <c r="C148" s="228"/>
      <c r="D148" s="227"/>
      <c r="E148" s="226"/>
      <c r="F148" s="287"/>
      <c r="G148" s="286"/>
      <c r="H148" s="225"/>
      <c r="I148" s="301" t="str">
        <f t="shared" si="29"/>
        <v/>
      </c>
      <c r="J148" s="239" t="str">
        <f t="shared" si="24"/>
        <v/>
      </c>
      <c r="K148" s="223"/>
      <c r="L148" s="223"/>
      <c r="M148" s="223" t="str">
        <f t="shared" si="25"/>
        <v/>
      </c>
      <c r="N148" s="222" t="str">
        <f t="shared" si="26"/>
        <v/>
      </c>
      <c r="O148" s="221"/>
      <c r="Q148" s="295" t="s">
        <v>212</v>
      </c>
      <c r="R148" s="294"/>
      <c r="S148" s="293">
        <v>0.6</v>
      </c>
      <c r="T148" s="293">
        <v>0.3</v>
      </c>
      <c r="V148" s="285">
        <f t="shared" si="28"/>
        <v>0</v>
      </c>
    </row>
    <row r="149" spans="2:22" s="209" customFormat="1" ht="15" customHeight="1">
      <c r="B149" s="229"/>
      <c r="C149" s="228"/>
      <c r="D149" s="227"/>
      <c r="E149" s="226"/>
      <c r="F149" s="287"/>
      <c r="G149" s="286"/>
      <c r="H149" s="225"/>
      <c r="I149" s="301" t="str">
        <f t="shared" si="29"/>
        <v/>
      </c>
      <c r="J149" s="224" t="str">
        <f t="shared" si="24"/>
        <v/>
      </c>
      <c r="K149" s="223"/>
      <c r="L149" s="223"/>
      <c r="M149" s="223" t="str">
        <f t="shared" si="25"/>
        <v/>
      </c>
      <c r="N149" s="222" t="str">
        <f t="shared" si="26"/>
        <v/>
      </c>
      <c r="O149" s="221"/>
      <c r="Q149" s="292" t="s">
        <v>211</v>
      </c>
      <c r="R149" s="291"/>
      <c r="S149" s="290">
        <v>0.4</v>
      </c>
      <c r="T149" s="290">
        <v>0.3</v>
      </c>
      <c r="V149" s="285"/>
    </row>
    <row r="150" spans="2:22" s="209" customFormat="1" ht="15" customHeight="1">
      <c r="B150" s="229"/>
      <c r="C150" s="228"/>
      <c r="D150" s="227"/>
      <c r="E150" s="226"/>
      <c r="F150" s="287"/>
      <c r="G150" s="286"/>
      <c r="H150" s="225"/>
      <c r="I150" s="301" t="str">
        <f t="shared" si="29"/>
        <v/>
      </c>
      <c r="J150" s="224" t="str">
        <f t="shared" si="24"/>
        <v/>
      </c>
      <c r="K150" s="223"/>
      <c r="L150" s="223"/>
      <c r="M150" s="223" t="str">
        <f t="shared" si="25"/>
        <v/>
      </c>
      <c r="N150" s="222" t="str">
        <f t="shared" si="26"/>
        <v/>
      </c>
      <c r="O150" s="221"/>
      <c r="Q150" s="210"/>
      <c r="R150" s="210"/>
      <c r="S150" s="210"/>
      <c r="T150" s="210"/>
    </row>
    <row r="151" spans="2:22" s="209" customFormat="1" ht="15" customHeight="1">
      <c r="B151" s="229"/>
      <c r="C151" s="228"/>
      <c r="D151" s="227"/>
      <c r="E151" s="226"/>
      <c r="F151" s="287"/>
      <c r="G151" s="286"/>
      <c r="H151" s="225"/>
      <c r="I151" s="301" t="str">
        <f t="shared" si="29"/>
        <v/>
      </c>
      <c r="J151" s="224" t="str">
        <f t="shared" si="24"/>
        <v/>
      </c>
      <c r="K151" s="223"/>
      <c r="L151" s="223"/>
      <c r="M151" s="223" t="str">
        <f t="shared" si="25"/>
        <v/>
      </c>
      <c r="N151" s="222" t="str">
        <f t="shared" si="26"/>
        <v/>
      </c>
      <c r="O151" s="221"/>
      <c r="Q151" s="210"/>
      <c r="R151" s="210"/>
      <c r="S151" s="210"/>
      <c r="T151" s="210"/>
    </row>
    <row r="152" spans="2:22" s="209" customFormat="1" ht="15" customHeight="1">
      <c r="B152" s="229"/>
      <c r="C152" s="228"/>
      <c r="D152" s="227"/>
      <c r="E152" s="226"/>
      <c r="F152" s="287"/>
      <c r="G152" s="286"/>
      <c r="H152" s="225"/>
      <c r="I152" s="301" t="str">
        <f t="shared" si="29"/>
        <v/>
      </c>
      <c r="J152" s="224" t="str">
        <f t="shared" si="24"/>
        <v/>
      </c>
      <c r="K152" s="223"/>
      <c r="L152" s="223"/>
      <c r="M152" s="223" t="str">
        <f t="shared" si="25"/>
        <v/>
      </c>
      <c r="N152" s="222" t="str">
        <f t="shared" si="26"/>
        <v/>
      </c>
      <c r="O152" s="221"/>
      <c r="Q152" s="210"/>
      <c r="R152" s="210"/>
      <c r="S152" s="210"/>
      <c r="T152" s="210"/>
    </row>
    <row r="153" spans="2:22" s="209" customFormat="1" ht="15" customHeight="1">
      <c r="B153" s="229"/>
      <c r="C153" s="228"/>
      <c r="D153" s="227"/>
      <c r="E153" s="226"/>
      <c r="F153" s="287"/>
      <c r="G153" s="286"/>
      <c r="H153" s="225"/>
      <c r="I153" s="301" t="str">
        <f t="shared" si="29"/>
        <v/>
      </c>
      <c r="J153" s="224" t="str">
        <f t="shared" si="24"/>
        <v/>
      </c>
      <c r="K153" s="223"/>
      <c r="L153" s="223"/>
      <c r="M153" s="223" t="str">
        <f t="shared" si="25"/>
        <v/>
      </c>
      <c r="N153" s="222" t="str">
        <f t="shared" si="26"/>
        <v/>
      </c>
      <c r="O153" s="221"/>
      <c r="Q153" s="210"/>
      <c r="R153" s="210"/>
      <c r="S153" s="210"/>
      <c r="T153" s="210"/>
    </row>
    <row r="154" spans="2:22" s="209" customFormat="1" ht="15" customHeight="1">
      <c r="B154" s="229"/>
      <c r="C154" s="228"/>
      <c r="D154" s="227"/>
      <c r="E154" s="226"/>
      <c r="F154" s="287"/>
      <c r="G154" s="286"/>
      <c r="H154" s="225"/>
      <c r="I154" s="301" t="str">
        <f t="shared" si="29"/>
        <v/>
      </c>
      <c r="J154" s="224" t="str">
        <f t="shared" si="24"/>
        <v/>
      </c>
      <c r="K154" s="223"/>
      <c r="L154" s="223"/>
      <c r="M154" s="223" t="str">
        <f t="shared" si="25"/>
        <v/>
      </c>
      <c r="N154" s="222" t="str">
        <f t="shared" si="26"/>
        <v/>
      </c>
      <c r="O154" s="221"/>
      <c r="Q154" s="210"/>
      <c r="R154" s="210"/>
      <c r="S154" s="210"/>
      <c r="T154" s="210"/>
    </row>
    <row r="155" spans="2:22" s="209" customFormat="1" ht="15" customHeight="1">
      <c r="B155" s="229"/>
      <c r="C155" s="228"/>
      <c r="D155" s="227"/>
      <c r="E155" s="226"/>
      <c r="F155" s="225"/>
      <c r="G155" s="286"/>
      <c r="H155" s="225"/>
      <c r="I155" s="301" t="str">
        <f t="shared" si="29"/>
        <v/>
      </c>
      <c r="J155" s="224" t="str">
        <f t="shared" si="24"/>
        <v/>
      </c>
      <c r="K155" s="223"/>
      <c r="L155" s="223"/>
      <c r="M155" s="223" t="str">
        <f t="shared" si="25"/>
        <v/>
      </c>
      <c r="N155" s="222" t="str">
        <f t="shared" si="26"/>
        <v/>
      </c>
      <c r="O155" s="221"/>
      <c r="Q155" s="210"/>
      <c r="R155" s="210"/>
      <c r="S155" s="210"/>
      <c r="T155" s="210"/>
    </row>
    <row r="156" spans="2:22" s="209" customFormat="1" ht="15" customHeight="1">
      <c r="B156" s="220"/>
      <c r="C156" s="219" t="s">
        <v>191</v>
      </c>
      <c r="D156" s="218"/>
      <c r="E156" s="217"/>
      <c r="F156" s="215"/>
      <c r="G156" s="216"/>
      <c r="H156" s="215"/>
      <c r="I156" s="215"/>
      <c r="J156" s="214">
        <f>IF(J85="","",SUM(J85:J155))</f>
        <v>39.804999999999993</v>
      </c>
      <c r="K156" s="213"/>
      <c r="L156" s="213"/>
      <c r="M156" s="213"/>
      <c r="N156" s="214" t="str">
        <f>IF(N85="","",SUM(N85:N155))</f>
        <v/>
      </c>
      <c r="O156" s="211"/>
      <c r="Q156" s="210"/>
      <c r="R156" s="210"/>
      <c r="S156" s="210"/>
      <c r="T156" s="210"/>
    </row>
    <row r="157" spans="2:22" s="209" customFormat="1" ht="15" customHeight="1">
      <c r="B157" s="284" t="s">
        <v>238</v>
      </c>
      <c r="G157" s="210"/>
      <c r="Q157" s="210"/>
      <c r="R157" s="210"/>
      <c r="S157" s="210"/>
      <c r="T157" s="210"/>
    </row>
    <row r="158" spans="2:22" s="209" customFormat="1" ht="15" customHeight="1">
      <c r="B158" s="283" t="s">
        <v>93</v>
      </c>
      <c r="C158" s="1073" t="e">
        <f>$C$2</f>
        <v>#REF!</v>
      </c>
      <c r="D158" s="1074"/>
      <c r="E158" s="1074"/>
      <c r="F158" s="1074"/>
      <c r="G158" s="1074"/>
      <c r="H158" s="1074"/>
      <c r="I158" s="1074"/>
      <c r="J158" s="1075"/>
      <c r="K158" s="1071" t="s">
        <v>207</v>
      </c>
      <c r="L158" s="1072"/>
      <c r="M158" s="1076" t="str">
        <f>$M$2</f>
        <v>Ⅱ.排水処理施設（西）撤去工事　</v>
      </c>
      <c r="N158" s="1077"/>
      <c r="O158" s="1077"/>
      <c r="P158" s="1078"/>
      <c r="Q158" s="282" t="s">
        <v>206</v>
      </c>
      <c r="R158" s="886" t="s">
        <v>575</v>
      </c>
      <c r="S158" s="894"/>
      <c r="T158" s="1070"/>
    </row>
    <row r="159" spans="2:22" s="209" customFormat="1" ht="15" customHeight="1">
      <c r="G159" s="210"/>
      <c r="Q159" s="210"/>
      <c r="R159" s="210"/>
      <c r="S159" s="210"/>
      <c r="T159" s="210"/>
    </row>
    <row r="160" spans="2:22" s="209" customFormat="1" ht="15" customHeight="1">
      <c r="B160" s="281"/>
      <c r="C160" s="280"/>
      <c r="D160" s="275" t="s">
        <v>235</v>
      </c>
      <c r="E160" s="279"/>
      <c r="F160" s="278"/>
      <c r="G160" s="277" t="s">
        <v>205</v>
      </c>
      <c r="H160" s="274"/>
      <c r="I160" s="274"/>
      <c r="J160" s="276"/>
      <c r="K160" s="275" t="s">
        <v>204</v>
      </c>
      <c r="L160" s="274"/>
      <c r="M160" s="274"/>
      <c r="N160" s="273"/>
      <c r="O160" s="272" t="s">
        <v>203</v>
      </c>
      <c r="Q160" s="210"/>
      <c r="R160" s="210"/>
      <c r="S160" s="210"/>
      <c r="T160" s="210"/>
    </row>
    <row r="161" spans="1:23" s="209" customFormat="1" ht="15" customHeight="1">
      <c r="B161" s="271" t="s">
        <v>70</v>
      </c>
      <c r="C161" s="270" t="s">
        <v>87</v>
      </c>
      <c r="D161" s="269" t="s">
        <v>234</v>
      </c>
      <c r="E161" s="268" t="s">
        <v>233</v>
      </c>
      <c r="F161" s="265" t="s">
        <v>13</v>
      </c>
      <c r="G161" s="267" t="s">
        <v>202</v>
      </c>
      <c r="H161" s="265" t="s">
        <v>14</v>
      </c>
      <c r="I161" s="264" t="s">
        <v>201</v>
      </c>
      <c r="J161" s="266" t="s">
        <v>14</v>
      </c>
      <c r="K161" s="265" t="s">
        <v>202</v>
      </c>
      <c r="L161" s="265" t="s">
        <v>14</v>
      </c>
      <c r="M161" s="264" t="s">
        <v>201</v>
      </c>
      <c r="N161" s="263" t="s">
        <v>14</v>
      </c>
      <c r="O161" s="262"/>
      <c r="Q161" s="210"/>
      <c r="R161" s="210"/>
      <c r="S161" s="210"/>
      <c r="T161" s="210"/>
    </row>
    <row r="162" spans="1:23" s="209" customFormat="1" ht="15" customHeight="1">
      <c r="B162" s="261"/>
      <c r="C162" s="260"/>
      <c r="D162" s="259"/>
      <c r="E162" s="256"/>
      <c r="F162" s="256"/>
      <c r="G162" s="258"/>
      <c r="H162" s="256" t="s">
        <v>200</v>
      </c>
      <c r="I162" s="256"/>
      <c r="J162" s="257" t="s">
        <v>199</v>
      </c>
      <c r="K162" s="256"/>
      <c r="L162" s="256" t="s">
        <v>200</v>
      </c>
      <c r="M162" s="256"/>
      <c r="N162" s="255" t="s">
        <v>199</v>
      </c>
      <c r="O162" s="254"/>
      <c r="Q162" s="210"/>
      <c r="R162" s="210"/>
      <c r="S162" s="210"/>
      <c r="T162" s="210"/>
    </row>
    <row r="163" spans="1:23" s="209" customFormat="1" ht="15" customHeight="1">
      <c r="B163" s="305" t="s">
        <v>273</v>
      </c>
      <c r="C163" s="304" t="s">
        <v>272</v>
      </c>
      <c r="D163" s="320"/>
      <c r="E163" s="303" t="s">
        <v>190</v>
      </c>
      <c r="F163" s="302">
        <v>77</v>
      </c>
      <c r="G163" s="296">
        <v>0.02</v>
      </c>
      <c r="H163" s="302">
        <v>1</v>
      </c>
      <c r="I163" s="301">
        <v>0.22</v>
      </c>
      <c r="J163" s="224">
        <f t="shared" ref="J163:J194" si="30">IF(AND(D163="",E163=""),"",IF(H163="",ROUND(F163*G163+F163*G163*I163,3),ROUND(F163*G163*H163+F163*G163*H163*I163,3)))</f>
        <v>1.879</v>
      </c>
      <c r="K163" s="301"/>
      <c r="L163" s="301"/>
      <c r="M163" s="301" t="str">
        <f t="shared" ref="M163:M193" si="31">IF(K163="","",0.12)</f>
        <v/>
      </c>
      <c r="N163" s="324" t="str">
        <f>IF(K163="","",IF(L163="",ROUND(F163*K163+F163*K163*M163,3),ROUND(F163*K163*L163+F163*K163*L163*M163,3)))</f>
        <v/>
      </c>
      <c r="O163" s="300" t="s">
        <v>271</v>
      </c>
      <c r="Q163" s="253" t="s">
        <v>502</v>
      </c>
      <c r="R163" s="252"/>
      <c r="S163" s="251"/>
      <c r="T163" s="210"/>
      <c r="V163" s="285">
        <f t="shared" ref="V163:V190" si="32">G163*H163*1.2*F163</f>
        <v>1.8480000000000001</v>
      </c>
      <c r="W163" s="334" t="e">
        <f t="shared" ref="W163:W190" si="33">ROUND(V163*$R$88,-1)</f>
        <v>#REF!</v>
      </c>
    </row>
    <row r="164" spans="1:23" s="209" customFormat="1" ht="15" customHeight="1">
      <c r="B164" s="305" t="s">
        <v>297</v>
      </c>
      <c r="C164" s="304" t="s">
        <v>486</v>
      </c>
      <c r="D164" s="314"/>
      <c r="E164" s="313" t="s">
        <v>251</v>
      </c>
      <c r="F164" s="310">
        <v>1</v>
      </c>
      <c r="G164" s="296">
        <f>(300+300+300)*0.0001</f>
        <v>9.0000000000000011E-2</v>
      </c>
      <c r="H164" s="310">
        <v>1</v>
      </c>
      <c r="I164" s="301">
        <v>0.22</v>
      </c>
      <c r="J164" s="224">
        <f t="shared" si="30"/>
        <v>0.11</v>
      </c>
      <c r="K164" s="301"/>
      <c r="L164" s="301"/>
      <c r="M164" s="301" t="str">
        <f t="shared" si="31"/>
        <v/>
      </c>
      <c r="N164" s="324" t="str">
        <f>IF(K164="","",IF(L164="",ROUND(F164*K164+F164*K164*M164,3),ROUND(F164*K164*L164+F164*K164*L164*M164,3)))</f>
        <v/>
      </c>
      <c r="O164" s="300" t="s">
        <v>295</v>
      </c>
      <c r="Q164" s="245" t="s">
        <v>227</v>
      </c>
      <c r="R164" s="244" t="s">
        <v>196</v>
      </c>
      <c r="S164" s="243" t="s">
        <v>195</v>
      </c>
      <c r="T164" s="210"/>
      <c r="V164" s="285">
        <f t="shared" si="32"/>
        <v>0.10800000000000001</v>
      </c>
      <c r="W164" s="334" t="e">
        <f t="shared" si="33"/>
        <v>#REF!</v>
      </c>
    </row>
    <row r="165" spans="1:23" s="209" customFormat="1" ht="15" customHeight="1">
      <c r="B165" s="305"/>
      <c r="C165" s="315"/>
      <c r="D165" s="314"/>
      <c r="E165" s="313"/>
      <c r="F165" s="310"/>
      <c r="G165" s="296"/>
      <c r="H165" s="310"/>
      <c r="I165" s="301"/>
      <c r="J165" s="224" t="str">
        <f t="shared" si="30"/>
        <v/>
      </c>
      <c r="K165" s="308"/>
      <c r="L165" s="308"/>
      <c r="M165" s="308" t="str">
        <f t="shared" si="31"/>
        <v/>
      </c>
      <c r="N165" s="307" t="str">
        <f>IF(K165="","",IF(L165="",ROUND(#REF!*K165+#REF!*K165*M165,3),ROUND(#REF!*K165*L165+#REF!*K165*L165*M165,3)))</f>
        <v/>
      </c>
      <c r="O165" s="328"/>
      <c r="Q165" s="242" t="s">
        <v>15</v>
      </c>
      <c r="R165" s="241" t="s">
        <v>16</v>
      </c>
      <c r="S165" s="240" t="s">
        <v>197</v>
      </c>
      <c r="T165" s="348"/>
      <c r="U165" s="347"/>
      <c r="V165" s="285">
        <f t="shared" si="32"/>
        <v>0</v>
      </c>
      <c r="W165" s="334" t="e">
        <f t="shared" si="33"/>
        <v>#REF!</v>
      </c>
    </row>
    <row r="166" spans="1:23" s="209" customFormat="1" ht="15" customHeight="1" thickBot="1">
      <c r="B166" s="305" t="s">
        <v>550</v>
      </c>
      <c r="C166" s="315" t="s">
        <v>574</v>
      </c>
      <c r="D166" s="314"/>
      <c r="E166" s="313" t="s">
        <v>251</v>
      </c>
      <c r="F166" s="310">
        <f>13+5</f>
        <v>18</v>
      </c>
      <c r="G166" s="296">
        <v>5.3999999999999999E-2</v>
      </c>
      <c r="H166" s="310">
        <v>0.3</v>
      </c>
      <c r="I166" s="301">
        <v>0.22</v>
      </c>
      <c r="J166" s="224">
        <f t="shared" si="30"/>
        <v>0.35599999999999998</v>
      </c>
      <c r="K166" s="308"/>
      <c r="L166" s="308"/>
      <c r="M166" s="308" t="str">
        <f t="shared" si="31"/>
        <v/>
      </c>
      <c r="N166" s="307" t="str">
        <f>IF(K166="","",IF(L166="",ROUND(F162*K166+F162*K166*M166,3),ROUND(F162*K166*L166+F162*K166*L166*M166,3)))</f>
        <v/>
      </c>
      <c r="O166" s="300" t="s">
        <v>548</v>
      </c>
      <c r="Q166" s="250">
        <f>J234</f>
        <v>26.548000000000005</v>
      </c>
      <c r="R166" s="237" t="e">
        <f>#REF!</f>
        <v>#REF!</v>
      </c>
      <c r="S166" s="249" t="e">
        <f>IF(OR(Q166="",R166=""),0,ROUNDDOWN(Q166*R166,0))</f>
        <v>#REF!</v>
      </c>
      <c r="T166" s="348"/>
      <c r="U166" s="347"/>
      <c r="V166" s="285">
        <f t="shared" si="32"/>
        <v>0.34992000000000001</v>
      </c>
      <c r="W166" s="334" t="e">
        <f t="shared" si="33"/>
        <v>#REF!</v>
      </c>
    </row>
    <row r="167" spans="1:23" s="349" customFormat="1" ht="15" customHeight="1" thickTop="1">
      <c r="A167" s="347"/>
      <c r="B167" s="305" t="s">
        <v>550</v>
      </c>
      <c r="C167" s="315" t="s">
        <v>566</v>
      </c>
      <c r="D167" s="314"/>
      <c r="E167" s="313" t="s">
        <v>251</v>
      </c>
      <c r="F167" s="310">
        <v>95</v>
      </c>
      <c r="G167" s="296">
        <v>8.1000000000000003E-2</v>
      </c>
      <c r="H167" s="310">
        <v>0.3</v>
      </c>
      <c r="I167" s="301">
        <v>0.22</v>
      </c>
      <c r="J167" s="224">
        <f t="shared" si="30"/>
        <v>2.8159999999999998</v>
      </c>
      <c r="K167" s="308"/>
      <c r="L167" s="308"/>
      <c r="M167" s="308" t="str">
        <f t="shared" si="31"/>
        <v/>
      </c>
      <c r="N167" s="307" t="str">
        <f>IF(K167="","",IF(L167="",ROUND(F163*K167+F163*K167*M167,3),ROUND(F163*K167*L167+F163*K167*L167*M167,3)))</f>
        <v/>
      </c>
      <c r="O167" s="300" t="s">
        <v>548</v>
      </c>
      <c r="P167" s="347"/>
      <c r="Q167" s="352" t="s">
        <v>498</v>
      </c>
      <c r="R167" s="351"/>
      <c r="S167" s="350"/>
      <c r="T167" s="348"/>
      <c r="U167" s="347"/>
      <c r="V167" s="285">
        <f t="shared" si="32"/>
        <v>2.7702</v>
      </c>
      <c r="W167" s="334" t="e">
        <f t="shared" si="33"/>
        <v>#REF!</v>
      </c>
    </row>
    <row r="168" spans="1:23" s="209" customFormat="1" ht="15" customHeight="1">
      <c r="A168" s="347"/>
      <c r="B168" s="305" t="s">
        <v>573</v>
      </c>
      <c r="C168" s="315" t="s">
        <v>572</v>
      </c>
      <c r="D168" s="314"/>
      <c r="E168" s="313" t="s">
        <v>251</v>
      </c>
      <c r="F168" s="310">
        <v>2</v>
      </c>
      <c r="G168" s="296">
        <v>0.08</v>
      </c>
      <c r="H168" s="310">
        <v>0.3</v>
      </c>
      <c r="I168" s="301">
        <v>0.22</v>
      </c>
      <c r="J168" s="224">
        <f t="shared" si="30"/>
        <v>5.8999999999999997E-2</v>
      </c>
      <c r="K168" s="308"/>
      <c r="L168" s="308"/>
      <c r="M168" s="308" t="str">
        <f t="shared" si="31"/>
        <v/>
      </c>
      <c r="N168" s="307" t="str">
        <f>IF(K168="","",IF(L168="",ROUND(F164*K168+F164*K168*M168,3),ROUND(F164*K168*L168+F164*K168*L168*M168,3)))</f>
        <v/>
      </c>
      <c r="O168" s="300" t="s">
        <v>571</v>
      </c>
      <c r="Q168" s="245" t="s">
        <v>227</v>
      </c>
      <c r="R168" s="244" t="s">
        <v>196</v>
      </c>
      <c r="S168" s="243" t="s">
        <v>195</v>
      </c>
      <c r="T168" s="348"/>
      <c r="U168" s="347"/>
      <c r="V168" s="285">
        <f t="shared" si="32"/>
        <v>5.7599999999999998E-2</v>
      </c>
      <c r="W168" s="334" t="e">
        <f t="shared" si="33"/>
        <v>#REF!</v>
      </c>
    </row>
    <row r="169" spans="1:23" s="209" customFormat="1" ht="15" customHeight="1">
      <c r="A169" s="347"/>
      <c r="B169" s="305" t="s">
        <v>550</v>
      </c>
      <c r="C169" s="304" t="s">
        <v>551</v>
      </c>
      <c r="D169" s="314"/>
      <c r="E169" s="313" t="s">
        <v>251</v>
      </c>
      <c r="F169" s="310">
        <v>49</v>
      </c>
      <c r="G169" s="296">
        <v>0.08</v>
      </c>
      <c r="H169" s="310">
        <v>0.3</v>
      </c>
      <c r="I169" s="301">
        <v>0.22</v>
      </c>
      <c r="J169" s="224">
        <f t="shared" si="30"/>
        <v>1.4350000000000001</v>
      </c>
      <c r="K169" s="308"/>
      <c r="L169" s="308"/>
      <c r="M169" s="308" t="str">
        <f t="shared" si="31"/>
        <v/>
      </c>
      <c r="N169" s="307" t="str">
        <f>IF(K169="","",IF(L169="",ROUND(F165*K169+F165*K169*M169,3),ROUND(F165*K169*L169+F165*K169*L169*M169,3)))</f>
        <v/>
      </c>
      <c r="O169" s="300" t="s">
        <v>571</v>
      </c>
      <c r="Q169" s="242" t="s">
        <v>17</v>
      </c>
      <c r="R169" s="241" t="s">
        <v>18</v>
      </c>
      <c r="S169" s="240" t="s">
        <v>194</v>
      </c>
      <c r="T169" s="348"/>
      <c r="U169" s="347"/>
      <c r="V169" s="285">
        <f t="shared" si="32"/>
        <v>1.4112</v>
      </c>
      <c r="W169" s="334" t="e">
        <f t="shared" si="33"/>
        <v>#REF!</v>
      </c>
    </row>
    <row r="170" spans="1:23" s="209" customFormat="1" ht="15" customHeight="1">
      <c r="A170" s="347"/>
      <c r="B170" s="305" t="s">
        <v>550</v>
      </c>
      <c r="C170" s="315" t="s">
        <v>549</v>
      </c>
      <c r="D170" s="314"/>
      <c r="E170" s="313" t="s">
        <v>251</v>
      </c>
      <c r="F170" s="310">
        <v>6</v>
      </c>
      <c r="G170" s="296">
        <v>6.7000000000000004E-2</v>
      </c>
      <c r="H170" s="310">
        <v>0.3</v>
      </c>
      <c r="I170" s="301">
        <v>0.22</v>
      </c>
      <c r="J170" s="224">
        <f t="shared" si="30"/>
        <v>0.14699999999999999</v>
      </c>
      <c r="K170" s="308"/>
      <c r="L170" s="308"/>
      <c r="M170" s="308" t="str">
        <f t="shared" si="31"/>
        <v/>
      </c>
      <c r="N170" s="307" t="str">
        <f>IF(K170="","",IF(L170="",ROUND(F166*K170+F166*K170*M170,3),ROUND(F166*K170*L170+F166*K170*L170*M170,3)))</f>
        <v/>
      </c>
      <c r="O170" s="300" t="s">
        <v>548</v>
      </c>
      <c r="Q170" s="238" t="str">
        <f>N234</f>
        <v/>
      </c>
      <c r="R170" s="306" t="e">
        <f>#REF!</f>
        <v>#REF!</v>
      </c>
      <c r="S170" s="236" t="e">
        <f>IF(OR(Q170="",R170=""),0,ROUNDDOWN(Q170*R170,0))</f>
        <v>#REF!</v>
      </c>
      <c r="T170" s="348"/>
      <c r="U170" s="347"/>
      <c r="V170" s="285">
        <f t="shared" si="32"/>
        <v>0.14471999999999999</v>
      </c>
      <c r="W170" s="334" t="e">
        <f t="shared" si="33"/>
        <v>#REF!</v>
      </c>
    </row>
    <row r="171" spans="1:23" s="209" customFormat="1" ht="15" customHeight="1">
      <c r="A171" s="347"/>
      <c r="B171" s="305" t="s">
        <v>550</v>
      </c>
      <c r="C171" s="304" t="s">
        <v>570</v>
      </c>
      <c r="D171" s="314"/>
      <c r="E171" s="313" t="s">
        <v>251</v>
      </c>
      <c r="F171" s="310">
        <v>4</v>
      </c>
      <c r="G171" s="296">
        <v>6.5000000000000002E-2</v>
      </c>
      <c r="H171" s="310">
        <v>0.3</v>
      </c>
      <c r="I171" s="301">
        <v>0.22</v>
      </c>
      <c r="J171" s="224">
        <f t="shared" si="30"/>
        <v>9.5000000000000001E-2</v>
      </c>
      <c r="K171" s="308"/>
      <c r="L171" s="308"/>
      <c r="M171" s="308" t="str">
        <f t="shared" si="31"/>
        <v/>
      </c>
      <c r="N171" s="307" t="str">
        <f t="shared" ref="N171:N188" si="34">IF(K171="","",IF(L171="",ROUND(F171*K171+F171*K171*M171,3),ROUND(F171*K171*L171+F171*K171*L171*M171,3)))</f>
        <v/>
      </c>
      <c r="O171" s="300" t="s">
        <v>548</v>
      </c>
      <c r="Q171" s="210"/>
      <c r="R171" s="210"/>
      <c r="S171" s="210"/>
      <c r="T171" s="348"/>
      <c r="U171" s="347"/>
      <c r="V171" s="285">
        <f t="shared" si="32"/>
        <v>9.3600000000000003E-2</v>
      </c>
      <c r="W171" s="334" t="e">
        <f t="shared" si="33"/>
        <v>#REF!</v>
      </c>
    </row>
    <row r="172" spans="1:23" s="209" customFormat="1" ht="15" customHeight="1">
      <c r="A172" s="347"/>
      <c r="B172" s="305" t="s">
        <v>550</v>
      </c>
      <c r="C172" s="304" t="s">
        <v>569</v>
      </c>
      <c r="D172" s="314"/>
      <c r="E172" s="313" t="s">
        <v>251</v>
      </c>
      <c r="F172" s="310">
        <v>1</v>
      </c>
      <c r="G172" s="296">
        <v>6.5000000000000002E-2</v>
      </c>
      <c r="H172" s="310">
        <v>0.3</v>
      </c>
      <c r="I172" s="301">
        <v>0.22</v>
      </c>
      <c r="J172" s="224">
        <f t="shared" si="30"/>
        <v>2.4E-2</v>
      </c>
      <c r="K172" s="308"/>
      <c r="L172" s="308"/>
      <c r="M172" s="308" t="str">
        <f t="shared" si="31"/>
        <v/>
      </c>
      <c r="N172" s="307" t="str">
        <f t="shared" si="34"/>
        <v/>
      </c>
      <c r="O172" s="300" t="s">
        <v>548</v>
      </c>
      <c r="Q172" s="235" t="s">
        <v>193</v>
      </c>
      <c r="R172" s="234"/>
      <c r="S172" s="233" t="s">
        <v>192</v>
      </c>
      <c r="T172" s="348"/>
      <c r="U172" s="347"/>
      <c r="V172" s="285">
        <f t="shared" si="32"/>
        <v>2.3400000000000001E-2</v>
      </c>
      <c r="W172" s="334" t="e">
        <f t="shared" si="33"/>
        <v>#REF!</v>
      </c>
    </row>
    <row r="173" spans="1:23" s="209" customFormat="1" ht="15" customHeight="1">
      <c r="A173" s="347"/>
      <c r="B173" s="305" t="s">
        <v>550</v>
      </c>
      <c r="C173" s="304" t="s">
        <v>568</v>
      </c>
      <c r="D173" s="314"/>
      <c r="E173" s="313" t="s">
        <v>251</v>
      </c>
      <c r="F173" s="310">
        <v>4</v>
      </c>
      <c r="G173" s="296">
        <v>9.0999999999999998E-2</v>
      </c>
      <c r="H173" s="310">
        <v>0.3</v>
      </c>
      <c r="I173" s="301">
        <v>0.22</v>
      </c>
      <c r="J173" s="224">
        <f t="shared" si="30"/>
        <v>0.13300000000000001</v>
      </c>
      <c r="K173" s="308"/>
      <c r="L173" s="308"/>
      <c r="M173" s="308" t="str">
        <f t="shared" si="31"/>
        <v/>
      </c>
      <c r="N173" s="307" t="str">
        <f t="shared" si="34"/>
        <v/>
      </c>
      <c r="O173" s="300" t="s">
        <v>548</v>
      </c>
      <c r="Q173" s="232"/>
      <c r="R173" s="231" t="e">
        <f>S170+S166</f>
        <v>#REF!</v>
      </c>
      <c r="S173" s="335" t="e">
        <f>ROUND(R173,-1)</f>
        <v>#REF!</v>
      </c>
      <c r="T173" s="210"/>
      <c r="V173" s="285">
        <f t="shared" si="32"/>
        <v>0.13103999999999999</v>
      </c>
      <c r="W173" s="334" t="e">
        <f t="shared" si="33"/>
        <v>#REF!</v>
      </c>
    </row>
    <row r="174" spans="1:23" s="209" customFormat="1" ht="15" customHeight="1">
      <c r="B174" s="305" t="s">
        <v>567</v>
      </c>
      <c r="C174" s="315" t="s">
        <v>566</v>
      </c>
      <c r="D174" s="314"/>
      <c r="E174" s="313" t="s">
        <v>251</v>
      </c>
      <c r="F174" s="310">
        <v>4</v>
      </c>
      <c r="G174" s="296">
        <v>8.1000000000000003E-2</v>
      </c>
      <c r="H174" s="310">
        <v>0.3</v>
      </c>
      <c r="I174" s="301">
        <v>0.22</v>
      </c>
      <c r="J174" s="224">
        <f t="shared" si="30"/>
        <v>0.11899999999999999</v>
      </c>
      <c r="K174" s="308"/>
      <c r="L174" s="308"/>
      <c r="M174" s="308" t="str">
        <f t="shared" si="31"/>
        <v/>
      </c>
      <c r="N174" s="307" t="str">
        <f t="shared" si="34"/>
        <v/>
      </c>
      <c r="O174" s="300" t="s">
        <v>548</v>
      </c>
      <c r="Q174" s="210"/>
      <c r="R174" s="210"/>
      <c r="S174" s="210"/>
      <c r="T174" s="210"/>
      <c r="V174" s="285">
        <f t="shared" si="32"/>
        <v>0.11663999999999999</v>
      </c>
      <c r="W174" s="334" t="e">
        <f t="shared" si="33"/>
        <v>#REF!</v>
      </c>
    </row>
    <row r="175" spans="1:23" s="209" customFormat="1" ht="15" customHeight="1">
      <c r="B175" s="305"/>
      <c r="C175" s="304"/>
      <c r="D175" s="320"/>
      <c r="E175" s="303"/>
      <c r="F175" s="329"/>
      <c r="G175" s="296"/>
      <c r="H175" s="302"/>
      <c r="I175" s="301"/>
      <c r="J175" s="323" t="str">
        <f t="shared" si="30"/>
        <v/>
      </c>
      <c r="K175" s="301"/>
      <c r="L175" s="301"/>
      <c r="M175" s="301" t="str">
        <f t="shared" si="31"/>
        <v/>
      </c>
      <c r="N175" s="324" t="str">
        <f t="shared" si="34"/>
        <v/>
      </c>
      <c r="O175" s="328"/>
      <c r="Q175" s="235" t="s">
        <v>226</v>
      </c>
      <c r="R175" s="234"/>
      <c r="S175" s="233" t="s">
        <v>225</v>
      </c>
      <c r="T175" s="233" t="s">
        <v>224</v>
      </c>
      <c r="V175" s="285">
        <f t="shared" si="32"/>
        <v>0</v>
      </c>
      <c r="W175" s="334" t="e">
        <f t="shared" si="33"/>
        <v>#REF!</v>
      </c>
    </row>
    <row r="176" spans="1:23" s="209" customFormat="1" ht="15" customHeight="1">
      <c r="B176" s="305" t="s">
        <v>564</v>
      </c>
      <c r="C176" s="304" t="s">
        <v>565</v>
      </c>
      <c r="D176" s="320"/>
      <c r="E176" s="303" t="s">
        <v>251</v>
      </c>
      <c r="F176" s="302">
        <v>27</v>
      </c>
      <c r="G176" s="296">
        <v>9.6000000000000002E-2</v>
      </c>
      <c r="H176" s="302">
        <v>0.3</v>
      </c>
      <c r="I176" s="301">
        <v>0.22</v>
      </c>
      <c r="J176" s="224">
        <f t="shared" si="30"/>
        <v>0.94899999999999995</v>
      </c>
      <c r="K176" s="301"/>
      <c r="L176" s="301"/>
      <c r="M176" s="301" t="str">
        <f t="shared" si="31"/>
        <v/>
      </c>
      <c r="N176" s="324" t="str">
        <f t="shared" si="34"/>
        <v/>
      </c>
      <c r="O176" s="300" t="s">
        <v>548</v>
      </c>
      <c r="Q176" s="299" t="s">
        <v>223</v>
      </c>
      <c r="R176" s="298"/>
      <c r="S176" s="297">
        <v>0.4</v>
      </c>
      <c r="T176" s="297">
        <v>0.2</v>
      </c>
      <c r="V176" s="285">
        <f t="shared" si="32"/>
        <v>0.93312000000000006</v>
      </c>
      <c r="W176" s="334" t="e">
        <f t="shared" si="33"/>
        <v>#REF!</v>
      </c>
    </row>
    <row r="177" spans="2:23" s="209" customFormat="1" ht="15" customHeight="1">
      <c r="B177" s="305" t="s">
        <v>564</v>
      </c>
      <c r="C177" s="304" t="s">
        <v>552</v>
      </c>
      <c r="D177" s="320"/>
      <c r="E177" s="303" t="s">
        <v>251</v>
      </c>
      <c r="F177" s="302">
        <v>12</v>
      </c>
      <c r="G177" s="296">
        <v>9.6000000000000002E-2</v>
      </c>
      <c r="H177" s="302">
        <v>0.3</v>
      </c>
      <c r="I177" s="301">
        <v>0.22</v>
      </c>
      <c r="J177" s="224">
        <f t="shared" si="30"/>
        <v>0.42199999999999999</v>
      </c>
      <c r="K177" s="301"/>
      <c r="L177" s="301"/>
      <c r="M177" s="301" t="str">
        <f t="shared" si="31"/>
        <v/>
      </c>
      <c r="N177" s="324" t="str">
        <f t="shared" si="34"/>
        <v/>
      </c>
      <c r="O177" s="300" t="s">
        <v>548</v>
      </c>
      <c r="Q177" s="295" t="s">
        <v>222</v>
      </c>
      <c r="R177" s="294"/>
      <c r="S177" s="293">
        <v>0.4</v>
      </c>
      <c r="T177" s="293">
        <v>0.2</v>
      </c>
      <c r="V177" s="285">
        <f t="shared" si="32"/>
        <v>0.41471999999999998</v>
      </c>
      <c r="W177" s="334" t="e">
        <f t="shared" si="33"/>
        <v>#REF!</v>
      </c>
    </row>
    <row r="178" spans="2:23" s="209" customFormat="1" ht="15" customHeight="1">
      <c r="B178" s="305"/>
      <c r="C178" s="304"/>
      <c r="D178" s="320"/>
      <c r="E178" s="303"/>
      <c r="F178" s="329"/>
      <c r="G178" s="296"/>
      <c r="H178" s="302"/>
      <c r="I178" s="301"/>
      <c r="J178" s="323" t="str">
        <f t="shared" si="30"/>
        <v/>
      </c>
      <c r="K178" s="301"/>
      <c r="L178" s="301"/>
      <c r="M178" s="301" t="str">
        <f t="shared" si="31"/>
        <v/>
      </c>
      <c r="N178" s="324" t="str">
        <f t="shared" si="34"/>
        <v/>
      </c>
      <c r="O178" s="328"/>
      <c r="Q178" s="295" t="s">
        <v>221</v>
      </c>
      <c r="R178" s="294"/>
      <c r="S178" s="293">
        <v>0.4</v>
      </c>
      <c r="T178" s="293">
        <v>0.3</v>
      </c>
      <c r="V178" s="285">
        <f t="shared" si="32"/>
        <v>0</v>
      </c>
      <c r="W178" s="334" t="e">
        <f t="shared" si="33"/>
        <v>#REF!</v>
      </c>
    </row>
    <row r="179" spans="2:23" s="209" customFormat="1" ht="15" customHeight="1">
      <c r="B179" s="305" t="s">
        <v>562</v>
      </c>
      <c r="C179" s="304" t="s">
        <v>563</v>
      </c>
      <c r="D179" s="320"/>
      <c r="E179" s="303" t="s">
        <v>251</v>
      </c>
      <c r="F179" s="329">
        <v>3</v>
      </c>
      <c r="G179" s="296">
        <v>5.3999999999999999E-2</v>
      </c>
      <c r="H179" s="310">
        <v>0.3</v>
      </c>
      <c r="I179" s="301">
        <v>0.22</v>
      </c>
      <c r="J179" s="323">
        <f t="shared" si="30"/>
        <v>5.8999999999999997E-2</v>
      </c>
      <c r="K179" s="301"/>
      <c r="L179" s="301"/>
      <c r="M179" s="301" t="str">
        <f t="shared" si="31"/>
        <v/>
      </c>
      <c r="N179" s="324" t="str">
        <f t="shared" si="34"/>
        <v/>
      </c>
      <c r="O179" s="300" t="s">
        <v>560</v>
      </c>
      <c r="Q179" s="295" t="s">
        <v>220</v>
      </c>
      <c r="R179" s="294"/>
      <c r="S179" s="293">
        <v>0.4</v>
      </c>
      <c r="T179" s="293">
        <v>0.3</v>
      </c>
      <c r="V179" s="285">
        <f t="shared" si="32"/>
        <v>5.8319999999999997E-2</v>
      </c>
      <c r="W179" s="334" t="e">
        <f t="shared" si="33"/>
        <v>#REF!</v>
      </c>
    </row>
    <row r="180" spans="2:23" s="209" customFormat="1" ht="15" customHeight="1">
      <c r="B180" s="305" t="s">
        <v>562</v>
      </c>
      <c r="C180" s="304" t="s">
        <v>561</v>
      </c>
      <c r="D180" s="320"/>
      <c r="E180" s="303" t="s">
        <v>251</v>
      </c>
      <c r="F180" s="329">
        <v>13</v>
      </c>
      <c r="G180" s="296">
        <v>5.3999999999999999E-2</v>
      </c>
      <c r="H180" s="310">
        <v>0.3</v>
      </c>
      <c r="I180" s="301">
        <v>0.22</v>
      </c>
      <c r="J180" s="323">
        <f t="shared" si="30"/>
        <v>0.25700000000000001</v>
      </c>
      <c r="K180" s="301"/>
      <c r="L180" s="301"/>
      <c r="M180" s="301" t="str">
        <f t="shared" si="31"/>
        <v/>
      </c>
      <c r="N180" s="324" t="str">
        <f t="shared" si="34"/>
        <v/>
      </c>
      <c r="O180" s="300" t="s">
        <v>560</v>
      </c>
      <c r="Q180" s="295" t="s">
        <v>219</v>
      </c>
      <c r="R180" s="294"/>
      <c r="S180" s="293">
        <v>0.4</v>
      </c>
      <c r="T180" s="293">
        <v>0.3</v>
      </c>
      <c r="V180" s="285">
        <f t="shared" si="32"/>
        <v>0.25272</v>
      </c>
      <c r="W180" s="334" t="e">
        <f t="shared" si="33"/>
        <v>#REF!</v>
      </c>
    </row>
    <row r="181" spans="2:23" s="209" customFormat="1" ht="15" customHeight="1">
      <c r="B181" s="305" t="s">
        <v>559</v>
      </c>
      <c r="C181" s="304" t="s">
        <v>558</v>
      </c>
      <c r="D181" s="320"/>
      <c r="E181" s="303" t="s">
        <v>251</v>
      </c>
      <c r="F181" s="329">
        <v>58</v>
      </c>
      <c r="G181" s="296"/>
      <c r="H181" s="302"/>
      <c r="I181" s="301"/>
      <c r="J181" s="323">
        <f t="shared" si="30"/>
        <v>0</v>
      </c>
      <c r="K181" s="301"/>
      <c r="L181" s="301"/>
      <c r="M181" s="301" t="str">
        <f t="shared" si="31"/>
        <v/>
      </c>
      <c r="N181" s="324" t="str">
        <f t="shared" si="34"/>
        <v/>
      </c>
      <c r="O181" s="328"/>
      <c r="Q181" s="295" t="s">
        <v>218</v>
      </c>
      <c r="R181" s="294"/>
      <c r="S181" s="293">
        <v>0.4</v>
      </c>
      <c r="T181" s="293">
        <v>0.2</v>
      </c>
      <c r="V181" s="285">
        <f t="shared" si="32"/>
        <v>0</v>
      </c>
      <c r="W181" s="334" t="e">
        <f t="shared" si="33"/>
        <v>#REF!</v>
      </c>
    </row>
    <row r="182" spans="2:23" s="209" customFormat="1" ht="15" customHeight="1">
      <c r="B182" s="305"/>
      <c r="C182" s="304"/>
      <c r="D182" s="320"/>
      <c r="E182" s="303"/>
      <c r="F182" s="329"/>
      <c r="G182" s="296"/>
      <c r="H182" s="302"/>
      <c r="I182" s="301"/>
      <c r="J182" s="323" t="str">
        <f t="shared" si="30"/>
        <v/>
      </c>
      <c r="K182" s="301"/>
      <c r="L182" s="301"/>
      <c r="M182" s="301" t="str">
        <f t="shared" si="31"/>
        <v/>
      </c>
      <c r="N182" s="324" t="str">
        <f t="shared" si="34"/>
        <v/>
      </c>
      <c r="O182" s="328"/>
      <c r="Q182" s="295" t="s">
        <v>217</v>
      </c>
      <c r="R182" s="294"/>
      <c r="S182" s="293">
        <v>0.5</v>
      </c>
      <c r="T182" s="293">
        <v>0.3</v>
      </c>
      <c r="V182" s="285">
        <f t="shared" si="32"/>
        <v>0</v>
      </c>
      <c r="W182" s="334" t="e">
        <f t="shared" si="33"/>
        <v>#REF!</v>
      </c>
    </row>
    <row r="183" spans="2:23" s="209" customFormat="1" ht="15" customHeight="1">
      <c r="B183" s="305" t="s">
        <v>556</v>
      </c>
      <c r="C183" s="304" t="s">
        <v>557</v>
      </c>
      <c r="D183" s="320"/>
      <c r="E183" s="303" t="s">
        <v>251</v>
      </c>
      <c r="F183" s="329">
        <v>2</v>
      </c>
      <c r="G183" s="286">
        <v>0.26400000000000001</v>
      </c>
      <c r="H183" s="302">
        <v>0.2</v>
      </c>
      <c r="I183" s="301">
        <v>0.22</v>
      </c>
      <c r="J183" s="323">
        <f t="shared" si="30"/>
        <v>0.129</v>
      </c>
      <c r="K183" s="301"/>
      <c r="L183" s="301"/>
      <c r="M183" s="301" t="str">
        <f t="shared" si="31"/>
        <v/>
      </c>
      <c r="N183" s="324" t="str">
        <f t="shared" si="34"/>
        <v/>
      </c>
      <c r="O183" s="300" t="s">
        <v>475</v>
      </c>
      <c r="Q183" s="295" t="s">
        <v>216</v>
      </c>
      <c r="R183" s="294"/>
      <c r="S183" s="293">
        <v>0.4</v>
      </c>
      <c r="T183" s="293">
        <v>0.3</v>
      </c>
      <c r="V183" s="285">
        <f t="shared" si="32"/>
        <v>0.12672</v>
      </c>
      <c r="W183" s="334" t="e">
        <f t="shared" si="33"/>
        <v>#REF!</v>
      </c>
    </row>
    <row r="184" spans="2:23" s="209" customFormat="1" ht="15" customHeight="1">
      <c r="B184" s="305" t="s">
        <v>556</v>
      </c>
      <c r="C184" s="304" t="s">
        <v>485</v>
      </c>
      <c r="D184" s="320"/>
      <c r="E184" s="303" t="s">
        <v>251</v>
      </c>
      <c r="F184" s="329">
        <v>3</v>
      </c>
      <c r="G184" s="286">
        <v>0.26400000000000001</v>
      </c>
      <c r="H184" s="302">
        <v>0.2</v>
      </c>
      <c r="I184" s="301">
        <v>0.22</v>
      </c>
      <c r="J184" s="323">
        <f t="shared" si="30"/>
        <v>0.193</v>
      </c>
      <c r="K184" s="301"/>
      <c r="L184" s="301"/>
      <c r="M184" s="301" t="str">
        <f t="shared" si="31"/>
        <v/>
      </c>
      <c r="N184" s="324" t="str">
        <f t="shared" si="34"/>
        <v/>
      </c>
      <c r="O184" s="300" t="s">
        <v>475</v>
      </c>
      <c r="Q184" s="295" t="s">
        <v>215</v>
      </c>
      <c r="R184" s="294"/>
      <c r="S184" s="293">
        <v>0.4</v>
      </c>
      <c r="T184" s="293">
        <v>0.3</v>
      </c>
      <c r="V184" s="285">
        <f t="shared" si="32"/>
        <v>0.19008</v>
      </c>
      <c r="W184" s="334" t="e">
        <f t="shared" si="33"/>
        <v>#REF!</v>
      </c>
    </row>
    <row r="185" spans="2:23" s="209" customFormat="1" ht="15" customHeight="1">
      <c r="B185" s="305"/>
      <c r="C185" s="304"/>
      <c r="D185" s="320"/>
      <c r="E185" s="303"/>
      <c r="F185" s="329"/>
      <c r="G185" s="286"/>
      <c r="H185" s="302"/>
      <c r="I185" s="301"/>
      <c r="J185" s="323" t="str">
        <f t="shared" si="30"/>
        <v/>
      </c>
      <c r="K185" s="301"/>
      <c r="L185" s="301"/>
      <c r="M185" s="301" t="str">
        <f t="shared" si="31"/>
        <v/>
      </c>
      <c r="N185" s="324" t="str">
        <f t="shared" si="34"/>
        <v/>
      </c>
      <c r="O185" s="328"/>
      <c r="Q185" s="295" t="s">
        <v>214</v>
      </c>
      <c r="R185" s="294"/>
      <c r="S185" s="293">
        <v>0.6</v>
      </c>
      <c r="T185" s="293">
        <v>0.3</v>
      </c>
      <c r="V185" s="285">
        <f t="shared" si="32"/>
        <v>0</v>
      </c>
      <c r="W185" s="334" t="e">
        <f t="shared" si="33"/>
        <v>#REF!</v>
      </c>
    </row>
    <row r="186" spans="2:23" s="209" customFormat="1" ht="15" customHeight="1">
      <c r="B186" s="305" t="s">
        <v>555</v>
      </c>
      <c r="C186" s="304"/>
      <c r="D186" s="320"/>
      <c r="E186" s="303" t="s">
        <v>251</v>
      </c>
      <c r="F186" s="329">
        <v>12</v>
      </c>
      <c r="G186" s="286">
        <v>0.1</v>
      </c>
      <c r="H186" s="302">
        <v>0.3</v>
      </c>
      <c r="I186" s="301">
        <v>0.22</v>
      </c>
      <c r="J186" s="323">
        <f t="shared" si="30"/>
        <v>0.439</v>
      </c>
      <c r="K186" s="301"/>
      <c r="L186" s="301"/>
      <c r="M186" s="301" t="str">
        <f t="shared" si="31"/>
        <v/>
      </c>
      <c r="N186" s="324" t="str">
        <f t="shared" si="34"/>
        <v/>
      </c>
      <c r="O186" s="300" t="s">
        <v>554</v>
      </c>
      <c r="Q186" s="295" t="s">
        <v>213</v>
      </c>
      <c r="R186" s="294"/>
      <c r="S186" s="293">
        <v>0.4</v>
      </c>
      <c r="T186" s="293">
        <v>0.2</v>
      </c>
      <c r="V186" s="285">
        <f t="shared" si="32"/>
        <v>0.43199999999999994</v>
      </c>
      <c r="W186" s="334" t="e">
        <f t="shared" si="33"/>
        <v>#REF!</v>
      </c>
    </row>
    <row r="187" spans="2:23" s="209" customFormat="1" ht="15" customHeight="1">
      <c r="B187" s="305" t="s">
        <v>553</v>
      </c>
      <c r="C187" s="304" t="s">
        <v>552</v>
      </c>
      <c r="D187" s="320"/>
      <c r="E187" s="303" t="s">
        <v>251</v>
      </c>
      <c r="F187" s="329">
        <v>4</v>
      </c>
      <c r="G187" s="286"/>
      <c r="H187" s="302"/>
      <c r="I187" s="301"/>
      <c r="J187" s="323">
        <f t="shared" si="30"/>
        <v>0</v>
      </c>
      <c r="K187" s="301"/>
      <c r="L187" s="301"/>
      <c r="M187" s="301" t="str">
        <f t="shared" si="31"/>
        <v/>
      </c>
      <c r="N187" s="324" t="str">
        <f t="shared" si="34"/>
        <v/>
      </c>
      <c r="O187" s="328"/>
      <c r="Q187" s="295" t="s">
        <v>212</v>
      </c>
      <c r="R187" s="294"/>
      <c r="S187" s="293">
        <v>0.6</v>
      </c>
      <c r="T187" s="293">
        <v>0.3</v>
      </c>
      <c r="V187" s="285">
        <f t="shared" si="32"/>
        <v>0</v>
      </c>
      <c r="W187" s="334" t="e">
        <f t="shared" si="33"/>
        <v>#REF!</v>
      </c>
    </row>
    <row r="188" spans="2:23" s="209" customFormat="1" ht="15" customHeight="1">
      <c r="B188" s="305"/>
      <c r="C188" s="304"/>
      <c r="D188" s="320"/>
      <c r="E188" s="303"/>
      <c r="F188" s="329"/>
      <c r="G188" s="286"/>
      <c r="H188" s="302"/>
      <c r="I188" s="301"/>
      <c r="J188" s="323" t="str">
        <f t="shared" si="30"/>
        <v/>
      </c>
      <c r="K188" s="301"/>
      <c r="L188" s="301"/>
      <c r="M188" s="301" t="str">
        <f t="shared" si="31"/>
        <v/>
      </c>
      <c r="N188" s="324" t="str">
        <f t="shared" si="34"/>
        <v/>
      </c>
      <c r="O188" s="328"/>
      <c r="Q188" s="292" t="s">
        <v>211</v>
      </c>
      <c r="R188" s="291"/>
      <c r="S188" s="290">
        <v>0.4</v>
      </c>
      <c r="T188" s="290">
        <v>0.3</v>
      </c>
      <c r="V188" s="285">
        <f t="shared" si="32"/>
        <v>0</v>
      </c>
      <c r="W188" s="334" t="e">
        <f t="shared" si="33"/>
        <v>#REF!</v>
      </c>
    </row>
    <row r="189" spans="2:23" s="209" customFormat="1" ht="15" customHeight="1">
      <c r="B189" s="305" t="s">
        <v>550</v>
      </c>
      <c r="C189" s="304" t="s">
        <v>551</v>
      </c>
      <c r="D189" s="314" t="s">
        <v>251</v>
      </c>
      <c r="E189" s="313"/>
      <c r="F189" s="310">
        <v>4</v>
      </c>
      <c r="G189" s="286">
        <v>0.08</v>
      </c>
      <c r="H189" s="310">
        <v>0.4</v>
      </c>
      <c r="I189" s="301">
        <v>0.22</v>
      </c>
      <c r="J189" s="224">
        <f t="shared" si="30"/>
        <v>0.156</v>
      </c>
      <c r="K189" s="308"/>
      <c r="L189" s="308"/>
      <c r="M189" s="308" t="str">
        <f t="shared" si="31"/>
        <v/>
      </c>
      <c r="N189" s="307" t="str">
        <f>IF(K189="","",IF(L189="",ROUND(F185*K189+F185*K189*M189,3),ROUND(F185*K189*L189+F185*K189*L189*M189,3)))</f>
        <v/>
      </c>
      <c r="O189" s="300" t="s">
        <v>548</v>
      </c>
      <c r="Q189" s="210"/>
      <c r="R189" s="210"/>
      <c r="S189" s="210"/>
      <c r="T189" s="210"/>
      <c r="V189" s="285">
        <f t="shared" si="32"/>
        <v>0.15359999999999999</v>
      </c>
      <c r="W189" s="334" t="e">
        <f t="shared" si="33"/>
        <v>#REF!</v>
      </c>
    </row>
    <row r="190" spans="2:23" s="209" customFormat="1" ht="15" customHeight="1">
      <c r="B190" s="305" t="s">
        <v>550</v>
      </c>
      <c r="C190" s="304" t="s">
        <v>549</v>
      </c>
      <c r="D190" s="314" t="s">
        <v>251</v>
      </c>
      <c r="E190" s="313"/>
      <c r="F190" s="310">
        <v>1</v>
      </c>
      <c r="G190" s="286">
        <v>6.7000000000000004E-2</v>
      </c>
      <c r="H190" s="310">
        <v>0.4</v>
      </c>
      <c r="I190" s="301">
        <v>0.22</v>
      </c>
      <c r="J190" s="224">
        <f t="shared" si="30"/>
        <v>3.3000000000000002E-2</v>
      </c>
      <c r="K190" s="308"/>
      <c r="L190" s="308"/>
      <c r="M190" s="308" t="str">
        <f t="shared" si="31"/>
        <v/>
      </c>
      <c r="N190" s="307" t="str">
        <f>IF(K190="","",IF(L190="",ROUND(F186*K190+F186*K190*M190,3),ROUND(F186*K190*L190+F186*K190*L190*M190,3)))</f>
        <v/>
      </c>
      <c r="O190" s="300" t="s">
        <v>548</v>
      </c>
      <c r="Q190" s="210"/>
      <c r="R190" s="210"/>
      <c r="S190" s="210"/>
      <c r="T190" s="210"/>
      <c r="V190" s="285">
        <f t="shared" si="32"/>
        <v>3.2160000000000001E-2</v>
      </c>
      <c r="W190" s="334" t="e">
        <f t="shared" si="33"/>
        <v>#REF!</v>
      </c>
    </row>
    <row r="191" spans="2:23" s="209" customFormat="1" ht="15" customHeight="1">
      <c r="B191" s="305" t="s">
        <v>273</v>
      </c>
      <c r="C191" s="304" t="s">
        <v>272</v>
      </c>
      <c r="D191" s="314" t="s">
        <v>251</v>
      </c>
      <c r="E191" s="303"/>
      <c r="F191" s="302">
        <v>3</v>
      </c>
      <c r="G191" s="296">
        <v>0.02</v>
      </c>
      <c r="H191" s="302">
        <v>2</v>
      </c>
      <c r="I191" s="301">
        <v>0.22</v>
      </c>
      <c r="J191" s="224">
        <f t="shared" si="30"/>
        <v>0.14599999999999999</v>
      </c>
      <c r="K191" s="301"/>
      <c r="L191" s="301"/>
      <c r="M191" s="301" t="str">
        <f t="shared" si="31"/>
        <v/>
      </c>
      <c r="N191" s="324" t="str">
        <f>IF(K191="","",IF(L191="",ROUND(F191*K191+F191*K191*M191,3),ROUND(F191*K191*L191+F191*K191*L191*M191,3)))</f>
        <v/>
      </c>
      <c r="O191" s="300" t="s">
        <v>271</v>
      </c>
      <c r="Q191" s="210"/>
      <c r="R191" s="210"/>
      <c r="S191" s="210"/>
      <c r="T191" s="210"/>
    </row>
    <row r="192" spans="2:23" s="209" customFormat="1" ht="15" customHeight="1">
      <c r="B192" s="305"/>
      <c r="C192" s="304"/>
      <c r="D192" s="320"/>
      <c r="E192" s="303"/>
      <c r="F192" s="329"/>
      <c r="G192" s="286"/>
      <c r="H192" s="302"/>
      <c r="I192" s="301"/>
      <c r="J192" s="323" t="str">
        <f t="shared" si="30"/>
        <v/>
      </c>
      <c r="K192" s="301"/>
      <c r="L192" s="301"/>
      <c r="M192" s="301" t="str">
        <f t="shared" si="31"/>
        <v/>
      </c>
      <c r="N192" s="324" t="str">
        <f>IF(K192="","",IF(L192="",ROUND(F192*K192+F192*K192*M192,3),ROUND(F192*K192*L192+F192*K192*L192*M192,3)))</f>
        <v/>
      </c>
      <c r="O192" s="328"/>
      <c r="Q192" s="210"/>
      <c r="R192" s="210"/>
      <c r="S192" s="210"/>
      <c r="T192" s="210"/>
    </row>
    <row r="193" spans="1:23" s="209" customFormat="1" ht="15" customHeight="1">
      <c r="B193" s="316" t="s">
        <v>547</v>
      </c>
      <c r="C193" s="315" t="s">
        <v>546</v>
      </c>
      <c r="D193" s="314"/>
      <c r="E193" s="313" t="s">
        <v>190</v>
      </c>
      <c r="F193" s="310">
        <v>1</v>
      </c>
      <c r="G193" s="311">
        <f>(200+150+1000)*0.0004*2.6</f>
        <v>1.4040000000000001</v>
      </c>
      <c r="H193" s="310">
        <v>0.2</v>
      </c>
      <c r="I193" s="308">
        <v>0.22</v>
      </c>
      <c r="J193" s="309">
        <f t="shared" si="30"/>
        <v>0.34300000000000003</v>
      </c>
      <c r="K193" s="308"/>
      <c r="L193" s="308"/>
      <c r="M193" s="308" t="str">
        <f t="shared" si="31"/>
        <v/>
      </c>
      <c r="N193" s="307" t="str">
        <f>IF(K193="","",IF(L193="",ROUND(F193*K193+F193*K193*M193,3),ROUND(F193*K193*L193+F193*K193*L193*M193,3)))</f>
        <v/>
      </c>
      <c r="O193" s="300" t="s">
        <v>545</v>
      </c>
      <c r="Q193" s="210"/>
      <c r="R193" s="210"/>
      <c r="S193" s="210"/>
      <c r="T193" s="210"/>
    </row>
    <row r="194" spans="1:23" s="209" customFormat="1" ht="15" customHeight="1">
      <c r="B194" s="316" t="s">
        <v>544</v>
      </c>
      <c r="C194" s="359" t="s">
        <v>543</v>
      </c>
      <c r="D194" s="358"/>
      <c r="E194" s="313" t="s">
        <v>190</v>
      </c>
      <c r="F194" s="357">
        <v>1</v>
      </c>
      <c r="G194" s="311">
        <f>(500+100+2700)*0.0001</f>
        <v>0.33</v>
      </c>
      <c r="H194" s="310">
        <v>1</v>
      </c>
      <c r="I194" s="308">
        <v>0.22</v>
      </c>
      <c r="J194" s="309">
        <f t="shared" si="30"/>
        <v>0.40300000000000002</v>
      </c>
      <c r="K194" s="356"/>
      <c r="L194" s="356"/>
      <c r="M194" s="356"/>
      <c r="N194" s="355"/>
      <c r="O194" s="300" t="s">
        <v>295</v>
      </c>
      <c r="Q194" s="210"/>
      <c r="R194" s="210"/>
      <c r="S194" s="210"/>
      <c r="T194" s="210"/>
    </row>
    <row r="195" spans="1:23" s="209" customFormat="1" ht="15" customHeight="1">
      <c r="B195" s="220"/>
      <c r="C195" s="219" t="s">
        <v>191</v>
      </c>
      <c r="D195" s="218"/>
      <c r="E195" s="217"/>
      <c r="F195" s="215"/>
      <c r="G195" s="216"/>
      <c r="H195" s="215"/>
      <c r="I195" s="215"/>
      <c r="J195" s="214"/>
      <c r="K195" s="213"/>
      <c r="L195" s="213"/>
      <c r="M195" s="213"/>
      <c r="N195" s="212" t="str">
        <f>IF(N163="","",SUM(N163:N193))</f>
        <v/>
      </c>
      <c r="O195" s="211"/>
      <c r="Q195" s="210"/>
      <c r="R195" s="210"/>
      <c r="S195" s="210"/>
      <c r="T195" s="210"/>
    </row>
    <row r="196" spans="1:23" s="209" customFormat="1" ht="15" customHeight="1">
      <c r="B196" s="284" t="s">
        <v>238</v>
      </c>
      <c r="G196" s="210"/>
      <c r="Q196" s="210"/>
      <c r="R196" s="210"/>
      <c r="S196" s="210"/>
      <c r="T196" s="210"/>
    </row>
    <row r="197" spans="1:23" s="209" customFormat="1" ht="15" customHeight="1">
      <c r="B197" s="283" t="s">
        <v>93</v>
      </c>
      <c r="C197" s="1073" t="e">
        <f>$C$2</f>
        <v>#REF!</v>
      </c>
      <c r="D197" s="1074"/>
      <c r="E197" s="1074"/>
      <c r="F197" s="1074"/>
      <c r="G197" s="1074"/>
      <c r="H197" s="1074"/>
      <c r="I197" s="1074"/>
      <c r="J197" s="1075"/>
      <c r="K197" s="1071" t="s">
        <v>207</v>
      </c>
      <c r="L197" s="1072"/>
      <c r="M197" s="1076" t="str">
        <f>$M$2</f>
        <v>Ⅱ.排水処理施設（西）撤去工事　</v>
      </c>
      <c r="N197" s="1077"/>
      <c r="O197" s="1077"/>
      <c r="P197" s="1078"/>
      <c r="Q197" s="282" t="s">
        <v>206</v>
      </c>
      <c r="R197" s="886" t="s">
        <v>542</v>
      </c>
      <c r="S197" s="894"/>
      <c r="T197" s="1070"/>
    </row>
    <row r="198" spans="1:23" s="209" customFormat="1" ht="15" customHeight="1">
      <c r="G198" s="210"/>
      <c r="Q198" s="210"/>
      <c r="R198" s="210"/>
      <c r="S198" s="210"/>
      <c r="T198" s="210"/>
    </row>
    <row r="199" spans="1:23" s="209" customFormat="1" ht="15" customHeight="1">
      <c r="B199" s="281"/>
      <c r="C199" s="280"/>
      <c r="D199" s="275" t="s">
        <v>235</v>
      </c>
      <c r="E199" s="279"/>
      <c r="F199" s="278"/>
      <c r="G199" s="277" t="s">
        <v>205</v>
      </c>
      <c r="H199" s="274"/>
      <c r="I199" s="274"/>
      <c r="J199" s="276"/>
      <c r="K199" s="275" t="s">
        <v>204</v>
      </c>
      <c r="L199" s="274"/>
      <c r="M199" s="274"/>
      <c r="N199" s="273"/>
      <c r="O199" s="272" t="s">
        <v>203</v>
      </c>
      <c r="Q199" s="210"/>
      <c r="R199" s="210"/>
      <c r="S199" s="210"/>
      <c r="T199" s="210"/>
    </row>
    <row r="200" spans="1:23" s="209" customFormat="1" ht="15" customHeight="1">
      <c r="B200" s="271" t="s">
        <v>70</v>
      </c>
      <c r="C200" s="270" t="s">
        <v>87</v>
      </c>
      <c r="D200" s="269" t="s">
        <v>234</v>
      </c>
      <c r="E200" s="268" t="s">
        <v>233</v>
      </c>
      <c r="F200" s="265" t="s">
        <v>13</v>
      </c>
      <c r="G200" s="267" t="s">
        <v>202</v>
      </c>
      <c r="H200" s="265" t="s">
        <v>14</v>
      </c>
      <c r="I200" s="264" t="s">
        <v>201</v>
      </c>
      <c r="J200" s="266" t="s">
        <v>14</v>
      </c>
      <c r="K200" s="265" t="s">
        <v>202</v>
      </c>
      <c r="L200" s="265" t="s">
        <v>14</v>
      </c>
      <c r="M200" s="264" t="s">
        <v>201</v>
      </c>
      <c r="N200" s="263" t="s">
        <v>14</v>
      </c>
      <c r="O200" s="262"/>
      <c r="Q200" s="210"/>
      <c r="R200" s="210"/>
      <c r="S200" s="210"/>
      <c r="T200" s="210"/>
    </row>
    <row r="201" spans="1:23" s="209" customFormat="1" ht="15" customHeight="1">
      <c r="B201" s="261"/>
      <c r="C201" s="260"/>
      <c r="D201" s="259"/>
      <c r="E201" s="256"/>
      <c r="F201" s="256"/>
      <c r="G201" s="258"/>
      <c r="H201" s="256" t="s">
        <v>200</v>
      </c>
      <c r="I201" s="256"/>
      <c r="J201" s="257" t="s">
        <v>199</v>
      </c>
      <c r="K201" s="256"/>
      <c r="L201" s="256" t="s">
        <v>200</v>
      </c>
      <c r="M201" s="256"/>
      <c r="N201" s="255" t="s">
        <v>199</v>
      </c>
      <c r="O201" s="254"/>
      <c r="Q201" s="210"/>
      <c r="R201" s="210"/>
      <c r="S201" s="210"/>
      <c r="T201" s="210"/>
    </row>
    <row r="202" spans="1:23" s="209" customFormat="1" ht="15" customHeight="1">
      <c r="B202" s="289" t="s">
        <v>270</v>
      </c>
      <c r="C202" s="288" t="s">
        <v>269</v>
      </c>
      <c r="D202" s="320"/>
      <c r="E202" s="303" t="s">
        <v>251</v>
      </c>
      <c r="F202" s="331">
        <v>3021</v>
      </c>
      <c r="G202" s="296">
        <v>2.2000000000000001E-3</v>
      </c>
      <c r="H202" s="302">
        <v>1</v>
      </c>
      <c r="I202" s="301">
        <v>0.22</v>
      </c>
      <c r="J202" s="323">
        <f t="shared" ref="J202:J233" si="35">IF(AND(D202="",E202=""),"",IF(H202="",ROUND(F202*G202+F202*G202*I202,3),ROUND(F202*G202*H202+F202*G202*H202*I202,3)))</f>
        <v>8.1080000000000005</v>
      </c>
      <c r="K202" s="301"/>
      <c r="L202" s="301"/>
      <c r="M202" s="301" t="str">
        <f t="shared" ref="M202:M232" si="36">IF(K202="","",0.12)</f>
        <v/>
      </c>
      <c r="N202" s="324" t="str">
        <f t="shared" ref="N202:N232" si="37">IF(K202="","",IF(L202="",ROUND(F202*K202+F202*K202*M202,3),ROUND(F202*K202*L202+F202*K202*L202*M202,3)))</f>
        <v/>
      </c>
      <c r="O202" s="300" t="s">
        <v>268</v>
      </c>
      <c r="Q202" s="253" t="s">
        <v>502</v>
      </c>
      <c r="R202" s="252"/>
      <c r="S202" s="251"/>
      <c r="T202" s="210"/>
      <c r="V202" s="285">
        <f t="shared" ref="V202:V229" si="38">G202*H202*1.2*F202</f>
        <v>7.9754399999999999</v>
      </c>
      <c r="W202" s="334" t="e">
        <f t="shared" ref="W202:W229" si="39">ROUND(V202*$R$88,-1)</f>
        <v>#REF!</v>
      </c>
    </row>
    <row r="203" spans="1:23" s="209" customFormat="1" ht="15" customHeight="1">
      <c r="B203" s="332"/>
      <c r="C203" s="325"/>
      <c r="D203" s="320"/>
      <c r="E203" s="303"/>
      <c r="F203" s="329"/>
      <c r="G203" s="296"/>
      <c r="H203" s="302"/>
      <c r="I203" s="301"/>
      <c r="J203" s="323" t="str">
        <f t="shared" si="35"/>
        <v/>
      </c>
      <c r="K203" s="301"/>
      <c r="L203" s="301"/>
      <c r="M203" s="301" t="str">
        <f t="shared" si="36"/>
        <v/>
      </c>
      <c r="N203" s="324" t="str">
        <f t="shared" si="37"/>
        <v/>
      </c>
      <c r="O203" s="328"/>
      <c r="Q203" s="245" t="s">
        <v>227</v>
      </c>
      <c r="R203" s="244" t="s">
        <v>196</v>
      </c>
      <c r="S203" s="243" t="s">
        <v>195</v>
      </c>
      <c r="T203" s="210"/>
      <c r="V203" s="285">
        <f t="shared" si="38"/>
        <v>0</v>
      </c>
      <c r="W203" s="334" t="e">
        <f t="shared" si="39"/>
        <v>#REF!</v>
      </c>
    </row>
    <row r="204" spans="1:23" s="209" customFormat="1" ht="15" customHeight="1">
      <c r="B204" s="289" t="s">
        <v>538</v>
      </c>
      <c r="C204" s="288" t="s">
        <v>541</v>
      </c>
      <c r="D204" s="320"/>
      <c r="E204" s="303" t="s">
        <v>251</v>
      </c>
      <c r="F204" s="302">
        <v>39</v>
      </c>
      <c r="G204" s="296">
        <v>2.5999999999999999E-3</v>
      </c>
      <c r="H204" s="302">
        <v>1</v>
      </c>
      <c r="I204" s="301">
        <v>0.22</v>
      </c>
      <c r="J204" s="323">
        <f t="shared" si="35"/>
        <v>0.124</v>
      </c>
      <c r="K204" s="301"/>
      <c r="L204" s="301"/>
      <c r="M204" s="301" t="str">
        <f t="shared" si="36"/>
        <v/>
      </c>
      <c r="N204" s="324" t="str">
        <f t="shared" si="37"/>
        <v/>
      </c>
      <c r="O204" s="300" t="s">
        <v>230</v>
      </c>
      <c r="Q204" s="242" t="s">
        <v>15</v>
      </c>
      <c r="R204" s="241" t="s">
        <v>16</v>
      </c>
      <c r="S204" s="240" t="s">
        <v>197</v>
      </c>
      <c r="T204" s="348"/>
      <c r="U204" s="347"/>
      <c r="V204" s="285">
        <f t="shared" si="38"/>
        <v>0.12168</v>
      </c>
      <c r="W204" s="334" t="e">
        <f t="shared" si="39"/>
        <v>#REF!</v>
      </c>
    </row>
    <row r="205" spans="1:23" s="209" customFormat="1" ht="15" customHeight="1" thickBot="1">
      <c r="B205" s="289" t="s">
        <v>538</v>
      </c>
      <c r="C205" s="288" t="s">
        <v>540</v>
      </c>
      <c r="D205" s="320"/>
      <c r="E205" s="303" t="s">
        <v>251</v>
      </c>
      <c r="F205" s="302">
        <v>71</v>
      </c>
      <c r="G205" s="296">
        <v>3.3999999999999998E-3</v>
      </c>
      <c r="H205" s="302">
        <v>1</v>
      </c>
      <c r="I205" s="301">
        <v>0.22</v>
      </c>
      <c r="J205" s="323">
        <f t="shared" si="35"/>
        <v>0.29499999999999998</v>
      </c>
      <c r="K205" s="301"/>
      <c r="L205" s="301"/>
      <c r="M205" s="301" t="str">
        <f t="shared" si="36"/>
        <v/>
      </c>
      <c r="N205" s="324" t="str">
        <f t="shared" si="37"/>
        <v/>
      </c>
      <c r="O205" s="300" t="s">
        <v>230</v>
      </c>
      <c r="Q205" s="250"/>
      <c r="R205" s="237" t="e">
        <f>#REF!</f>
        <v>#REF!</v>
      </c>
      <c r="S205" s="249" t="e">
        <f>IF(OR(Q205="",R205=""),0,ROUNDDOWN(Q205*R205,0))</f>
        <v>#REF!</v>
      </c>
      <c r="T205" s="348"/>
      <c r="U205" s="347"/>
      <c r="V205" s="285">
        <f t="shared" si="38"/>
        <v>0.28967999999999994</v>
      </c>
      <c r="W205" s="334" t="e">
        <f t="shared" si="39"/>
        <v>#REF!</v>
      </c>
    </row>
    <row r="206" spans="1:23" s="349" customFormat="1" ht="15" customHeight="1" thickTop="1">
      <c r="A206" s="347"/>
      <c r="B206" s="289" t="s">
        <v>538</v>
      </c>
      <c r="C206" s="288" t="s">
        <v>539</v>
      </c>
      <c r="D206" s="320"/>
      <c r="E206" s="303" t="s">
        <v>251</v>
      </c>
      <c r="F206" s="302">
        <v>696</v>
      </c>
      <c r="G206" s="296">
        <v>3.3999999999999998E-3</v>
      </c>
      <c r="H206" s="302">
        <v>1</v>
      </c>
      <c r="I206" s="301">
        <v>0.22</v>
      </c>
      <c r="J206" s="323">
        <f t="shared" si="35"/>
        <v>2.887</v>
      </c>
      <c r="K206" s="301"/>
      <c r="L206" s="301"/>
      <c r="M206" s="301" t="str">
        <f t="shared" si="36"/>
        <v/>
      </c>
      <c r="N206" s="324" t="str">
        <f t="shared" si="37"/>
        <v/>
      </c>
      <c r="O206" s="300" t="s">
        <v>230</v>
      </c>
      <c r="P206" s="347"/>
      <c r="Q206" s="352" t="s">
        <v>498</v>
      </c>
      <c r="R206" s="351"/>
      <c r="S206" s="350"/>
      <c r="T206" s="348"/>
      <c r="U206" s="347"/>
      <c r="V206" s="285">
        <f t="shared" si="38"/>
        <v>2.8396799999999995</v>
      </c>
      <c r="W206" s="334" t="e">
        <f t="shared" si="39"/>
        <v>#REF!</v>
      </c>
    </row>
    <row r="207" spans="1:23" s="209" customFormat="1" ht="15" customHeight="1">
      <c r="A207" s="347"/>
      <c r="B207" s="289" t="s">
        <v>538</v>
      </c>
      <c r="C207" s="288" t="s">
        <v>537</v>
      </c>
      <c r="D207" s="320"/>
      <c r="E207" s="303" t="s">
        <v>251</v>
      </c>
      <c r="F207" s="302">
        <v>149</v>
      </c>
      <c r="G207" s="296">
        <v>4.1999999999999997E-3</v>
      </c>
      <c r="H207" s="302">
        <v>1</v>
      </c>
      <c r="I207" s="301">
        <v>0.22</v>
      </c>
      <c r="J207" s="323">
        <f t="shared" si="35"/>
        <v>0.76300000000000001</v>
      </c>
      <c r="K207" s="301"/>
      <c r="L207" s="301"/>
      <c r="M207" s="301" t="str">
        <f t="shared" si="36"/>
        <v/>
      </c>
      <c r="N207" s="324" t="str">
        <f t="shared" si="37"/>
        <v/>
      </c>
      <c r="O207" s="300" t="s">
        <v>230</v>
      </c>
      <c r="Q207" s="245" t="s">
        <v>227</v>
      </c>
      <c r="R207" s="244" t="s">
        <v>196</v>
      </c>
      <c r="S207" s="243" t="s">
        <v>195</v>
      </c>
      <c r="T207" s="348"/>
      <c r="U207" s="347"/>
      <c r="V207" s="285">
        <f t="shared" si="38"/>
        <v>0.75095999999999985</v>
      </c>
      <c r="W207" s="334" t="e">
        <f t="shared" si="39"/>
        <v>#REF!</v>
      </c>
    </row>
    <row r="208" spans="1:23" s="209" customFormat="1" ht="15" customHeight="1">
      <c r="A208" s="347"/>
      <c r="B208" s="289"/>
      <c r="C208" s="288"/>
      <c r="D208" s="320"/>
      <c r="E208" s="303"/>
      <c r="F208" s="302"/>
      <c r="G208" s="296"/>
      <c r="H208" s="302"/>
      <c r="I208" s="301"/>
      <c r="J208" s="323" t="str">
        <f t="shared" si="35"/>
        <v/>
      </c>
      <c r="K208" s="301"/>
      <c r="L208" s="301"/>
      <c r="M208" s="301" t="str">
        <f t="shared" si="36"/>
        <v/>
      </c>
      <c r="N208" s="324" t="str">
        <f t="shared" si="37"/>
        <v/>
      </c>
      <c r="O208" s="300"/>
      <c r="Q208" s="242" t="s">
        <v>17</v>
      </c>
      <c r="R208" s="241" t="s">
        <v>18</v>
      </c>
      <c r="S208" s="240" t="s">
        <v>194</v>
      </c>
      <c r="T208" s="348"/>
      <c r="U208" s="347"/>
      <c r="V208" s="285">
        <f t="shared" si="38"/>
        <v>0</v>
      </c>
      <c r="W208" s="334" t="e">
        <f t="shared" si="39"/>
        <v>#REF!</v>
      </c>
    </row>
    <row r="209" spans="1:23" s="209" customFormat="1" ht="15" customHeight="1">
      <c r="A209" s="347"/>
      <c r="B209" s="332"/>
      <c r="C209" s="325"/>
      <c r="D209" s="320"/>
      <c r="E209" s="303"/>
      <c r="F209" s="329"/>
      <c r="G209" s="296"/>
      <c r="H209" s="302"/>
      <c r="I209" s="301"/>
      <c r="J209" s="323" t="str">
        <f t="shared" si="35"/>
        <v/>
      </c>
      <c r="K209" s="301"/>
      <c r="L209" s="301"/>
      <c r="M209" s="301" t="str">
        <f t="shared" si="36"/>
        <v/>
      </c>
      <c r="N209" s="324" t="str">
        <f t="shared" si="37"/>
        <v/>
      </c>
      <c r="O209" s="328"/>
      <c r="Q209" s="238"/>
      <c r="R209" s="306" t="e">
        <f>#REF!</f>
        <v>#REF!</v>
      </c>
      <c r="S209" s="236" t="e">
        <f>IF(OR(Q209="",R209=""),0,ROUNDDOWN(Q209*R209,0))</f>
        <v>#REF!</v>
      </c>
      <c r="T209" s="348"/>
      <c r="U209" s="347"/>
      <c r="V209" s="285">
        <f t="shared" si="38"/>
        <v>0</v>
      </c>
      <c r="W209" s="334" t="e">
        <f t="shared" si="39"/>
        <v>#REF!</v>
      </c>
    </row>
    <row r="210" spans="1:23" s="209" customFormat="1" ht="15" customHeight="1">
      <c r="A210" s="347"/>
      <c r="B210" s="322" t="s">
        <v>318</v>
      </c>
      <c r="C210" s="288" t="s">
        <v>536</v>
      </c>
      <c r="D210" s="320"/>
      <c r="E210" s="303" t="s">
        <v>251</v>
      </c>
      <c r="F210" s="329">
        <v>20</v>
      </c>
      <c r="G210" s="296">
        <f>0.023*0.8</f>
        <v>1.84E-2</v>
      </c>
      <c r="H210" s="302">
        <v>0.2</v>
      </c>
      <c r="I210" s="301">
        <v>0.22</v>
      </c>
      <c r="J210" s="323">
        <f t="shared" si="35"/>
        <v>0.09</v>
      </c>
      <c r="K210" s="301"/>
      <c r="L210" s="301"/>
      <c r="M210" s="301" t="str">
        <f t="shared" si="36"/>
        <v/>
      </c>
      <c r="N210" s="324" t="str">
        <f t="shared" si="37"/>
        <v/>
      </c>
      <c r="O210" s="300" t="s">
        <v>311</v>
      </c>
      <c r="Q210" s="210"/>
      <c r="R210" s="210"/>
      <c r="S210" s="210"/>
      <c r="T210" s="348"/>
      <c r="U210" s="347"/>
      <c r="V210" s="285">
        <f t="shared" si="38"/>
        <v>8.8319999999999996E-2</v>
      </c>
      <c r="W210" s="334" t="e">
        <f t="shared" si="39"/>
        <v>#REF!</v>
      </c>
    </row>
    <row r="211" spans="1:23" s="209" customFormat="1" ht="15" customHeight="1">
      <c r="A211" s="347"/>
      <c r="B211" s="322" t="s">
        <v>318</v>
      </c>
      <c r="C211" s="288" t="s">
        <v>535</v>
      </c>
      <c r="D211" s="320"/>
      <c r="E211" s="303" t="s">
        <v>251</v>
      </c>
      <c r="F211" s="329">
        <v>4</v>
      </c>
      <c r="G211" s="296">
        <v>2.3E-2</v>
      </c>
      <c r="H211" s="302">
        <v>0.2</v>
      </c>
      <c r="I211" s="301">
        <v>0.22</v>
      </c>
      <c r="J211" s="323">
        <f t="shared" si="35"/>
        <v>2.1999999999999999E-2</v>
      </c>
      <c r="K211" s="301"/>
      <c r="L211" s="301"/>
      <c r="M211" s="301" t="str">
        <f t="shared" si="36"/>
        <v/>
      </c>
      <c r="N211" s="324" t="str">
        <f t="shared" si="37"/>
        <v/>
      </c>
      <c r="O211" s="300" t="s">
        <v>311</v>
      </c>
      <c r="Q211" s="235" t="s">
        <v>193</v>
      </c>
      <c r="R211" s="234"/>
      <c r="S211" s="233" t="s">
        <v>192</v>
      </c>
      <c r="T211" s="348"/>
      <c r="U211" s="347"/>
      <c r="V211" s="285">
        <f t="shared" si="38"/>
        <v>2.2079999999999999E-2</v>
      </c>
      <c r="W211" s="334" t="e">
        <f t="shared" si="39"/>
        <v>#REF!</v>
      </c>
    </row>
    <row r="212" spans="1:23" s="209" customFormat="1" ht="15" customHeight="1">
      <c r="A212" s="347"/>
      <c r="B212" s="322" t="s">
        <v>318</v>
      </c>
      <c r="C212" s="288" t="s">
        <v>534</v>
      </c>
      <c r="D212" s="320"/>
      <c r="E212" s="303" t="s">
        <v>251</v>
      </c>
      <c r="F212" s="329">
        <v>46</v>
      </c>
      <c r="G212" s="296">
        <f>0.026*0.8</f>
        <v>2.0799999999999999E-2</v>
      </c>
      <c r="H212" s="302">
        <v>0.2</v>
      </c>
      <c r="I212" s="301">
        <v>0.22</v>
      </c>
      <c r="J212" s="323">
        <f t="shared" si="35"/>
        <v>0.23300000000000001</v>
      </c>
      <c r="K212" s="301"/>
      <c r="L212" s="301"/>
      <c r="M212" s="301" t="str">
        <f t="shared" si="36"/>
        <v/>
      </c>
      <c r="N212" s="324" t="str">
        <f t="shared" si="37"/>
        <v/>
      </c>
      <c r="O212" s="300" t="s">
        <v>311</v>
      </c>
      <c r="Q212" s="232"/>
      <c r="R212" s="231" t="e">
        <f>S209+S205</f>
        <v>#REF!</v>
      </c>
      <c r="S212" s="335" t="s">
        <v>491</v>
      </c>
      <c r="T212" s="210"/>
      <c r="V212" s="285">
        <f t="shared" si="38"/>
        <v>0.22963199999999995</v>
      </c>
      <c r="W212" s="334" t="e">
        <f t="shared" si="39"/>
        <v>#REF!</v>
      </c>
    </row>
    <row r="213" spans="1:23" s="209" customFormat="1" ht="15" customHeight="1">
      <c r="B213" s="322" t="s">
        <v>318</v>
      </c>
      <c r="C213" s="288" t="s">
        <v>533</v>
      </c>
      <c r="D213" s="320"/>
      <c r="E213" s="303" t="s">
        <v>251</v>
      </c>
      <c r="F213" s="329">
        <v>5</v>
      </c>
      <c r="G213" s="296">
        <v>2.5999999999999999E-2</v>
      </c>
      <c r="H213" s="302">
        <v>0.2</v>
      </c>
      <c r="I213" s="301">
        <v>0.22</v>
      </c>
      <c r="J213" s="323">
        <f t="shared" si="35"/>
        <v>3.2000000000000001E-2</v>
      </c>
      <c r="K213" s="301"/>
      <c r="L213" s="301"/>
      <c r="M213" s="301" t="str">
        <f t="shared" si="36"/>
        <v/>
      </c>
      <c r="N213" s="324" t="str">
        <f t="shared" si="37"/>
        <v/>
      </c>
      <c r="O213" s="300" t="s">
        <v>311</v>
      </c>
      <c r="Q213" s="210"/>
      <c r="R213" s="210"/>
      <c r="S213" s="210"/>
      <c r="T213" s="210"/>
      <c r="V213" s="285">
        <f t="shared" si="38"/>
        <v>3.1199999999999999E-2</v>
      </c>
      <c r="W213" s="334" t="e">
        <f t="shared" si="39"/>
        <v>#REF!</v>
      </c>
    </row>
    <row r="214" spans="1:23" s="209" customFormat="1" ht="15" customHeight="1">
      <c r="B214" s="332"/>
      <c r="C214" s="325"/>
      <c r="D214" s="320"/>
      <c r="E214" s="303"/>
      <c r="F214" s="329"/>
      <c r="G214" s="296"/>
      <c r="H214" s="302"/>
      <c r="I214" s="301"/>
      <c r="J214" s="323" t="str">
        <f t="shared" si="35"/>
        <v/>
      </c>
      <c r="K214" s="301"/>
      <c r="L214" s="301"/>
      <c r="M214" s="301" t="str">
        <f t="shared" si="36"/>
        <v/>
      </c>
      <c r="N214" s="324" t="str">
        <f t="shared" si="37"/>
        <v/>
      </c>
      <c r="O214" s="328"/>
      <c r="Q214" s="235" t="s">
        <v>226</v>
      </c>
      <c r="R214" s="234"/>
      <c r="S214" s="233" t="s">
        <v>225</v>
      </c>
      <c r="T214" s="233" t="s">
        <v>224</v>
      </c>
      <c r="V214" s="285">
        <f t="shared" si="38"/>
        <v>0</v>
      </c>
      <c r="W214" s="334" t="e">
        <f t="shared" si="39"/>
        <v>#REF!</v>
      </c>
    </row>
    <row r="215" spans="1:23" s="209" customFormat="1" ht="15" customHeight="1">
      <c r="B215" s="305" t="s">
        <v>6</v>
      </c>
      <c r="C215" s="304" t="s">
        <v>266</v>
      </c>
      <c r="D215" s="320"/>
      <c r="E215" s="303" t="s">
        <v>251</v>
      </c>
      <c r="F215" s="302">
        <v>1</v>
      </c>
      <c r="G215" s="296">
        <v>1.0999999999999999E-2</v>
      </c>
      <c r="H215" s="302">
        <v>1</v>
      </c>
      <c r="I215" s="301">
        <v>0.22</v>
      </c>
      <c r="J215" s="323">
        <f t="shared" si="35"/>
        <v>1.2999999999999999E-2</v>
      </c>
      <c r="K215" s="301"/>
      <c r="L215" s="301"/>
      <c r="M215" s="301" t="str">
        <f t="shared" si="36"/>
        <v/>
      </c>
      <c r="N215" s="324" t="str">
        <f t="shared" si="37"/>
        <v/>
      </c>
      <c r="O215" s="300" t="s">
        <v>265</v>
      </c>
      <c r="Q215" s="299" t="s">
        <v>223</v>
      </c>
      <c r="R215" s="298"/>
      <c r="S215" s="297">
        <v>0.4</v>
      </c>
      <c r="T215" s="297">
        <v>0.2</v>
      </c>
      <c r="V215" s="285">
        <f t="shared" si="38"/>
        <v>1.3199999999999998E-2</v>
      </c>
      <c r="W215" s="334" t="e">
        <f t="shared" si="39"/>
        <v>#REF!</v>
      </c>
    </row>
    <row r="216" spans="1:23" s="209" customFormat="1" ht="15" customHeight="1">
      <c r="B216" s="305" t="s">
        <v>6</v>
      </c>
      <c r="C216" s="304" t="s">
        <v>434</v>
      </c>
      <c r="D216" s="320"/>
      <c r="E216" s="303" t="s">
        <v>251</v>
      </c>
      <c r="F216" s="302">
        <v>10</v>
      </c>
      <c r="G216" s="296">
        <v>1.7000000000000001E-2</v>
      </c>
      <c r="H216" s="302">
        <v>1</v>
      </c>
      <c r="I216" s="301">
        <v>0.22</v>
      </c>
      <c r="J216" s="323">
        <f t="shared" si="35"/>
        <v>0.20699999999999999</v>
      </c>
      <c r="K216" s="301"/>
      <c r="L216" s="301"/>
      <c r="M216" s="301" t="str">
        <f t="shared" si="36"/>
        <v/>
      </c>
      <c r="N216" s="324" t="str">
        <f t="shared" si="37"/>
        <v/>
      </c>
      <c r="O216" s="300" t="s">
        <v>265</v>
      </c>
      <c r="Q216" s="295" t="s">
        <v>222</v>
      </c>
      <c r="R216" s="294"/>
      <c r="S216" s="293">
        <v>0.4</v>
      </c>
      <c r="T216" s="293">
        <v>0.2</v>
      </c>
      <c r="V216" s="285">
        <f t="shared" si="38"/>
        <v>0.20400000000000001</v>
      </c>
      <c r="W216" s="334" t="e">
        <f t="shared" si="39"/>
        <v>#REF!</v>
      </c>
    </row>
    <row r="217" spans="1:23" s="209" customFormat="1" ht="15" customHeight="1">
      <c r="B217" s="305" t="s">
        <v>6</v>
      </c>
      <c r="C217" s="304" t="s">
        <v>532</v>
      </c>
      <c r="D217" s="320"/>
      <c r="E217" s="303" t="s">
        <v>251</v>
      </c>
      <c r="F217" s="302">
        <v>43</v>
      </c>
      <c r="G217" s="296">
        <v>1.2E-2</v>
      </c>
      <c r="H217" s="302">
        <v>1</v>
      </c>
      <c r="I217" s="301">
        <v>0.22</v>
      </c>
      <c r="J217" s="323">
        <f t="shared" si="35"/>
        <v>0.63</v>
      </c>
      <c r="K217" s="301"/>
      <c r="L217" s="301"/>
      <c r="M217" s="301" t="str">
        <f t="shared" si="36"/>
        <v/>
      </c>
      <c r="N217" s="324" t="str">
        <f t="shared" si="37"/>
        <v/>
      </c>
      <c r="O217" s="300" t="s">
        <v>265</v>
      </c>
      <c r="Q217" s="295" t="s">
        <v>221</v>
      </c>
      <c r="R217" s="294"/>
      <c r="S217" s="293">
        <v>0.4</v>
      </c>
      <c r="T217" s="293">
        <v>0.3</v>
      </c>
      <c r="V217" s="285">
        <f t="shared" si="38"/>
        <v>0.61919999999999997</v>
      </c>
      <c r="W217" s="334" t="e">
        <f t="shared" si="39"/>
        <v>#REF!</v>
      </c>
    </row>
    <row r="218" spans="1:23" s="209" customFormat="1" ht="15" customHeight="1">
      <c r="B218" s="322" t="s">
        <v>353</v>
      </c>
      <c r="C218" s="304" t="s">
        <v>352</v>
      </c>
      <c r="D218" s="320"/>
      <c r="E218" s="303" t="s">
        <v>251</v>
      </c>
      <c r="F218" s="302">
        <v>103</v>
      </c>
      <c r="G218" s="286">
        <v>7.0000000000000007E-2</v>
      </c>
      <c r="H218" s="302">
        <v>0.2</v>
      </c>
      <c r="I218" s="301">
        <v>0.22</v>
      </c>
      <c r="J218" s="323">
        <f t="shared" si="35"/>
        <v>1.7589999999999999</v>
      </c>
      <c r="K218" s="301"/>
      <c r="L218" s="301"/>
      <c r="M218" s="301" t="str">
        <f t="shared" si="36"/>
        <v/>
      </c>
      <c r="N218" s="324" t="str">
        <f t="shared" si="37"/>
        <v/>
      </c>
      <c r="O218" s="300" t="s">
        <v>351</v>
      </c>
      <c r="Q218" s="295" t="s">
        <v>220</v>
      </c>
      <c r="R218" s="294"/>
      <c r="S218" s="293">
        <v>0.4</v>
      </c>
      <c r="T218" s="293">
        <v>0.3</v>
      </c>
      <c r="V218" s="285">
        <f t="shared" si="38"/>
        <v>1.7304000000000002</v>
      </c>
      <c r="W218" s="334" t="e">
        <f t="shared" si="39"/>
        <v>#REF!</v>
      </c>
    </row>
    <row r="219" spans="1:23" s="209" customFormat="1" ht="15" customHeight="1">
      <c r="B219" s="322" t="s">
        <v>353</v>
      </c>
      <c r="C219" s="304" t="s">
        <v>455</v>
      </c>
      <c r="D219" s="320"/>
      <c r="E219" s="303" t="s">
        <v>251</v>
      </c>
      <c r="F219" s="302">
        <v>14</v>
      </c>
      <c r="G219" s="286">
        <v>0.08</v>
      </c>
      <c r="H219" s="302">
        <v>0.2</v>
      </c>
      <c r="I219" s="301">
        <v>0.22</v>
      </c>
      <c r="J219" s="323">
        <f t="shared" si="35"/>
        <v>0.27300000000000002</v>
      </c>
      <c r="K219" s="301"/>
      <c r="L219" s="301"/>
      <c r="M219" s="301" t="str">
        <f t="shared" si="36"/>
        <v/>
      </c>
      <c r="N219" s="324" t="str">
        <f t="shared" si="37"/>
        <v/>
      </c>
      <c r="O219" s="300" t="s">
        <v>351</v>
      </c>
      <c r="Q219" s="295" t="s">
        <v>219</v>
      </c>
      <c r="R219" s="294"/>
      <c r="S219" s="293">
        <v>0.4</v>
      </c>
      <c r="T219" s="293">
        <v>0.3</v>
      </c>
      <c r="V219" s="285">
        <f t="shared" si="38"/>
        <v>0.26879999999999998</v>
      </c>
      <c r="W219" s="334" t="e">
        <f t="shared" si="39"/>
        <v>#REF!</v>
      </c>
    </row>
    <row r="220" spans="1:23" s="209" customFormat="1" ht="15" customHeight="1">
      <c r="B220" s="305"/>
      <c r="C220" s="325"/>
      <c r="D220" s="320"/>
      <c r="E220" s="303"/>
      <c r="F220" s="329"/>
      <c r="G220" s="296"/>
      <c r="H220" s="302"/>
      <c r="I220" s="301"/>
      <c r="J220" s="323" t="str">
        <f t="shared" si="35"/>
        <v/>
      </c>
      <c r="K220" s="301"/>
      <c r="L220" s="301"/>
      <c r="M220" s="301" t="str">
        <f t="shared" si="36"/>
        <v/>
      </c>
      <c r="N220" s="324" t="str">
        <f t="shared" si="37"/>
        <v/>
      </c>
      <c r="O220" s="328"/>
      <c r="Q220" s="295" t="s">
        <v>218</v>
      </c>
      <c r="R220" s="294"/>
      <c r="S220" s="293">
        <v>0.4</v>
      </c>
      <c r="T220" s="293">
        <v>0.2</v>
      </c>
      <c r="V220" s="285">
        <f t="shared" si="38"/>
        <v>0</v>
      </c>
      <c r="W220" s="334" t="e">
        <f t="shared" si="39"/>
        <v>#REF!</v>
      </c>
    </row>
    <row r="221" spans="1:23" s="209" customFormat="1" ht="15" customHeight="1">
      <c r="B221" s="316" t="s">
        <v>232</v>
      </c>
      <c r="C221" s="315" t="s">
        <v>472</v>
      </c>
      <c r="D221" s="314" t="s">
        <v>190</v>
      </c>
      <c r="E221" s="313"/>
      <c r="F221" s="312">
        <v>40</v>
      </c>
      <c r="G221" s="311">
        <v>4.1999999999999997E-3</v>
      </c>
      <c r="H221" s="310">
        <v>2</v>
      </c>
      <c r="I221" s="308">
        <v>0.22</v>
      </c>
      <c r="J221" s="309">
        <f t="shared" si="35"/>
        <v>0.41</v>
      </c>
      <c r="K221" s="308"/>
      <c r="L221" s="308"/>
      <c r="M221" s="308" t="str">
        <f t="shared" si="36"/>
        <v/>
      </c>
      <c r="N221" s="307" t="str">
        <f t="shared" si="37"/>
        <v/>
      </c>
      <c r="O221" s="300" t="s">
        <v>230</v>
      </c>
      <c r="Q221" s="295" t="s">
        <v>217</v>
      </c>
      <c r="R221" s="294"/>
      <c r="S221" s="293">
        <v>0.5</v>
      </c>
      <c r="T221" s="293">
        <v>0.3</v>
      </c>
      <c r="V221" s="285">
        <f t="shared" si="38"/>
        <v>0.40319999999999995</v>
      </c>
      <c r="W221" s="334" t="e">
        <f t="shared" si="39"/>
        <v>#REF!</v>
      </c>
    </row>
    <row r="222" spans="1:23" s="209" customFormat="1" ht="15" customHeight="1">
      <c r="B222" s="332"/>
      <c r="C222" s="325"/>
      <c r="D222" s="320"/>
      <c r="E222" s="303"/>
      <c r="F222" s="329"/>
      <c r="G222" s="286"/>
      <c r="H222" s="302"/>
      <c r="I222" s="301"/>
      <c r="J222" s="323" t="str">
        <f t="shared" si="35"/>
        <v/>
      </c>
      <c r="K222" s="301"/>
      <c r="L222" s="301"/>
      <c r="M222" s="301" t="str">
        <f t="shared" si="36"/>
        <v/>
      </c>
      <c r="N222" s="324" t="str">
        <f t="shared" si="37"/>
        <v/>
      </c>
      <c r="O222" s="328"/>
      <c r="Q222" s="295" t="s">
        <v>216</v>
      </c>
      <c r="R222" s="294"/>
      <c r="S222" s="293">
        <v>0.4</v>
      </c>
      <c r="T222" s="293">
        <v>0.3</v>
      </c>
      <c r="V222" s="285">
        <f t="shared" si="38"/>
        <v>0</v>
      </c>
      <c r="W222" s="334" t="e">
        <f t="shared" si="39"/>
        <v>#REF!</v>
      </c>
    </row>
    <row r="223" spans="1:23" s="209" customFormat="1" ht="15" customHeight="1">
      <c r="B223" s="332"/>
      <c r="C223" s="325"/>
      <c r="D223" s="320"/>
      <c r="E223" s="303"/>
      <c r="F223" s="329"/>
      <c r="G223" s="286"/>
      <c r="H223" s="302"/>
      <c r="I223" s="301"/>
      <c r="J223" s="323" t="str">
        <f t="shared" si="35"/>
        <v/>
      </c>
      <c r="K223" s="301"/>
      <c r="L223" s="301"/>
      <c r="M223" s="301" t="str">
        <f t="shared" si="36"/>
        <v/>
      </c>
      <c r="N223" s="324" t="str">
        <f t="shared" si="37"/>
        <v/>
      </c>
      <c r="O223" s="328"/>
      <c r="Q223" s="295" t="s">
        <v>215</v>
      </c>
      <c r="R223" s="294"/>
      <c r="S223" s="293">
        <v>0.4</v>
      </c>
      <c r="T223" s="293">
        <v>0.3</v>
      </c>
      <c r="V223" s="285">
        <f t="shared" si="38"/>
        <v>0</v>
      </c>
      <c r="W223" s="334" t="e">
        <f t="shared" si="39"/>
        <v>#REF!</v>
      </c>
    </row>
    <row r="224" spans="1:23" s="209" customFormat="1" ht="15" customHeight="1">
      <c r="B224" s="332"/>
      <c r="C224" s="325"/>
      <c r="D224" s="320"/>
      <c r="E224" s="303"/>
      <c r="F224" s="329"/>
      <c r="G224" s="286"/>
      <c r="H224" s="302"/>
      <c r="I224" s="301"/>
      <c r="J224" s="323" t="str">
        <f t="shared" si="35"/>
        <v/>
      </c>
      <c r="K224" s="301"/>
      <c r="L224" s="301"/>
      <c r="M224" s="301" t="str">
        <f t="shared" si="36"/>
        <v/>
      </c>
      <c r="N224" s="324" t="str">
        <f t="shared" si="37"/>
        <v/>
      </c>
      <c r="O224" s="328"/>
      <c r="Q224" s="295" t="s">
        <v>214</v>
      </c>
      <c r="R224" s="294"/>
      <c r="S224" s="293">
        <v>0.6</v>
      </c>
      <c r="T224" s="293">
        <v>0.3</v>
      </c>
      <c r="V224" s="285">
        <f t="shared" si="38"/>
        <v>0</v>
      </c>
      <c r="W224" s="334" t="e">
        <f t="shared" si="39"/>
        <v>#REF!</v>
      </c>
    </row>
    <row r="225" spans="2:23" s="209" customFormat="1" ht="15" customHeight="1">
      <c r="B225" s="332"/>
      <c r="C225" s="325"/>
      <c r="D225" s="320"/>
      <c r="E225" s="303"/>
      <c r="F225" s="329"/>
      <c r="G225" s="286"/>
      <c r="H225" s="302"/>
      <c r="I225" s="301"/>
      <c r="J225" s="323" t="str">
        <f t="shared" si="35"/>
        <v/>
      </c>
      <c r="K225" s="301"/>
      <c r="L225" s="301"/>
      <c r="M225" s="301" t="str">
        <f t="shared" si="36"/>
        <v/>
      </c>
      <c r="N225" s="324" t="str">
        <f t="shared" si="37"/>
        <v/>
      </c>
      <c r="O225" s="328"/>
      <c r="Q225" s="295" t="s">
        <v>213</v>
      </c>
      <c r="R225" s="294"/>
      <c r="S225" s="293">
        <v>0.4</v>
      </c>
      <c r="T225" s="293">
        <v>0.2</v>
      </c>
      <c r="V225" s="285">
        <f t="shared" si="38"/>
        <v>0</v>
      </c>
      <c r="W225" s="334" t="e">
        <f t="shared" si="39"/>
        <v>#REF!</v>
      </c>
    </row>
    <row r="226" spans="2:23" s="209" customFormat="1" ht="15" customHeight="1">
      <c r="B226" s="332"/>
      <c r="C226" s="325"/>
      <c r="D226" s="320"/>
      <c r="E226" s="303"/>
      <c r="F226" s="329"/>
      <c r="G226" s="286"/>
      <c r="H226" s="302"/>
      <c r="I226" s="301"/>
      <c r="J226" s="323" t="str">
        <f t="shared" si="35"/>
        <v/>
      </c>
      <c r="K226" s="301"/>
      <c r="L226" s="301"/>
      <c r="M226" s="301" t="str">
        <f t="shared" si="36"/>
        <v/>
      </c>
      <c r="N226" s="324" t="str">
        <f t="shared" si="37"/>
        <v/>
      </c>
      <c r="O226" s="328"/>
      <c r="Q226" s="295" t="s">
        <v>212</v>
      </c>
      <c r="R226" s="294"/>
      <c r="S226" s="293">
        <v>0.6</v>
      </c>
      <c r="T226" s="293">
        <v>0.3</v>
      </c>
      <c r="V226" s="285">
        <f t="shared" si="38"/>
        <v>0</v>
      </c>
      <c r="W226" s="334" t="e">
        <f t="shared" si="39"/>
        <v>#REF!</v>
      </c>
    </row>
    <row r="227" spans="2:23" s="209" customFormat="1" ht="15" customHeight="1">
      <c r="B227" s="332"/>
      <c r="C227" s="325"/>
      <c r="D227" s="320"/>
      <c r="E227" s="303"/>
      <c r="F227" s="329"/>
      <c r="G227" s="286"/>
      <c r="H227" s="302"/>
      <c r="I227" s="301"/>
      <c r="J227" s="323" t="str">
        <f t="shared" si="35"/>
        <v/>
      </c>
      <c r="K227" s="301"/>
      <c r="L227" s="301"/>
      <c r="M227" s="301" t="str">
        <f t="shared" si="36"/>
        <v/>
      </c>
      <c r="N227" s="324" t="str">
        <f t="shared" si="37"/>
        <v/>
      </c>
      <c r="O227" s="328"/>
      <c r="Q227" s="292" t="s">
        <v>211</v>
      </c>
      <c r="R227" s="291"/>
      <c r="S227" s="290">
        <v>0.4</v>
      </c>
      <c r="T227" s="290">
        <v>0.3</v>
      </c>
      <c r="V227" s="285">
        <f t="shared" si="38"/>
        <v>0</v>
      </c>
      <c r="W227" s="334" t="e">
        <f t="shared" si="39"/>
        <v>#REF!</v>
      </c>
    </row>
    <row r="228" spans="2:23" s="209" customFormat="1" ht="15" customHeight="1">
      <c r="B228" s="332"/>
      <c r="C228" s="325"/>
      <c r="D228" s="320"/>
      <c r="E228" s="303"/>
      <c r="F228" s="329"/>
      <c r="G228" s="286"/>
      <c r="H228" s="302"/>
      <c r="I228" s="301"/>
      <c r="J228" s="323" t="str">
        <f t="shared" si="35"/>
        <v/>
      </c>
      <c r="K228" s="301"/>
      <c r="L228" s="301"/>
      <c r="M228" s="301" t="str">
        <f t="shared" si="36"/>
        <v/>
      </c>
      <c r="N228" s="324" t="str">
        <f t="shared" si="37"/>
        <v/>
      </c>
      <c r="O228" s="328"/>
      <c r="Q228" s="210"/>
      <c r="R228" s="210"/>
      <c r="S228" s="210"/>
      <c r="T228" s="210"/>
      <c r="V228" s="285">
        <f t="shared" si="38"/>
        <v>0</v>
      </c>
      <c r="W228" s="334" t="e">
        <f t="shared" si="39"/>
        <v>#REF!</v>
      </c>
    </row>
    <row r="229" spans="2:23" s="209" customFormat="1" ht="15" customHeight="1">
      <c r="B229" s="332"/>
      <c r="C229" s="325"/>
      <c r="D229" s="320"/>
      <c r="E229" s="303"/>
      <c r="F229" s="329"/>
      <c r="G229" s="286"/>
      <c r="H229" s="302"/>
      <c r="I229" s="301"/>
      <c r="J229" s="323" t="str">
        <f t="shared" si="35"/>
        <v/>
      </c>
      <c r="K229" s="301"/>
      <c r="L229" s="301"/>
      <c r="M229" s="301" t="str">
        <f t="shared" si="36"/>
        <v/>
      </c>
      <c r="N229" s="324" t="str">
        <f t="shared" si="37"/>
        <v/>
      </c>
      <c r="O229" s="328"/>
      <c r="Q229" s="210"/>
      <c r="R229" s="210"/>
      <c r="S229" s="210"/>
      <c r="T229" s="210"/>
      <c r="V229" s="285">
        <f t="shared" si="38"/>
        <v>0</v>
      </c>
      <c r="W229" s="334" t="e">
        <f t="shared" si="39"/>
        <v>#REF!</v>
      </c>
    </row>
    <row r="230" spans="2:23" s="209" customFormat="1" ht="15" customHeight="1">
      <c r="B230" s="332"/>
      <c r="C230" s="325"/>
      <c r="D230" s="320"/>
      <c r="E230" s="303"/>
      <c r="F230" s="302"/>
      <c r="G230" s="286"/>
      <c r="H230" s="302"/>
      <c r="I230" s="301"/>
      <c r="J230" s="343" t="str">
        <f t="shared" si="35"/>
        <v/>
      </c>
      <c r="K230" s="301"/>
      <c r="L230" s="301"/>
      <c r="M230" s="301" t="str">
        <f t="shared" si="36"/>
        <v/>
      </c>
      <c r="N230" s="324" t="str">
        <f t="shared" si="37"/>
        <v/>
      </c>
      <c r="O230" s="328"/>
      <c r="Q230" s="210"/>
      <c r="R230" s="210"/>
      <c r="S230" s="210"/>
      <c r="T230" s="210"/>
    </row>
    <row r="231" spans="2:23" s="209" customFormat="1" ht="15" customHeight="1">
      <c r="B231" s="332"/>
      <c r="C231" s="325"/>
      <c r="D231" s="320"/>
      <c r="E231" s="303"/>
      <c r="F231" s="329"/>
      <c r="G231" s="286"/>
      <c r="H231" s="302"/>
      <c r="I231" s="301"/>
      <c r="J231" s="343" t="str">
        <f t="shared" si="35"/>
        <v/>
      </c>
      <c r="K231" s="301"/>
      <c r="L231" s="301"/>
      <c r="M231" s="301" t="str">
        <f t="shared" si="36"/>
        <v/>
      </c>
      <c r="N231" s="324" t="str">
        <f t="shared" si="37"/>
        <v/>
      </c>
      <c r="O231" s="328"/>
      <c r="Q231" s="210"/>
      <c r="R231" s="210"/>
      <c r="S231" s="210"/>
      <c r="T231" s="210"/>
    </row>
    <row r="232" spans="2:23" s="209" customFormat="1" ht="15" customHeight="1">
      <c r="B232" s="332"/>
      <c r="C232" s="325"/>
      <c r="D232" s="320"/>
      <c r="E232" s="303"/>
      <c r="F232" s="302"/>
      <c r="G232" s="286"/>
      <c r="H232" s="302"/>
      <c r="I232" s="301"/>
      <c r="J232" s="343" t="str">
        <f t="shared" si="35"/>
        <v/>
      </c>
      <c r="K232" s="301"/>
      <c r="L232" s="301"/>
      <c r="M232" s="301" t="str">
        <f t="shared" si="36"/>
        <v/>
      </c>
      <c r="N232" s="324" t="str">
        <f t="shared" si="37"/>
        <v/>
      </c>
      <c r="O232" s="328"/>
      <c r="Q232" s="210"/>
      <c r="R232" s="210"/>
      <c r="S232" s="210"/>
      <c r="T232" s="210"/>
    </row>
    <row r="233" spans="2:23" s="209" customFormat="1" ht="15" customHeight="1">
      <c r="B233" s="332"/>
      <c r="C233" s="354"/>
      <c r="D233" s="345"/>
      <c r="E233" s="303"/>
      <c r="F233" s="344"/>
      <c r="G233" s="286"/>
      <c r="H233" s="302"/>
      <c r="I233" s="301"/>
      <c r="J233" s="343" t="str">
        <f t="shared" si="35"/>
        <v/>
      </c>
      <c r="K233" s="342"/>
      <c r="L233" s="342"/>
      <c r="M233" s="342"/>
      <c r="N233" s="341"/>
      <c r="O233" s="328"/>
      <c r="Q233" s="210"/>
      <c r="R233" s="210"/>
      <c r="S233" s="210"/>
      <c r="T233" s="210"/>
    </row>
    <row r="234" spans="2:23" s="209" customFormat="1" ht="15" customHeight="1">
      <c r="B234" s="220"/>
      <c r="C234" s="219" t="s">
        <v>191</v>
      </c>
      <c r="D234" s="218"/>
      <c r="E234" s="217"/>
      <c r="F234" s="215"/>
      <c r="G234" s="216"/>
      <c r="H234" s="215"/>
      <c r="I234" s="215"/>
      <c r="J234" s="214">
        <f>IF(J163="","",SUM(J163:J233))</f>
        <v>26.548000000000005</v>
      </c>
      <c r="K234" s="213"/>
      <c r="L234" s="213"/>
      <c r="M234" s="213"/>
      <c r="N234" s="214" t="str">
        <f>IF(N163="","",SUM(N163:N233))</f>
        <v/>
      </c>
      <c r="O234" s="211"/>
      <c r="Q234" s="210"/>
      <c r="R234" s="210"/>
      <c r="S234" s="210"/>
      <c r="T234" s="210"/>
    </row>
    <row r="235" spans="2:23" s="209" customFormat="1" ht="15" customHeight="1">
      <c r="B235" s="284" t="s">
        <v>238</v>
      </c>
      <c r="G235" s="210"/>
      <c r="Q235" s="210"/>
      <c r="R235" s="210"/>
      <c r="S235" s="210"/>
      <c r="T235" s="210"/>
    </row>
    <row r="236" spans="2:23" s="209" customFormat="1" ht="15" customHeight="1">
      <c r="B236" s="283" t="s">
        <v>93</v>
      </c>
      <c r="C236" s="1073" t="e">
        <f>$C$2</f>
        <v>#REF!</v>
      </c>
      <c r="D236" s="1074"/>
      <c r="E236" s="1074"/>
      <c r="F236" s="1074"/>
      <c r="G236" s="1074"/>
      <c r="H236" s="1074"/>
      <c r="I236" s="1074"/>
      <c r="J236" s="1075"/>
      <c r="K236" s="1071" t="s">
        <v>207</v>
      </c>
      <c r="L236" s="1072"/>
      <c r="M236" s="1076" t="str">
        <f>$M$2</f>
        <v>Ⅱ.排水処理施設（西）撤去工事　</v>
      </c>
      <c r="N236" s="1077"/>
      <c r="O236" s="1077"/>
      <c r="P236" s="1078"/>
      <c r="Q236" s="282" t="s">
        <v>240</v>
      </c>
      <c r="R236" s="886" t="s">
        <v>531</v>
      </c>
      <c r="S236" s="894"/>
      <c r="T236" s="1070"/>
    </row>
    <row r="237" spans="2:23" s="209" customFormat="1" ht="15" customHeight="1">
      <c r="G237" s="210"/>
      <c r="Q237" s="210"/>
      <c r="R237" s="210"/>
      <c r="S237" s="210"/>
      <c r="T237" s="210"/>
    </row>
    <row r="238" spans="2:23" s="209" customFormat="1" ht="15" customHeight="1">
      <c r="B238" s="281"/>
      <c r="C238" s="280"/>
      <c r="D238" s="275" t="s">
        <v>235</v>
      </c>
      <c r="E238" s="279"/>
      <c r="F238" s="278"/>
      <c r="G238" s="277" t="s">
        <v>205</v>
      </c>
      <c r="H238" s="274"/>
      <c r="I238" s="274"/>
      <c r="J238" s="276"/>
      <c r="K238" s="275" t="s">
        <v>204</v>
      </c>
      <c r="L238" s="274"/>
      <c r="M238" s="274"/>
      <c r="N238" s="273"/>
      <c r="O238" s="272" t="s">
        <v>203</v>
      </c>
      <c r="Q238" s="210"/>
      <c r="R238" s="210"/>
      <c r="S238" s="210"/>
      <c r="T238" s="210"/>
    </row>
    <row r="239" spans="2:23" s="209" customFormat="1" ht="15" customHeight="1">
      <c r="B239" s="271" t="s">
        <v>70</v>
      </c>
      <c r="C239" s="270" t="s">
        <v>87</v>
      </c>
      <c r="D239" s="269" t="s">
        <v>234</v>
      </c>
      <c r="E239" s="268" t="s">
        <v>233</v>
      </c>
      <c r="F239" s="265" t="s">
        <v>13</v>
      </c>
      <c r="G239" s="267" t="s">
        <v>202</v>
      </c>
      <c r="H239" s="265" t="s">
        <v>14</v>
      </c>
      <c r="I239" s="264" t="s">
        <v>201</v>
      </c>
      <c r="J239" s="266" t="s">
        <v>14</v>
      </c>
      <c r="K239" s="265" t="s">
        <v>202</v>
      </c>
      <c r="L239" s="265" t="s">
        <v>14</v>
      </c>
      <c r="M239" s="264" t="s">
        <v>201</v>
      </c>
      <c r="N239" s="263" t="s">
        <v>14</v>
      </c>
      <c r="O239" s="262"/>
      <c r="Q239" s="210"/>
      <c r="R239" s="210"/>
      <c r="S239" s="210"/>
      <c r="T239" s="210"/>
    </row>
    <row r="240" spans="2:23" s="209" customFormat="1" ht="15" customHeight="1">
      <c r="B240" s="261"/>
      <c r="C240" s="260"/>
      <c r="D240" s="259"/>
      <c r="E240" s="256"/>
      <c r="F240" s="256"/>
      <c r="G240" s="258"/>
      <c r="H240" s="256" t="s">
        <v>200</v>
      </c>
      <c r="I240" s="256"/>
      <c r="J240" s="257" t="s">
        <v>199</v>
      </c>
      <c r="K240" s="256"/>
      <c r="L240" s="256" t="s">
        <v>200</v>
      </c>
      <c r="M240" s="256"/>
      <c r="N240" s="255" t="s">
        <v>199</v>
      </c>
      <c r="O240" s="254"/>
      <c r="Q240" s="210"/>
      <c r="R240" s="210"/>
      <c r="S240" s="210"/>
      <c r="T240" s="210"/>
    </row>
    <row r="241" spans="1:23" s="209" customFormat="1" ht="15" customHeight="1">
      <c r="B241" s="289" t="s">
        <v>523</v>
      </c>
      <c r="C241" s="288" t="s">
        <v>530</v>
      </c>
      <c r="D241" s="320"/>
      <c r="E241" s="303" t="s">
        <v>251</v>
      </c>
      <c r="F241" s="302">
        <v>1</v>
      </c>
      <c r="G241" s="296">
        <v>2.88</v>
      </c>
      <c r="H241" s="302">
        <v>0.2</v>
      </c>
      <c r="I241" s="301">
        <v>0.22</v>
      </c>
      <c r="J241" s="323">
        <f t="shared" ref="J241:J272" si="40">IF(AND(D241="",E241=""),"",IF(H241="",ROUND(F241*G241+F241*G241*I241,3),ROUND(F241*G241*H241+F241*G241*H241*I241,3)))</f>
        <v>0.70299999999999996</v>
      </c>
      <c r="K241" s="223"/>
      <c r="L241" s="223"/>
      <c r="M241" s="223"/>
      <c r="N241" s="222"/>
      <c r="O241" s="327" t="s">
        <v>289</v>
      </c>
      <c r="Q241" s="253" t="s">
        <v>502</v>
      </c>
      <c r="R241" s="252"/>
      <c r="S241" s="251"/>
      <c r="T241" s="210"/>
      <c r="V241" s="285">
        <f t="shared" ref="V241:V247" si="41">G241*H241*1.2*F241</f>
        <v>0.69119999999999993</v>
      </c>
      <c r="W241" s="334" t="e">
        <f t="shared" ref="W241:W268" si="42">ROUND(V241*$R$88,-1)</f>
        <v>#REF!</v>
      </c>
    </row>
    <row r="242" spans="1:23" s="209" customFormat="1" ht="15" customHeight="1">
      <c r="B242" s="289" t="s">
        <v>529</v>
      </c>
      <c r="C242" s="288" t="s">
        <v>528</v>
      </c>
      <c r="D242" s="320"/>
      <c r="E242" s="303" t="s">
        <v>251</v>
      </c>
      <c r="F242" s="302">
        <v>1</v>
      </c>
      <c r="G242" s="296">
        <v>1.07</v>
      </c>
      <c r="H242" s="302">
        <v>0.2</v>
      </c>
      <c r="I242" s="301">
        <v>0.22</v>
      </c>
      <c r="J242" s="323">
        <f t="shared" si="40"/>
        <v>0.26100000000000001</v>
      </c>
      <c r="K242" s="223"/>
      <c r="L242" s="223"/>
      <c r="M242" s="223"/>
      <c r="N242" s="222"/>
      <c r="O242" s="327" t="s">
        <v>289</v>
      </c>
      <c r="Q242" s="245" t="s">
        <v>227</v>
      </c>
      <c r="R242" s="244" t="s">
        <v>196</v>
      </c>
      <c r="S242" s="243" t="s">
        <v>195</v>
      </c>
      <c r="T242" s="210"/>
      <c r="V242" s="285">
        <f t="shared" si="41"/>
        <v>0.25680000000000003</v>
      </c>
      <c r="W242" s="334" t="e">
        <f t="shared" si="42"/>
        <v>#REF!</v>
      </c>
    </row>
    <row r="243" spans="1:23" s="209" customFormat="1" ht="15" customHeight="1">
      <c r="B243" s="289" t="s">
        <v>523</v>
      </c>
      <c r="C243" s="288" t="s">
        <v>527</v>
      </c>
      <c r="D243" s="320"/>
      <c r="E243" s="303" t="s">
        <v>251</v>
      </c>
      <c r="F243" s="302">
        <v>1</v>
      </c>
      <c r="G243" s="296">
        <v>0.65100000000000002</v>
      </c>
      <c r="H243" s="302">
        <v>0.2</v>
      </c>
      <c r="I243" s="301">
        <v>0.22</v>
      </c>
      <c r="J243" s="323">
        <f t="shared" si="40"/>
        <v>0.159</v>
      </c>
      <c r="K243" s="223"/>
      <c r="L243" s="223"/>
      <c r="M243" s="223" t="str">
        <f t="shared" ref="M243:M271" si="43">IF(K243="","",0.12)</f>
        <v/>
      </c>
      <c r="N243" s="222" t="str">
        <f t="shared" ref="N243:N272" si="44">IF(K243="","",IF(L243="",ROUND(F243*K243+F243*K243*M243,3),ROUND(F243*K243*L243+F243*K243*L243*M243,3)))</f>
        <v/>
      </c>
      <c r="O243" s="327" t="s">
        <v>289</v>
      </c>
      <c r="Q243" s="242" t="s">
        <v>15</v>
      </c>
      <c r="R243" s="241" t="s">
        <v>16</v>
      </c>
      <c r="S243" s="240" t="s">
        <v>197</v>
      </c>
      <c r="T243" s="348"/>
      <c r="U243" s="347"/>
      <c r="V243" s="285">
        <f t="shared" si="41"/>
        <v>0.15624000000000002</v>
      </c>
      <c r="W243" s="334" t="e">
        <f t="shared" si="42"/>
        <v>#REF!</v>
      </c>
    </row>
    <row r="244" spans="1:23" s="209" customFormat="1" ht="15" customHeight="1" thickBot="1">
      <c r="B244" s="289" t="s">
        <v>525</v>
      </c>
      <c r="C244" s="288" t="s">
        <v>526</v>
      </c>
      <c r="D244" s="320"/>
      <c r="E244" s="303" t="s">
        <v>251</v>
      </c>
      <c r="F244" s="302">
        <v>1</v>
      </c>
      <c r="G244" s="296">
        <v>4</v>
      </c>
      <c r="H244" s="302">
        <v>0.2</v>
      </c>
      <c r="I244" s="301">
        <v>0.22</v>
      </c>
      <c r="J244" s="323">
        <f t="shared" si="40"/>
        <v>0.97599999999999998</v>
      </c>
      <c r="K244" s="223"/>
      <c r="L244" s="223"/>
      <c r="M244" s="223" t="str">
        <f t="shared" si="43"/>
        <v/>
      </c>
      <c r="N244" s="222" t="str">
        <f t="shared" si="44"/>
        <v/>
      </c>
      <c r="O244" s="327" t="s">
        <v>289</v>
      </c>
      <c r="Q244" s="250" t="e">
        <f>J312</f>
        <v>#REF!</v>
      </c>
      <c r="R244" s="237" t="e">
        <f>#REF!</f>
        <v>#REF!</v>
      </c>
      <c r="S244" s="249" t="e">
        <f>IF(OR(Q244="",R244=""),0,ROUNDDOWN(Q244*R244,0))</f>
        <v>#REF!</v>
      </c>
      <c r="T244" s="348"/>
      <c r="U244" s="347"/>
      <c r="V244" s="285">
        <f t="shared" si="41"/>
        <v>0.96</v>
      </c>
      <c r="W244" s="334" t="e">
        <f t="shared" si="42"/>
        <v>#REF!</v>
      </c>
    </row>
    <row r="245" spans="1:23" s="349" customFormat="1" ht="15" customHeight="1" thickTop="1">
      <c r="A245" s="347"/>
      <c r="B245" s="289" t="s">
        <v>525</v>
      </c>
      <c r="C245" s="288" t="s">
        <v>524</v>
      </c>
      <c r="D245" s="320"/>
      <c r="E245" s="303" t="s">
        <v>251</v>
      </c>
      <c r="F245" s="302">
        <v>1</v>
      </c>
      <c r="G245" s="296">
        <v>1.1160000000000001</v>
      </c>
      <c r="H245" s="302">
        <v>0.2</v>
      </c>
      <c r="I245" s="301">
        <v>0.22</v>
      </c>
      <c r="J245" s="323">
        <f t="shared" si="40"/>
        <v>0.27200000000000002</v>
      </c>
      <c r="K245" s="223"/>
      <c r="L245" s="223"/>
      <c r="M245" s="223" t="str">
        <f t="shared" si="43"/>
        <v/>
      </c>
      <c r="N245" s="222" t="str">
        <f t="shared" si="44"/>
        <v/>
      </c>
      <c r="O245" s="327" t="s">
        <v>289</v>
      </c>
      <c r="P245" s="347"/>
      <c r="Q245" s="352" t="s">
        <v>498</v>
      </c>
      <c r="R245" s="351"/>
      <c r="S245" s="350"/>
      <c r="T245" s="348"/>
      <c r="U245" s="347"/>
      <c r="V245" s="285">
        <f t="shared" si="41"/>
        <v>0.26784000000000002</v>
      </c>
      <c r="W245" s="334" t="e">
        <f t="shared" si="42"/>
        <v>#REF!</v>
      </c>
    </row>
    <row r="246" spans="1:23" s="209" customFormat="1" ht="15" customHeight="1">
      <c r="A246" s="347"/>
      <c r="B246" s="289" t="s">
        <v>523</v>
      </c>
      <c r="C246" s="288" t="s">
        <v>522</v>
      </c>
      <c r="D246" s="320"/>
      <c r="E246" s="303" t="s">
        <v>251</v>
      </c>
      <c r="F246" s="302">
        <v>1</v>
      </c>
      <c r="G246" s="296">
        <v>0.38700000000000001</v>
      </c>
      <c r="H246" s="302">
        <v>0.2</v>
      </c>
      <c r="I246" s="301">
        <v>0.22</v>
      </c>
      <c r="J246" s="323">
        <f t="shared" si="40"/>
        <v>9.4E-2</v>
      </c>
      <c r="K246" s="223"/>
      <c r="L246" s="223"/>
      <c r="M246" s="223" t="str">
        <f t="shared" si="43"/>
        <v/>
      </c>
      <c r="N246" s="222" t="str">
        <f t="shared" si="44"/>
        <v/>
      </c>
      <c r="O246" s="327" t="s">
        <v>289</v>
      </c>
      <c r="Q246" s="245" t="s">
        <v>227</v>
      </c>
      <c r="R246" s="244" t="s">
        <v>196</v>
      </c>
      <c r="S246" s="243" t="s">
        <v>195</v>
      </c>
      <c r="T246" s="348"/>
      <c r="U246" s="347"/>
      <c r="V246" s="285">
        <f t="shared" si="41"/>
        <v>9.2880000000000004E-2</v>
      </c>
      <c r="W246" s="334" t="e">
        <f t="shared" si="42"/>
        <v>#REF!</v>
      </c>
    </row>
    <row r="247" spans="1:23" s="209" customFormat="1" ht="15" customHeight="1">
      <c r="A247" s="347"/>
      <c r="B247" s="305"/>
      <c r="C247" s="304"/>
      <c r="D247" s="320"/>
      <c r="E247" s="303"/>
      <c r="F247" s="329"/>
      <c r="G247" s="296"/>
      <c r="H247" s="302"/>
      <c r="I247" s="301"/>
      <c r="J247" s="323" t="str">
        <f t="shared" si="40"/>
        <v/>
      </c>
      <c r="K247" s="301"/>
      <c r="L247" s="301"/>
      <c r="M247" s="301" t="str">
        <f t="shared" si="43"/>
        <v/>
      </c>
      <c r="N247" s="324" t="str">
        <f t="shared" si="44"/>
        <v/>
      </c>
      <c r="O247" s="328"/>
      <c r="Q247" s="242" t="s">
        <v>17</v>
      </c>
      <c r="R247" s="241" t="s">
        <v>18</v>
      </c>
      <c r="S247" s="240" t="s">
        <v>194</v>
      </c>
      <c r="T247" s="348"/>
      <c r="U247" s="347"/>
      <c r="V247" s="285">
        <f t="shared" si="41"/>
        <v>0</v>
      </c>
      <c r="W247" s="334" t="e">
        <f t="shared" si="42"/>
        <v>#REF!</v>
      </c>
    </row>
    <row r="248" spans="1:23" s="209" customFormat="1" ht="15" customHeight="1">
      <c r="A248" s="347"/>
      <c r="B248" s="305" t="s">
        <v>474</v>
      </c>
      <c r="C248" s="304" t="s">
        <v>501</v>
      </c>
      <c r="D248" s="320"/>
      <c r="E248" s="303" t="s">
        <v>190</v>
      </c>
      <c r="F248" s="329">
        <v>30</v>
      </c>
      <c r="G248" s="296">
        <v>2.8E-3</v>
      </c>
      <c r="H248" s="302">
        <v>1</v>
      </c>
      <c r="I248" s="301">
        <v>0.22</v>
      </c>
      <c r="J248" s="323">
        <f t="shared" ref="J248:J267" si="45">IF(AND(D248="",E248=""),"",IF(H248="",ROUND(F248*G248+F248*G248*I248,3),ROUND(F248*G248*H248+F248*G248*H248*I248,3)))</f>
        <v>0.10199999999999999</v>
      </c>
      <c r="K248" s="301"/>
      <c r="L248" s="301"/>
      <c r="M248" s="301" t="str">
        <f t="shared" ref="M248:M267" si="46">IF(K248="","",0.12)</f>
        <v/>
      </c>
      <c r="N248" s="324" t="str">
        <f t="shared" ref="N248:N267" si="47">IF(K248="","",IF(L248="",ROUND(F248*K248+F248*K248*M248,3),ROUND(F248*K248*L248+F248*K248*L248*M248,3)))</f>
        <v/>
      </c>
      <c r="O248" s="328" t="s">
        <v>330</v>
      </c>
      <c r="Q248" s="238" t="str">
        <f>N312</f>
        <v/>
      </c>
      <c r="R248" s="306" t="e">
        <f>#REF!</f>
        <v>#REF!</v>
      </c>
      <c r="S248" s="236" t="e">
        <f>IF(OR(Q248="",R248=""),0,ROUNDDOWN(Q248*R248,0))</f>
        <v>#REF!</v>
      </c>
      <c r="T248" s="348"/>
      <c r="U248" s="347"/>
      <c r="V248" s="285" t="e">
        <f>#REF!*#REF!*1.2*#REF!</f>
        <v>#REF!</v>
      </c>
      <c r="W248" s="334" t="e">
        <f t="shared" si="42"/>
        <v>#REF!</v>
      </c>
    </row>
    <row r="249" spans="1:23" s="209" customFormat="1" ht="15" customHeight="1">
      <c r="A249" s="347"/>
      <c r="B249" s="305" t="s">
        <v>474</v>
      </c>
      <c r="C249" s="304" t="s">
        <v>521</v>
      </c>
      <c r="D249" s="320"/>
      <c r="E249" s="303" t="s">
        <v>190</v>
      </c>
      <c r="F249" s="329">
        <v>2</v>
      </c>
      <c r="G249" s="296">
        <v>3.2000000000000002E-3</v>
      </c>
      <c r="H249" s="302">
        <v>1</v>
      </c>
      <c r="I249" s="301">
        <v>0.22</v>
      </c>
      <c r="J249" s="323">
        <f t="shared" si="45"/>
        <v>8.0000000000000002E-3</v>
      </c>
      <c r="K249" s="301"/>
      <c r="L249" s="301"/>
      <c r="M249" s="301" t="str">
        <f t="shared" si="46"/>
        <v/>
      </c>
      <c r="N249" s="324" t="str">
        <f t="shared" si="47"/>
        <v/>
      </c>
      <c r="O249" s="328" t="s">
        <v>330</v>
      </c>
      <c r="Q249" s="210"/>
      <c r="R249" s="210"/>
      <c r="S249" s="210"/>
      <c r="T249" s="348"/>
      <c r="U249" s="347"/>
      <c r="V249" s="285" t="e">
        <f>#REF!*#REF!*1.2*#REF!</f>
        <v>#REF!</v>
      </c>
      <c r="W249" s="334" t="e">
        <f t="shared" si="42"/>
        <v>#REF!</v>
      </c>
    </row>
    <row r="250" spans="1:23" s="209" customFormat="1" ht="15" customHeight="1">
      <c r="A250" s="347"/>
      <c r="B250" s="305" t="s">
        <v>474</v>
      </c>
      <c r="C250" s="304" t="s">
        <v>500</v>
      </c>
      <c r="D250" s="320"/>
      <c r="E250" s="303" t="s">
        <v>190</v>
      </c>
      <c r="F250" s="329">
        <v>131</v>
      </c>
      <c r="G250" s="296">
        <v>4.0000000000000001E-3</v>
      </c>
      <c r="H250" s="302">
        <v>1</v>
      </c>
      <c r="I250" s="301">
        <v>0.22</v>
      </c>
      <c r="J250" s="323">
        <f t="shared" si="45"/>
        <v>0.63900000000000001</v>
      </c>
      <c r="K250" s="301"/>
      <c r="L250" s="301"/>
      <c r="M250" s="301" t="str">
        <f t="shared" si="46"/>
        <v/>
      </c>
      <c r="N250" s="324" t="str">
        <f t="shared" si="47"/>
        <v/>
      </c>
      <c r="O250" s="328" t="s">
        <v>330</v>
      </c>
      <c r="Q250" s="235" t="s">
        <v>193</v>
      </c>
      <c r="R250" s="234"/>
      <c r="S250" s="233" t="s">
        <v>192</v>
      </c>
      <c r="T250" s="348"/>
      <c r="U250" s="347"/>
      <c r="V250" s="285">
        <f t="shared" ref="V250:V268" si="48">G248*H248*1.2*F248</f>
        <v>0.10079999999999999</v>
      </c>
      <c r="W250" s="334" t="e">
        <f t="shared" si="42"/>
        <v>#REF!</v>
      </c>
    </row>
    <row r="251" spans="1:23" s="209" customFormat="1" ht="15" customHeight="1">
      <c r="A251" s="347"/>
      <c r="B251" s="305"/>
      <c r="C251" s="304"/>
      <c r="D251" s="320"/>
      <c r="E251" s="303"/>
      <c r="F251" s="329"/>
      <c r="G251" s="296"/>
      <c r="H251" s="302"/>
      <c r="I251" s="301"/>
      <c r="J251" s="323" t="str">
        <f t="shared" si="45"/>
        <v/>
      </c>
      <c r="K251" s="301"/>
      <c r="L251" s="301"/>
      <c r="M251" s="301" t="str">
        <f t="shared" si="46"/>
        <v/>
      </c>
      <c r="N251" s="324" t="str">
        <f t="shared" si="47"/>
        <v/>
      </c>
      <c r="O251" s="328"/>
      <c r="Q251" s="232"/>
      <c r="R251" s="231" t="e">
        <f>S248+S244</f>
        <v>#REF!</v>
      </c>
      <c r="S251" s="335" t="e">
        <f>ROUND(R251,-1)</f>
        <v>#REF!</v>
      </c>
      <c r="T251" s="210"/>
      <c r="V251" s="285">
        <f t="shared" si="48"/>
        <v>7.6800000000000002E-3</v>
      </c>
      <c r="W251" s="334" t="e">
        <f t="shared" si="42"/>
        <v>#REF!</v>
      </c>
    </row>
    <row r="252" spans="1:23" s="209" customFormat="1" ht="15" customHeight="1">
      <c r="B252" s="305" t="s">
        <v>468</v>
      </c>
      <c r="C252" s="315" t="s">
        <v>520</v>
      </c>
      <c r="D252" s="320"/>
      <c r="E252" s="303" t="s">
        <v>190</v>
      </c>
      <c r="F252" s="329">
        <v>27</v>
      </c>
      <c r="G252" s="296">
        <f>0.037*0.8</f>
        <v>2.9600000000000001E-2</v>
      </c>
      <c r="H252" s="302">
        <v>0.2</v>
      </c>
      <c r="I252" s="301">
        <v>0.22</v>
      </c>
      <c r="J252" s="323">
        <f t="shared" si="45"/>
        <v>0.19500000000000001</v>
      </c>
      <c r="K252" s="301"/>
      <c r="L252" s="301"/>
      <c r="M252" s="301" t="str">
        <f t="shared" si="46"/>
        <v/>
      </c>
      <c r="N252" s="324" t="str">
        <f t="shared" si="47"/>
        <v/>
      </c>
      <c r="O252" s="328" t="s">
        <v>460</v>
      </c>
      <c r="Q252" s="210"/>
      <c r="R252" s="210"/>
      <c r="S252" s="210"/>
      <c r="T252" s="210"/>
      <c r="V252" s="285">
        <f t="shared" si="48"/>
        <v>0.62879999999999991</v>
      </c>
      <c r="W252" s="334" t="e">
        <f t="shared" si="42"/>
        <v>#REF!</v>
      </c>
    </row>
    <row r="253" spans="1:23" s="209" customFormat="1" ht="15" customHeight="1">
      <c r="B253" s="305" t="s">
        <v>468</v>
      </c>
      <c r="C253" s="315" t="s">
        <v>519</v>
      </c>
      <c r="D253" s="320"/>
      <c r="E253" s="303" t="s">
        <v>190</v>
      </c>
      <c r="F253" s="329">
        <v>3</v>
      </c>
      <c r="G253" s="296">
        <v>3.6999999999999998E-2</v>
      </c>
      <c r="H253" s="302">
        <v>0.2</v>
      </c>
      <c r="I253" s="301">
        <v>0.22</v>
      </c>
      <c r="J253" s="323">
        <f t="shared" si="45"/>
        <v>2.7E-2</v>
      </c>
      <c r="K253" s="301"/>
      <c r="L253" s="301"/>
      <c r="M253" s="301" t="str">
        <f t="shared" si="46"/>
        <v/>
      </c>
      <c r="N253" s="324" t="str">
        <f t="shared" si="47"/>
        <v/>
      </c>
      <c r="O253" s="328" t="s">
        <v>460</v>
      </c>
      <c r="Q253" s="235" t="s">
        <v>226</v>
      </c>
      <c r="R253" s="234"/>
      <c r="S253" s="233" t="s">
        <v>225</v>
      </c>
      <c r="T253" s="233" t="s">
        <v>224</v>
      </c>
      <c r="V253" s="285">
        <f t="shared" si="48"/>
        <v>0</v>
      </c>
      <c r="W253" s="334" t="e">
        <f t="shared" si="42"/>
        <v>#REF!</v>
      </c>
    </row>
    <row r="254" spans="1:23" s="209" customFormat="1" ht="15" customHeight="1">
      <c r="B254" s="305" t="s">
        <v>468</v>
      </c>
      <c r="C254" s="315" t="s">
        <v>518</v>
      </c>
      <c r="D254" s="320"/>
      <c r="E254" s="303" t="s">
        <v>190</v>
      </c>
      <c r="F254" s="329">
        <v>2</v>
      </c>
      <c r="G254" s="296">
        <f>0.047*0.8</f>
        <v>3.7600000000000001E-2</v>
      </c>
      <c r="H254" s="302">
        <v>0.2</v>
      </c>
      <c r="I254" s="301">
        <v>0.22</v>
      </c>
      <c r="J254" s="323">
        <f t="shared" si="45"/>
        <v>1.7999999999999999E-2</v>
      </c>
      <c r="K254" s="301"/>
      <c r="L254" s="301"/>
      <c r="M254" s="301" t="str">
        <f t="shared" si="46"/>
        <v/>
      </c>
      <c r="N254" s="324" t="str">
        <f t="shared" si="47"/>
        <v/>
      </c>
      <c r="O254" s="328" t="s">
        <v>460</v>
      </c>
      <c r="Q254" s="299" t="s">
        <v>223</v>
      </c>
      <c r="R254" s="298"/>
      <c r="S254" s="297">
        <v>0.4</v>
      </c>
      <c r="T254" s="297">
        <v>0.2</v>
      </c>
      <c r="V254" s="285">
        <f t="shared" si="48"/>
        <v>0.19180800000000003</v>
      </c>
      <c r="W254" s="334" t="e">
        <f t="shared" si="42"/>
        <v>#REF!</v>
      </c>
    </row>
    <row r="255" spans="1:23" s="209" customFormat="1" ht="15" customHeight="1">
      <c r="B255" s="322" t="s">
        <v>318</v>
      </c>
      <c r="C255" s="315" t="s">
        <v>517</v>
      </c>
      <c r="D255" s="320"/>
      <c r="E255" s="303" t="s">
        <v>251</v>
      </c>
      <c r="F255" s="302">
        <v>7</v>
      </c>
      <c r="G255" s="296">
        <v>4.7E-2</v>
      </c>
      <c r="H255" s="302">
        <v>0.2</v>
      </c>
      <c r="I255" s="301">
        <v>0.22</v>
      </c>
      <c r="J255" s="323">
        <f t="shared" si="45"/>
        <v>0.08</v>
      </c>
      <c r="K255" s="301"/>
      <c r="L255" s="301"/>
      <c r="M255" s="301" t="str">
        <f t="shared" si="46"/>
        <v/>
      </c>
      <c r="N255" s="324" t="str">
        <f t="shared" si="47"/>
        <v/>
      </c>
      <c r="O255" s="300" t="s">
        <v>460</v>
      </c>
      <c r="Q255" s="295" t="s">
        <v>222</v>
      </c>
      <c r="R255" s="294"/>
      <c r="S255" s="293">
        <v>0.4</v>
      </c>
      <c r="T255" s="293">
        <v>0.2</v>
      </c>
      <c r="V255" s="285">
        <f t="shared" si="48"/>
        <v>2.6640000000000004E-2</v>
      </c>
      <c r="W255" s="334" t="e">
        <f t="shared" si="42"/>
        <v>#REF!</v>
      </c>
    </row>
    <row r="256" spans="1:23" s="209" customFormat="1" ht="15" customHeight="1">
      <c r="B256" s="322" t="s">
        <v>318</v>
      </c>
      <c r="C256" s="315" t="s">
        <v>516</v>
      </c>
      <c r="D256" s="320"/>
      <c r="E256" s="303" t="s">
        <v>251</v>
      </c>
      <c r="F256" s="302">
        <v>35</v>
      </c>
      <c r="G256" s="296">
        <f>0.047*1.2</f>
        <v>5.6399999999999999E-2</v>
      </c>
      <c r="H256" s="302">
        <v>0.2</v>
      </c>
      <c r="I256" s="301">
        <v>0.22</v>
      </c>
      <c r="J256" s="323">
        <f t="shared" si="45"/>
        <v>0.48199999999999998</v>
      </c>
      <c r="K256" s="301"/>
      <c r="L256" s="301"/>
      <c r="M256" s="301" t="str">
        <f t="shared" si="46"/>
        <v/>
      </c>
      <c r="N256" s="324" t="str">
        <f t="shared" si="47"/>
        <v/>
      </c>
      <c r="O256" s="300" t="s">
        <v>460</v>
      </c>
      <c r="Q256" s="295" t="s">
        <v>221</v>
      </c>
      <c r="R256" s="294"/>
      <c r="S256" s="293">
        <v>0.4</v>
      </c>
      <c r="T256" s="293">
        <v>0.3</v>
      </c>
      <c r="V256" s="285">
        <f t="shared" si="48"/>
        <v>1.8048000000000002E-2</v>
      </c>
      <c r="W256" s="334" t="e">
        <f t="shared" si="42"/>
        <v>#REF!</v>
      </c>
    </row>
    <row r="257" spans="2:23" s="209" customFormat="1" ht="15" customHeight="1">
      <c r="B257" s="305" t="s">
        <v>468</v>
      </c>
      <c r="C257" s="315" t="s">
        <v>515</v>
      </c>
      <c r="D257" s="320"/>
      <c r="E257" s="303" t="s">
        <v>190</v>
      </c>
      <c r="F257" s="329">
        <v>2</v>
      </c>
      <c r="G257" s="296">
        <f>0.062*0.8</f>
        <v>4.9600000000000005E-2</v>
      </c>
      <c r="H257" s="302">
        <v>0.2</v>
      </c>
      <c r="I257" s="301">
        <v>0.22</v>
      </c>
      <c r="J257" s="323">
        <f t="shared" si="45"/>
        <v>2.4E-2</v>
      </c>
      <c r="K257" s="301"/>
      <c r="L257" s="301"/>
      <c r="M257" s="301" t="str">
        <f t="shared" si="46"/>
        <v/>
      </c>
      <c r="N257" s="324" t="str">
        <f t="shared" si="47"/>
        <v/>
      </c>
      <c r="O257" s="328" t="s">
        <v>460</v>
      </c>
      <c r="Q257" s="295" t="s">
        <v>220</v>
      </c>
      <c r="R257" s="294"/>
      <c r="S257" s="293">
        <v>0.4</v>
      </c>
      <c r="T257" s="293">
        <v>0.3</v>
      </c>
      <c r="V257" s="285">
        <f t="shared" si="48"/>
        <v>7.8960000000000002E-2</v>
      </c>
      <c r="W257" s="334" t="e">
        <f t="shared" si="42"/>
        <v>#REF!</v>
      </c>
    </row>
    <row r="258" spans="2:23" s="209" customFormat="1" ht="15" customHeight="1">
      <c r="B258" s="305" t="s">
        <v>468</v>
      </c>
      <c r="C258" s="315" t="s">
        <v>514</v>
      </c>
      <c r="D258" s="320"/>
      <c r="E258" s="303" t="s">
        <v>190</v>
      </c>
      <c r="F258" s="329">
        <v>106</v>
      </c>
      <c r="G258" s="296">
        <f>0.062*1.2</f>
        <v>7.4399999999999994E-2</v>
      </c>
      <c r="H258" s="302">
        <v>0.2</v>
      </c>
      <c r="I258" s="301">
        <v>0.22</v>
      </c>
      <c r="J258" s="323">
        <f t="shared" si="45"/>
        <v>1.9239999999999999</v>
      </c>
      <c r="K258" s="301"/>
      <c r="L258" s="301"/>
      <c r="M258" s="301" t="str">
        <f t="shared" si="46"/>
        <v/>
      </c>
      <c r="N258" s="324" t="str">
        <f t="shared" si="47"/>
        <v/>
      </c>
      <c r="O258" s="328" t="s">
        <v>460</v>
      </c>
      <c r="Q258" s="295" t="s">
        <v>219</v>
      </c>
      <c r="R258" s="294"/>
      <c r="S258" s="293">
        <v>0.4</v>
      </c>
      <c r="T258" s="293">
        <v>0.3</v>
      </c>
      <c r="V258" s="285">
        <f t="shared" si="48"/>
        <v>0.47375999999999996</v>
      </c>
      <c r="W258" s="334" t="e">
        <f t="shared" si="42"/>
        <v>#REF!</v>
      </c>
    </row>
    <row r="259" spans="2:23" s="209" customFormat="1" ht="15" customHeight="1">
      <c r="B259" s="305" t="s">
        <v>468</v>
      </c>
      <c r="C259" s="315" t="s">
        <v>513</v>
      </c>
      <c r="D259" s="320"/>
      <c r="E259" s="303" t="s">
        <v>190</v>
      </c>
      <c r="F259" s="329">
        <v>19</v>
      </c>
      <c r="G259" s="286">
        <f>0.082*0.8</f>
        <v>6.5600000000000006E-2</v>
      </c>
      <c r="H259" s="302">
        <v>0.2</v>
      </c>
      <c r="I259" s="301">
        <v>0.22</v>
      </c>
      <c r="J259" s="323">
        <f t="shared" si="45"/>
        <v>0.30399999999999999</v>
      </c>
      <c r="K259" s="301"/>
      <c r="L259" s="301"/>
      <c r="M259" s="301" t="str">
        <f t="shared" si="46"/>
        <v/>
      </c>
      <c r="N259" s="324" t="str">
        <f t="shared" si="47"/>
        <v/>
      </c>
      <c r="O259" s="328" t="s">
        <v>460</v>
      </c>
      <c r="Q259" s="295" t="s">
        <v>218</v>
      </c>
      <c r="R259" s="294"/>
      <c r="S259" s="293">
        <v>0.4</v>
      </c>
      <c r="T259" s="293">
        <v>0.2</v>
      </c>
      <c r="V259" s="285">
        <f t="shared" si="48"/>
        <v>2.3808000000000003E-2</v>
      </c>
      <c r="W259" s="334" t="e">
        <f t="shared" si="42"/>
        <v>#REF!</v>
      </c>
    </row>
    <row r="260" spans="2:23" s="209" customFormat="1" ht="15" customHeight="1">
      <c r="B260" s="305" t="s">
        <v>468</v>
      </c>
      <c r="C260" s="315" t="s">
        <v>512</v>
      </c>
      <c r="D260" s="320"/>
      <c r="E260" s="303" t="s">
        <v>190</v>
      </c>
      <c r="F260" s="329">
        <v>4</v>
      </c>
      <c r="G260" s="286">
        <v>8.2000000000000003E-2</v>
      </c>
      <c r="H260" s="302">
        <v>0.2</v>
      </c>
      <c r="I260" s="301">
        <v>0.22</v>
      </c>
      <c r="J260" s="323">
        <f t="shared" si="45"/>
        <v>0.08</v>
      </c>
      <c r="K260" s="301"/>
      <c r="L260" s="301"/>
      <c r="M260" s="301" t="str">
        <f t="shared" si="46"/>
        <v/>
      </c>
      <c r="N260" s="324" t="str">
        <f t="shared" si="47"/>
        <v/>
      </c>
      <c r="O260" s="328" t="s">
        <v>460</v>
      </c>
      <c r="Q260" s="295" t="s">
        <v>217</v>
      </c>
      <c r="R260" s="294"/>
      <c r="S260" s="293">
        <v>0.5</v>
      </c>
      <c r="T260" s="293">
        <v>0.3</v>
      </c>
      <c r="V260" s="285">
        <f t="shared" si="48"/>
        <v>1.8927359999999998</v>
      </c>
      <c r="W260" s="334" t="e">
        <f t="shared" si="42"/>
        <v>#REF!</v>
      </c>
    </row>
    <row r="261" spans="2:23" s="209" customFormat="1" ht="15" customHeight="1">
      <c r="B261" s="305" t="s">
        <v>468</v>
      </c>
      <c r="C261" s="315" t="s">
        <v>511</v>
      </c>
      <c r="D261" s="320"/>
      <c r="E261" s="303" t="s">
        <v>190</v>
      </c>
      <c r="F261" s="329">
        <v>119</v>
      </c>
      <c r="G261" s="286">
        <f>0.082*1.2</f>
        <v>9.8400000000000001E-2</v>
      </c>
      <c r="H261" s="302">
        <v>0.2</v>
      </c>
      <c r="I261" s="301">
        <v>0.22</v>
      </c>
      <c r="J261" s="323">
        <f t="shared" si="45"/>
        <v>2.8570000000000002</v>
      </c>
      <c r="K261" s="301"/>
      <c r="L261" s="301"/>
      <c r="M261" s="301" t="str">
        <f t="shared" si="46"/>
        <v/>
      </c>
      <c r="N261" s="324" t="str">
        <f t="shared" si="47"/>
        <v/>
      </c>
      <c r="O261" s="328" t="s">
        <v>460</v>
      </c>
      <c r="Q261" s="295" t="s">
        <v>216</v>
      </c>
      <c r="R261" s="294"/>
      <c r="S261" s="293">
        <v>0.4</v>
      </c>
      <c r="T261" s="293">
        <v>0.3</v>
      </c>
      <c r="V261" s="285">
        <f t="shared" si="48"/>
        <v>0.29913600000000001</v>
      </c>
      <c r="W261" s="334" t="e">
        <f t="shared" si="42"/>
        <v>#REF!</v>
      </c>
    </row>
    <row r="262" spans="2:23" s="209" customFormat="1" ht="15" customHeight="1">
      <c r="B262" s="305" t="s">
        <v>505</v>
      </c>
      <c r="C262" s="315" t="s">
        <v>510</v>
      </c>
      <c r="D262" s="320"/>
      <c r="E262" s="303" t="s">
        <v>190</v>
      </c>
      <c r="F262" s="329">
        <v>15</v>
      </c>
      <c r="G262" s="286">
        <f>0.062*0.8</f>
        <v>4.9600000000000005E-2</v>
      </c>
      <c r="H262" s="302">
        <v>0.2</v>
      </c>
      <c r="I262" s="301">
        <v>0.22</v>
      </c>
      <c r="J262" s="323">
        <f t="shared" si="45"/>
        <v>0.182</v>
      </c>
      <c r="K262" s="301"/>
      <c r="L262" s="301"/>
      <c r="M262" s="301" t="str">
        <f t="shared" si="46"/>
        <v/>
      </c>
      <c r="N262" s="324" t="str">
        <f t="shared" si="47"/>
        <v/>
      </c>
      <c r="O262" s="328" t="s">
        <v>460</v>
      </c>
      <c r="Q262" s="295" t="s">
        <v>215</v>
      </c>
      <c r="R262" s="294"/>
      <c r="S262" s="293">
        <v>0.4</v>
      </c>
      <c r="T262" s="293">
        <v>0.3</v>
      </c>
      <c r="V262" s="285">
        <f t="shared" si="48"/>
        <v>7.8719999999999998E-2</v>
      </c>
      <c r="W262" s="334" t="e">
        <f t="shared" si="42"/>
        <v>#REF!</v>
      </c>
    </row>
    <row r="263" spans="2:23" s="209" customFormat="1" ht="15" customHeight="1">
      <c r="B263" s="305" t="s">
        <v>505</v>
      </c>
      <c r="C263" s="315" t="s">
        <v>509</v>
      </c>
      <c r="D263" s="320"/>
      <c r="E263" s="303" t="s">
        <v>190</v>
      </c>
      <c r="F263" s="329">
        <v>2</v>
      </c>
      <c r="G263" s="286">
        <v>6.2E-2</v>
      </c>
      <c r="H263" s="302">
        <v>0.2</v>
      </c>
      <c r="I263" s="301">
        <v>0.22</v>
      </c>
      <c r="J263" s="323">
        <f t="shared" si="45"/>
        <v>0.03</v>
      </c>
      <c r="K263" s="301"/>
      <c r="L263" s="301"/>
      <c r="M263" s="301" t="str">
        <f t="shared" si="46"/>
        <v/>
      </c>
      <c r="N263" s="324" t="str">
        <f t="shared" si="47"/>
        <v/>
      </c>
      <c r="O263" s="328" t="s">
        <v>460</v>
      </c>
      <c r="Q263" s="295" t="s">
        <v>214</v>
      </c>
      <c r="R263" s="294"/>
      <c r="S263" s="293">
        <v>0.6</v>
      </c>
      <c r="T263" s="293">
        <v>0.3</v>
      </c>
      <c r="V263" s="285">
        <f t="shared" si="48"/>
        <v>2.8103040000000004</v>
      </c>
      <c r="W263" s="334" t="e">
        <f t="shared" si="42"/>
        <v>#REF!</v>
      </c>
    </row>
    <row r="264" spans="2:23" s="209" customFormat="1" ht="15" customHeight="1">
      <c r="B264" s="305" t="s">
        <v>505</v>
      </c>
      <c r="C264" s="315" t="s">
        <v>508</v>
      </c>
      <c r="D264" s="320"/>
      <c r="E264" s="303" t="s">
        <v>190</v>
      </c>
      <c r="F264" s="329">
        <v>26</v>
      </c>
      <c r="G264" s="286">
        <f>0.062*1.2</f>
        <v>7.4399999999999994E-2</v>
      </c>
      <c r="H264" s="302">
        <v>0.2</v>
      </c>
      <c r="I264" s="301">
        <v>0.22</v>
      </c>
      <c r="J264" s="323">
        <f t="shared" si="45"/>
        <v>0.47199999999999998</v>
      </c>
      <c r="K264" s="301"/>
      <c r="L264" s="301"/>
      <c r="M264" s="301" t="str">
        <f t="shared" si="46"/>
        <v/>
      </c>
      <c r="N264" s="324" t="str">
        <f t="shared" si="47"/>
        <v/>
      </c>
      <c r="O264" s="328" t="s">
        <v>460</v>
      </c>
      <c r="Q264" s="295" t="s">
        <v>213</v>
      </c>
      <c r="R264" s="294"/>
      <c r="S264" s="293">
        <v>0.4</v>
      </c>
      <c r="T264" s="293">
        <v>0.2</v>
      </c>
      <c r="V264" s="285">
        <f t="shared" si="48"/>
        <v>0.17856000000000002</v>
      </c>
      <c r="W264" s="334" t="e">
        <f t="shared" si="42"/>
        <v>#REF!</v>
      </c>
    </row>
    <row r="265" spans="2:23" s="209" customFormat="1" ht="15" customHeight="1">
      <c r="B265" s="305" t="s">
        <v>505</v>
      </c>
      <c r="C265" s="315" t="s">
        <v>507</v>
      </c>
      <c r="D265" s="320"/>
      <c r="E265" s="303" t="s">
        <v>190</v>
      </c>
      <c r="F265" s="329">
        <v>14</v>
      </c>
      <c r="G265" s="286">
        <f>0.082*0.8</f>
        <v>6.5600000000000006E-2</v>
      </c>
      <c r="H265" s="302">
        <v>0.2</v>
      </c>
      <c r="I265" s="301">
        <v>0.22</v>
      </c>
      <c r="J265" s="323">
        <f t="shared" si="45"/>
        <v>0.224</v>
      </c>
      <c r="K265" s="301"/>
      <c r="L265" s="301"/>
      <c r="M265" s="301" t="str">
        <f t="shared" si="46"/>
        <v/>
      </c>
      <c r="N265" s="324" t="str">
        <f t="shared" si="47"/>
        <v/>
      </c>
      <c r="O265" s="328" t="s">
        <v>460</v>
      </c>
      <c r="Q265" s="295" t="s">
        <v>212</v>
      </c>
      <c r="R265" s="294"/>
      <c r="S265" s="293">
        <v>0.6</v>
      </c>
      <c r="T265" s="293">
        <v>0.3</v>
      </c>
      <c r="V265" s="285">
        <f t="shared" si="48"/>
        <v>2.9760000000000002E-2</v>
      </c>
      <c r="W265" s="334" t="e">
        <f t="shared" si="42"/>
        <v>#REF!</v>
      </c>
    </row>
    <row r="266" spans="2:23" s="209" customFormat="1" ht="15" customHeight="1">
      <c r="B266" s="305" t="s">
        <v>505</v>
      </c>
      <c r="C266" s="304" t="s">
        <v>506</v>
      </c>
      <c r="D266" s="320"/>
      <c r="E266" s="303" t="s">
        <v>190</v>
      </c>
      <c r="F266" s="329">
        <v>9</v>
      </c>
      <c r="G266" s="286">
        <v>8.2000000000000003E-2</v>
      </c>
      <c r="H266" s="302">
        <v>0.2</v>
      </c>
      <c r="I266" s="301">
        <v>0.22</v>
      </c>
      <c r="J266" s="323">
        <f t="shared" si="45"/>
        <v>0.18</v>
      </c>
      <c r="K266" s="301"/>
      <c r="L266" s="301"/>
      <c r="M266" s="301" t="str">
        <f t="shared" si="46"/>
        <v/>
      </c>
      <c r="N266" s="324" t="str">
        <f t="shared" si="47"/>
        <v/>
      </c>
      <c r="O266" s="328" t="s">
        <v>460</v>
      </c>
      <c r="Q266" s="292" t="s">
        <v>211</v>
      </c>
      <c r="R266" s="291"/>
      <c r="S266" s="290">
        <v>0.4</v>
      </c>
      <c r="T266" s="290">
        <v>0.3</v>
      </c>
      <c r="V266" s="285">
        <f t="shared" si="48"/>
        <v>0.46425599999999989</v>
      </c>
      <c r="W266" s="334" t="e">
        <f t="shared" si="42"/>
        <v>#REF!</v>
      </c>
    </row>
    <row r="267" spans="2:23" s="209" customFormat="1" ht="15" customHeight="1">
      <c r="B267" s="305" t="s">
        <v>505</v>
      </c>
      <c r="C267" s="304" t="s">
        <v>504</v>
      </c>
      <c r="D267" s="320"/>
      <c r="E267" s="303" t="s">
        <v>190</v>
      </c>
      <c r="F267" s="329">
        <v>26</v>
      </c>
      <c r="G267" s="286">
        <f>0.082*1.2</f>
        <v>9.8400000000000001E-2</v>
      </c>
      <c r="H267" s="302">
        <v>0.2</v>
      </c>
      <c r="I267" s="301">
        <v>0.22</v>
      </c>
      <c r="J267" s="323">
        <f t="shared" si="45"/>
        <v>0.624</v>
      </c>
      <c r="K267" s="301"/>
      <c r="L267" s="301"/>
      <c r="M267" s="301" t="str">
        <f t="shared" si="46"/>
        <v/>
      </c>
      <c r="N267" s="324" t="str">
        <f t="shared" si="47"/>
        <v/>
      </c>
      <c r="O267" s="328" t="s">
        <v>460</v>
      </c>
      <c r="Q267" s="210"/>
      <c r="R267" s="210"/>
      <c r="S267" s="210"/>
      <c r="T267" s="210"/>
      <c r="V267" s="285">
        <f t="shared" si="48"/>
        <v>0.220416</v>
      </c>
      <c r="W267" s="334" t="e">
        <f t="shared" si="42"/>
        <v>#REF!</v>
      </c>
    </row>
    <row r="268" spans="2:23" s="209" customFormat="1" ht="15" customHeight="1">
      <c r="B268" s="305"/>
      <c r="C268" s="304"/>
      <c r="D268" s="320"/>
      <c r="E268" s="303"/>
      <c r="F268" s="329"/>
      <c r="G268" s="286"/>
      <c r="H268" s="302"/>
      <c r="I268" s="301"/>
      <c r="J268" s="323" t="str">
        <f t="shared" ref="J268:J269" si="49">IF(AND(D268="",E268=""),"",IF(H268="",ROUND(F268*G268+F268*G268*I268,3),ROUND(F268*G268*H268+F268*G268*H268*I268,3)))</f>
        <v/>
      </c>
      <c r="K268" s="301"/>
      <c r="L268" s="301"/>
      <c r="M268" s="301" t="str">
        <f t="shared" ref="M268:M269" si="50">IF(K268="","",0.12)</f>
        <v/>
      </c>
      <c r="N268" s="324" t="str">
        <f t="shared" ref="N268:N269" si="51">IF(K268="","",IF(L268="",ROUND(F268*K268+F268*K268*M268,3),ROUND(F268*K268*L268+F268*K268*L268*M268,3)))</f>
        <v/>
      </c>
      <c r="O268" s="328"/>
      <c r="Q268" s="210"/>
      <c r="R268" s="210"/>
      <c r="S268" s="210"/>
      <c r="T268" s="210"/>
      <c r="V268" s="285">
        <f t="shared" si="48"/>
        <v>0.17712</v>
      </c>
      <c r="W268" s="334" t="e">
        <f t="shared" si="42"/>
        <v>#REF!</v>
      </c>
    </row>
    <row r="269" spans="2:23" s="209" customFormat="1" ht="15" customHeight="1">
      <c r="B269" s="305"/>
      <c r="C269" s="304"/>
      <c r="D269" s="320"/>
      <c r="E269" s="303"/>
      <c r="F269" s="329"/>
      <c r="G269" s="286"/>
      <c r="H269" s="302"/>
      <c r="I269" s="301"/>
      <c r="J269" s="323" t="str">
        <f t="shared" si="49"/>
        <v/>
      </c>
      <c r="K269" s="301"/>
      <c r="L269" s="301"/>
      <c r="M269" s="301" t="str">
        <f t="shared" si="50"/>
        <v/>
      </c>
      <c r="N269" s="324" t="str">
        <f t="shared" si="51"/>
        <v/>
      </c>
      <c r="O269" s="328"/>
      <c r="Q269" s="210"/>
      <c r="R269" s="210"/>
      <c r="S269" s="210"/>
      <c r="T269" s="210"/>
    </row>
    <row r="270" spans="2:23" s="209" customFormat="1" ht="15" customHeight="1">
      <c r="B270" s="305"/>
      <c r="C270" s="304"/>
      <c r="D270" s="320"/>
      <c r="E270" s="303"/>
      <c r="F270" s="329"/>
      <c r="G270" s="286"/>
      <c r="H270" s="302"/>
      <c r="I270" s="301"/>
      <c r="J270" s="323" t="str">
        <f t="shared" si="40"/>
        <v/>
      </c>
      <c r="K270" s="301"/>
      <c r="L270" s="301"/>
      <c r="M270" s="301" t="str">
        <f t="shared" si="43"/>
        <v/>
      </c>
      <c r="N270" s="324" t="str">
        <f t="shared" si="44"/>
        <v/>
      </c>
      <c r="O270" s="328"/>
      <c r="Q270" s="210"/>
      <c r="R270" s="210"/>
      <c r="S270" s="210"/>
      <c r="T270" s="210"/>
    </row>
    <row r="271" spans="2:23" s="209" customFormat="1" ht="15" customHeight="1">
      <c r="B271" s="305"/>
      <c r="C271" s="304"/>
      <c r="D271" s="320"/>
      <c r="E271" s="303"/>
      <c r="F271" s="302"/>
      <c r="G271" s="286"/>
      <c r="H271" s="302"/>
      <c r="I271" s="301"/>
      <c r="J271" s="323" t="str">
        <f t="shared" si="40"/>
        <v/>
      </c>
      <c r="K271" s="301"/>
      <c r="L271" s="301"/>
      <c r="M271" s="301" t="str">
        <f t="shared" si="43"/>
        <v/>
      </c>
      <c r="N271" s="324" t="str">
        <f t="shared" si="44"/>
        <v/>
      </c>
      <c r="O271" s="328"/>
      <c r="Q271" s="210"/>
      <c r="R271" s="210"/>
      <c r="S271" s="210"/>
      <c r="T271" s="210"/>
    </row>
    <row r="272" spans="2:23" s="209" customFormat="1" ht="15" customHeight="1">
      <c r="B272" s="305"/>
      <c r="C272" s="346"/>
      <c r="D272" s="345"/>
      <c r="E272" s="303"/>
      <c r="F272" s="344"/>
      <c r="G272" s="286"/>
      <c r="H272" s="302"/>
      <c r="I272" s="301"/>
      <c r="J272" s="323" t="str">
        <f t="shared" si="40"/>
        <v/>
      </c>
      <c r="K272" s="342"/>
      <c r="L272" s="342"/>
      <c r="M272" s="342"/>
      <c r="N272" s="324" t="str">
        <f t="shared" si="44"/>
        <v/>
      </c>
      <c r="O272" s="328"/>
      <c r="Q272" s="210"/>
      <c r="R272" s="210"/>
      <c r="S272" s="210"/>
      <c r="T272" s="210"/>
    </row>
    <row r="273" spans="1:23" s="209" customFormat="1" ht="15" customHeight="1">
      <c r="B273" s="220"/>
      <c r="C273" s="219" t="s">
        <v>191</v>
      </c>
      <c r="D273" s="218"/>
      <c r="E273" s="217"/>
      <c r="F273" s="215"/>
      <c r="G273" s="216"/>
      <c r="H273" s="215"/>
      <c r="I273" s="215"/>
      <c r="J273" s="214"/>
      <c r="K273" s="213"/>
      <c r="L273" s="213"/>
      <c r="M273" s="213"/>
      <c r="N273" s="212" t="str">
        <f>IF(N241="","",SUM(N241:N271))</f>
        <v/>
      </c>
      <c r="O273" s="211"/>
      <c r="Q273" s="210"/>
      <c r="R273" s="210"/>
      <c r="S273" s="210"/>
      <c r="T273" s="210"/>
    </row>
    <row r="274" spans="1:23" s="209" customFormat="1" ht="15" customHeight="1">
      <c r="B274" s="284" t="s">
        <v>238</v>
      </c>
      <c r="G274" s="210"/>
      <c r="Q274" s="210"/>
      <c r="R274" s="210"/>
      <c r="S274" s="210"/>
      <c r="T274" s="210"/>
    </row>
    <row r="275" spans="1:23" s="209" customFormat="1" ht="15" customHeight="1">
      <c r="B275" s="283" t="s">
        <v>93</v>
      </c>
      <c r="C275" s="1073" t="e">
        <f>$C$2</f>
        <v>#REF!</v>
      </c>
      <c r="D275" s="1074"/>
      <c r="E275" s="1074"/>
      <c r="F275" s="1074"/>
      <c r="G275" s="1074"/>
      <c r="H275" s="1074"/>
      <c r="I275" s="1074"/>
      <c r="J275" s="1075"/>
      <c r="K275" s="1071" t="s">
        <v>207</v>
      </c>
      <c r="L275" s="1072"/>
      <c r="M275" s="1076" t="str">
        <f>$M$2</f>
        <v>Ⅱ.排水処理施設（西）撤去工事　</v>
      </c>
      <c r="N275" s="1077"/>
      <c r="O275" s="1077"/>
      <c r="P275" s="1078"/>
      <c r="Q275" s="282" t="s">
        <v>240</v>
      </c>
      <c r="R275" s="886" t="s">
        <v>503</v>
      </c>
      <c r="S275" s="894"/>
      <c r="T275" s="1070"/>
    </row>
    <row r="276" spans="1:23" s="209" customFormat="1" ht="15" customHeight="1">
      <c r="G276" s="210"/>
      <c r="Q276" s="210"/>
      <c r="R276" s="210"/>
      <c r="S276" s="210"/>
      <c r="T276" s="210"/>
    </row>
    <row r="277" spans="1:23" s="209" customFormat="1" ht="15" customHeight="1">
      <c r="B277" s="281"/>
      <c r="C277" s="280"/>
      <c r="D277" s="275" t="s">
        <v>235</v>
      </c>
      <c r="E277" s="279"/>
      <c r="F277" s="278"/>
      <c r="G277" s="277" t="s">
        <v>205</v>
      </c>
      <c r="H277" s="274"/>
      <c r="I277" s="274"/>
      <c r="J277" s="276"/>
      <c r="K277" s="275" t="s">
        <v>204</v>
      </c>
      <c r="L277" s="274"/>
      <c r="M277" s="274"/>
      <c r="N277" s="273"/>
      <c r="O277" s="272" t="s">
        <v>203</v>
      </c>
      <c r="Q277" s="210"/>
      <c r="R277" s="210"/>
      <c r="S277" s="210"/>
      <c r="T277" s="210"/>
    </row>
    <row r="278" spans="1:23" s="209" customFormat="1" ht="15" customHeight="1">
      <c r="B278" s="271" t="s">
        <v>70</v>
      </c>
      <c r="C278" s="270" t="s">
        <v>87</v>
      </c>
      <c r="D278" s="269" t="s">
        <v>234</v>
      </c>
      <c r="E278" s="268" t="s">
        <v>233</v>
      </c>
      <c r="F278" s="265" t="s">
        <v>13</v>
      </c>
      <c r="G278" s="267" t="s">
        <v>202</v>
      </c>
      <c r="H278" s="265" t="s">
        <v>14</v>
      </c>
      <c r="I278" s="264" t="s">
        <v>201</v>
      </c>
      <c r="J278" s="266" t="s">
        <v>14</v>
      </c>
      <c r="K278" s="265" t="s">
        <v>202</v>
      </c>
      <c r="L278" s="265" t="s">
        <v>14</v>
      </c>
      <c r="M278" s="264" t="s">
        <v>201</v>
      </c>
      <c r="N278" s="263" t="s">
        <v>14</v>
      </c>
      <c r="O278" s="262"/>
      <c r="Q278" s="210"/>
      <c r="R278" s="210"/>
      <c r="S278" s="210"/>
      <c r="T278" s="210"/>
    </row>
    <row r="279" spans="1:23" s="209" customFormat="1" ht="15" customHeight="1">
      <c r="B279" s="261"/>
      <c r="C279" s="260"/>
      <c r="D279" s="259"/>
      <c r="E279" s="256"/>
      <c r="F279" s="256"/>
      <c r="G279" s="258"/>
      <c r="H279" s="256" t="s">
        <v>200</v>
      </c>
      <c r="I279" s="256"/>
      <c r="J279" s="257" t="s">
        <v>199</v>
      </c>
      <c r="K279" s="256"/>
      <c r="L279" s="256" t="s">
        <v>200</v>
      </c>
      <c r="M279" s="256"/>
      <c r="N279" s="255" t="s">
        <v>199</v>
      </c>
      <c r="O279" s="254"/>
      <c r="Q279" s="210"/>
      <c r="R279" s="210"/>
      <c r="S279" s="210"/>
      <c r="T279" s="210"/>
    </row>
    <row r="280" spans="1:23" s="209" customFormat="1" ht="15" customHeight="1">
      <c r="B280" s="289" t="s">
        <v>984</v>
      </c>
      <c r="C280" s="288" t="s">
        <v>983</v>
      </c>
      <c r="D280" s="320"/>
      <c r="E280" s="303" t="s">
        <v>190</v>
      </c>
      <c r="F280" s="353">
        <v>1</v>
      </c>
      <c r="G280" s="296" t="e">
        <f>#REF!</f>
        <v>#REF!</v>
      </c>
      <c r="H280" s="302">
        <v>0.2</v>
      </c>
      <c r="I280" s="301">
        <v>0.22</v>
      </c>
      <c r="J280" s="323" t="e">
        <f t="shared" ref="J280:J282" si="52">IF(AND(D280="",E280=""),"",IF(H280="",ROUND(F280*G280+F280*G280*I280,3),ROUND(F280*G280*H280+F280*G280*H280*I280,3)))</f>
        <v>#REF!</v>
      </c>
      <c r="K280" s="301"/>
      <c r="L280" s="301"/>
      <c r="M280" s="301" t="s">
        <v>975</v>
      </c>
      <c r="N280" s="324" t="s">
        <v>975</v>
      </c>
      <c r="O280" s="327" t="s">
        <v>289</v>
      </c>
      <c r="Q280" s="253" t="s">
        <v>502</v>
      </c>
      <c r="R280" s="252"/>
      <c r="S280" s="251"/>
      <c r="T280" s="210"/>
      <c r="V280" s="285">
        <f t="shared" ref="V280:V296" si="53">G283*H283*1.2*F283</f>
        <v>1.32E-2</v>
      </c>
      <c r="W280" s="334" t="e">
        <f t="shared" ref="W280:W310" si="54">ROUND(V280*$R$88,-1)</f>
        <v>#REF!</v>
      </c>
    </row>
    <row r="281" spans="1:23" s="209" customFormat="1" ht="15" customHeight="1">
      <c r="B281" s="289" t="s">
        <v>985</v>
      </c>
      <c r="C281" s="288" t="s">
        <v>986</v>
      </c>
      <c r="D281" s="320"/>
      <c r="E281" s="303" t="s">
        <v>190</v>
      </c>
      <c r="F281" s="353">
        <v>1</v>
      </c>
      <c r="G281" s="296" t="e">
        <f>#REF!</f>
        <v>#REF!</v>
      </c>
      <c r="H281" s="302">
        <v>0.2</v>
      </c>
      <c r="I281" s="301">
        <v>0.22</v>
      </c>
      <c r="J281" s="323" t="e">
        <f t="shared" si="52"/>
        <v>#REF!</v>
      </c>
      <c r="K281" s="301"/>
      <c r="L281" s="301"/>
      <c r="M281" s="301" t="s">
        <v>975</v>
      </c>
      <c r="N281" s="324" t="s">
        <v>975</v>
      </c>
      <c r="O281" s="327" t="s">
        <v>289</v>
      </c>
      <c r="Q281" s="245" t="s">
        <v>227</v>
      </c>
      <c r="R281" s="244" t="s">
        <v>196</v>
      </c>
      <c r="S281" s="243" t="s">
        <v>195</v>
      </c>
      <c r="T281" s="210"/>
      <c r="V281" s="285">
        <f t="shared" si="53"/>
        <v>2.0159999999999997E-2</v>
      </c>
      <c r="W281" s="334" t="e">
        <f t="shared" si="54"/>
        <v>#REF!</v>
      </c>
    </row>
    <row r="282" spans="1:23" s="209" customFormat="1" ht="15" customHeight="1">
      <c r="B282" s="289"/>
      <c r="C282" s="288"/>
      <c r="D282" s="320"/>
      <c r="E282" s="303"/>
      <c r="F282" s="353"/>
      <c r="G282" s="296"/>
      <c r="H282" s="302"/>
      <c r="I282" s="301"/>
      <c r="J282" s="323" t="str">
        <f t="shared" si="52"/>
        <v/>
      </c>
      <c r="K282" s="301"/>
      <c r="L282" s="301"/>
      <c r="M282" s="301" t="s">
        <v>975</v>
      </c>
      <c r="N282" s="324" t="s">
        <v>975</v>
      </c>
      <c r="O282" s="300"/>
      <c r="Q282" s="242" t="s">
        <v>15</v>
      </c>
      <c r="R282" s="241" t="s">
        <v>16</v>
      </c>
      <c r="S282" s="240" t="s">
        <v>197</v>
      </c>
      <c r="T282" s="348"/>
      <c r="U282" s="347"/>
      <c r="V282" s="285">
        <f t="shared" si="53"/>
        <v>0.20159999999999997</v>
      </c>
      <c r="W282" s="334" t="e">
        <f t="shared" si="54"/>
        <v>#REF!</v>
      </c>
    </row>
    <row r="283" spans="1:23" s="209" customFormat="1" ht="15" customHeight="1" thickBot="1">
      <c r="B283" s="289" t="s">
        <v>466</v>
      </c>
      <c r="C283" s="288" t="s">
        <v>465</v>
      </c>
      <c r="D283" s="320"/>
      <c r="E283" s="303" t="s">
        <v>190</v>
      </c>
      <c r="F283" s="353">
        <v>5</v>
      </c>
      <c r="G283" s="296">
        <v>2.2000000000000001E-3</v>
      </c>
      <c r="H283" s="302">
        <v>1</v>
      </c>
      <c r="I283" s="301">
        <v>0.22</v>
      </c>
      <c r="J283" s="323">
        <f t="shared" ref="J283:J299" si="55">IF(AND(D283="",E283=""),"",IF(H283="",ROUND(F283*G283+F283*G283*I283,3),ROUND(F283*G283*H283+F283*G283*H283*I283,3)))</f>
        <v>1.2999999999999999E-2</v>
      </c>
      <c r="K283" s="301"/>
      <c r="L283" s="301"/>
      <c r="M283" s="301" t="str">
        <f t="shared" ref="M283:M299" si="56">IF(K283="","",0.12)</f>
        <v/>
      </c>
      <c r="N283" s="324" t="str">
        <f t="shared" ref="N283:N299" si="57">IF(K283="","",IF(L283="",ROUND(F283*K283+F283*K283*M283,3),ROUND(F283*K283*L283+F283*K283*L283*M283,3)))</f>
        <v/>
      </c>
      <c r="O283" s="300" t="s">
        <v>330</v>
      </c>
      <c r="Q283" s="250"/>
      <c r="R283" s="237" t="e">
        <f>#REF!</f>
        <v>#REF!</v>
      </c>
      <c r="S283" s="249" t="e">
        <f>IF(OR(Q283="",R283=""),0,ROUNDDOWN(Q283*R283,0))</f>
        <v>#REF!</v>
      </c>
      <c r="T283" s="348"/>
      <c r="U283" s="347"/>
      <c r="V283" s="285">
        <f t="shared" si="53"/>
        <v>0</v>
      </c>
      <c r="W283" s="334" t="e">
        <f t="shared" si="54"/>
        <v>#REF!</v>
      </c>
    </row>
    <row r="284" spans="1:23" s="349" customFormat="1" ht="15" customHeight="1" thickTop="1">
      <c r="A284" s="347"/>
      <c r="B284" s="289" t="s">
        <v>466</v>
      </c>
      <c r="C284" s="288" t="s">
        <v>501</v>
      </c>
      <c r="D284" s="320"/>
      <c r="E284" s="303" t="s">
        <v>190</v>
      </c>
      <c r="F284" s="353">
        <v>6</v>
      </c>
      <c r="G284" s="296">
        <v>2.8E-3</v>
      </c>
      <c r="H284" s="302">
        <v>1</v>
      </c>
      <c r="I284" s="301">
        <v>0.22</v>
      </c>
      <c r="J284" s="323">
        <f t="shared" si="55"/>
        <v>0.02</v>
      </c>
      <c r="K284" s="301"/>
      <c r="L284" s="301"/>
      <c r="M284" s="301" t="str">
        <f t="shared" si="56"/>
        <v/>
      </c>
      <c r="N284" s="324" t="str">
        <f t="shared" si="57"/>
        <v/>
      </c>
      <c r="O284" s="300" t="s">
        <v>330</v>
      </c>
      <c r="P284" s="347"/>
      <c r="Q284" s="352" t="s">
        <v>498</v>
      </c>
      <c r="R284" s="351"/>
      <c r="S284" s="350"/>
      <c r="T284" s="348"/>
      <c r="U284" s="347"/>
      <c r="V284" s="285">
        <f t="shared" si="53"/>
        <v>1.4975999999999996E-2</v>
      </c>
      <c r="W284" s="334" t="e">
        <f t="shared" si="54"/>
        <v>#REF!</v>
      </c>
    </row>
    <row r="285" spans="1:23" s="209" customFormat="1" ht="15" customHeight="1">
      <c r="A285" s="347"/>
      <c r="B285" s="289" t="s">
        <v>466</v>
      </c>
      <c r="C285" s="288" t="s">
        <v>500</v>
      </c>
      <c r="D285" s="320"/>
      <c r="E285" s="303" t="s">
        <v>190</v>
      </c>
      <c r="F285" s="353">
        <v>42</v>
      </c>
      <c r="G285" s="296">
        <v>4.0000000000000001E-3</v>
      </c>
      <c r="H285" s="302">
        <v>1</v>
      </c>
      <c r="I285" s="301">
        <v>0.22</v>
      </c>
      <c r="J285" s="323">
        <f t="shared" si="55"/>
        <v>0.20499999999999999</v>
      </c>
      <c r="K285" s="301"/>
      <c r="L285" s="301"/>
      <c r="M285" s="301" t="str">
        <f t="shared" si="56"/>
        <v/>
      </c>
      <c r="N285" s="324" t="str">
        <f t="shared" si="57"/>
        <v/>
      </c>
      <c r="O285" s="300" t="s">
        <v>330</v>
      </c>
      <c r="Q285" s="245" t="s">
        <v>227</v>
      </c>
      <c r="R285" s="244" t="s">
        <v>196</v>
      </c>
      <c r="S285" s="243" t="s">
        <v>195</v>
      </c>
      <c r="T285" s="348"/>
      <c r="U285" s="347"/>
      <c r="V285" s="285">
        <f t="shared" si="53"/>
        <v>1.8720000000000001E-2</v>
      </c>
      <c r="W285" s="334" t="e">
        <f t="shared" si="54"/>
        <v>#REF!</v>
      </c>
    </row>
    <row r="286" spans="1:23" s="209" customFormat="1" ht="15" customHeight="1">
      <c r="A286" s="347"/>
      <c r="B286" s="322"/>
      <c r="C286" s="288"/>
      <c r="D286" s="320"/>
      <c r="E286" s="303"/>
      <c r="F286" s="302"/>
      <c r="G286" s="296"/>
      <c r="H286" s="302"/>
      <c r="I286" s="301"/>
      <c r="J286" s="323" t="str">
        <f t="shared" si="55"/>
        <v/>
      </c>
      <c r="K286" s="301"/>
      <c r="L286" s="301"/>
      <c r="M286" s="301" t="str">
        <f t="shared" si="56"/>
        <v/>
      </c>
      <c r="N286" s="324" t="str">
        <f t="shared" si="57"/>
        <v/>
      </c>
      <c r="O286" s="300"/>
      <c r="Q286" s="242" t="s">
        <v>17</v>
      </c>
      <c r="R286" s="241" t="s">
        <v>18</v>
      </c>
      <c r="S286" s="240" t="s">
        <v>194</v>
      </c>
      <c r="T286" s="348"/>
      <c r="U286" s="347"/>
      <c r="V286" s="285">
        <f t="shared" si="53"/>
        <v>2.8416000000000004E-2</v>
      </c>
      <c r="W286" s="334" t="e">
        <f t="shared" si="54"/>
        <v>#REF!</v>
      </c>
    </row>
    <row r="287" spans="1:23" s="209" customFormat="1" ht="15" customHeight="1">
      <c r="A287" s="347"/>
      <c r="B287" s="322" t="s">
        <v>67</v>
      </c>
      <c r="C287" s="288" t="s">
        <v>499</v>
      </c>
      <c r="D287" s="320"/>
      <c r="E287" s="303" t="s">
        <v>190</v>
      </c>
      <c r="F287" s="302">
        <v>3</v>
      </c>
      <c r="G287" s="296">
        <f>0.026*0.8</f>
        <v>2.0799999999999999E-2</v>
      </c>
      <c r="H287" s="302">
        <v>0.2</v>
      </c>
      <c r="I287" s="301">
        <v>0.22</v>
      </c>
      <c r="J287" s="323">
        <f t="shared" si="55"/>
        <v>1.4999999999999999E-2</v>
      </c>
      <c r="K287" s="301"/>
      <c r="L287" s="301"/>
      <c r="M287" s="301" t="str">
        <f t="shared" si="56"/>
        <v/>
      </c>
      <c r="N287" s="324" t="str">
        <f t="shared" si="57"/>
        <v/>
      </c>
      <c r="O287" s="300" t="s">
        <v>460</v>
      </c>
      <c r="Q287" s="238"/>
      <c r="R287" s="306" t="e">
        <f>#REF!</f>
        <v>#REF!</v>
      </c>
      <c r="S287" s="236" t="e">
        <f>IF(OR(Q287="",R287=""),0,ROUNDDOWN(Q287*R287,0))</f>
        <v>#REF!</v>
      </c>
      <c r="T287" s="348"/>
      <c r="U287" s="347"/>
      <c r="V287" s="285">
        <f t="shared" si="53"/>
        <v>1.7760000000000001E-2</v>
      </c>
      <c r="W287" s="334" t="e">
        <f t="shared" si="54"/>
        <v>#REF!</v>
      </c>
    </row>
    <row r="288" spans="1:23" s="209" customFormat="1" ht="15" customHeight="1">
      <c r="A288" s="347"/>
      <c r="B288" s="322" t="s">
        <v>67</v>
      </c>
      <c r="C288" s="288" t="s">
        <v>497</v>
      </c>
      <c r="D288" s="320"/>
      <c r="E288" s="303" t="s">
        <v>190</v>
      </c>
      <c r="F288" s="302">
        <v>3</v>
      </c>
      <c r="G288" s="296">
        <v>2.5999999999999999E-2</v>
      </c>
      <c r="H288" s="302">
        <v>0.2</v>
      </c>
      <c r="I288" s="301">
        <v>0.22</v>
      </c>
      <c r="J288" s="323">
        <f t="shared" si="55"/>
        <v>1.9E-2</v>
      </c>
      <c r="K288" s="301"/>
      <c r="L288" s="301"/>
      <c r="M288" s="301" t="str">
        <f t="shared" si="56"/>
        <v/>
      </c>
      <c r="N288" s="324" t="str">
        <f t="shared" si="57"/>
        <v/>
      </c>
      <c r="O288" s="300" t="s">
        <v>460</v>
      </c>
      <c r="Q288" s="210"/>
      <c r="R288" s="210"/>
      <c r="S288" s="210"/>
      <c r="T288" s="348"/>
      <c r="U288" s="347"/>
      <c r="V288" s="285">
        <f t="shared" si="53"/>
        <v>0.220416</v>
      </c>
      <c r="W288" s="334" t="e">
        <f t="shared" si="54"/>
        <v>#REF!</v>
      </c>
    </row>
    <row r="289" spans="1:23" s="209" customFormat="1" ht="15" customHeight="1">
      <c r="A289" s="347"/>
      <c r="B289" s="322" t="s">
        <v>66</v>
      </c>
      <c r="C289" s="315" t="s">
        <v>496</v>
      </c>
      <c r="D289" s="320"/>
      <c r="E289" s="303" t="s">
        <v>190</v>
      </c>
      <c r="F289" s="302">
        <v>4</v>
      </c>
      <c r="G289" s="286">
        <f>0.037*0.8</f>
        <v>2.9600000000000001E-2</v>
      </c>
      <c r="H289" s="302">
        <v>0.2</v>
      </c>
      <c r="I289" s="301">
        <v>0.22</v>
      </c>
      <c r="J289" s="323">
        <f t="shared" si="55"/>
        <v>2.9000000000000001E-2</v>
      </c>
      <c r="K289" s="301"/>
      <c r="L289" s="301"/>
      <c r="M289" s="301" t="str">
        <f t="shared" si="56"/>
        <v/>
      </c>
      <c r="N289" s="324" t="str">
        <f t="shared" si="57"/>
        <v/>
      </c>
      <c r="O289" s="300" t="s">
        <v>460</v>
      </c>
      <c r="Q289" s="235" t="s">
        <v>193</v>
      </c>
      <c r="R289" s="234"/>
      <c r="S289" s="233" t="s">
        <v>192</v>
      </c>
      <c r="T289" s="348"/>
      <c r="U289" s="347"/>
      <c r="V289" s="285">
        <f t="shared" si="53"/>
        <v>3.9359999999999999E-2</v>
      </c>
      <c r="W289" s="334" t="e">
        <f t="shared" si="54"/>
        <v>#REF!</v>
      </c>
    </row>
    <row r="290" spans="1:23" s="209" customFormat="1" ht="15" customHeight="1">
      <c r="A290" s="347"/>
      <c r="B290" s="322" t="s">
        <v>66</v>
      </c>
      <c r="C290" s="288" t="s">
        <v>495</v>
      </c>
      <c r="D290" s="320"/>
      <c r="E290" s="303" t="s">
        <v>190</v>
      </c>
      <c r="F290" s="302">
        <v>2</v>
      </c>
      <c r="G290" s="296">
        <v>3.6999999999999998E-2</v>
      </c>
      <c r="H290" s="302">
        <v>0.2</v>
      </c>
      <c r="I290" s="301">
        <v>0.22</v>
      </c>
      <c r="J290" s="323">
        <f t="shared" si="55"/>
        <v>1.7999999999999999E-2</v>
      </c>
      <c r="K290" s="301"/>
      <c r="L290" s="301"/>
      <c r="M290" s="301" t="str">
        <f t="shared" si="56"/>
        <v/>
      </c>
      <c r="N290" s="324" t="str">
        <f t="shared" si="57"/>
        <v/>
      </c>
      <c r="O290" s="300" t="s">
        <v>460</v>
      </c>
      <c r="Q290" s="232"/>
      <c r="R290" s="231" t="e">
        <f>S287+S283</f>
        <v>#REF!</v>
      </c>
      <c r="S290" s="335" t="s">
        <v>491</v>
      </c>
      <c r="T290" s="210"/>
      <c r="V290" s="285">
        <f t="shared" si="53"/>
        <v>0.61401600000000001</v>
      </c>
      <c r="W290" s="334" t="e">
        <f t="shared" si="54"/>
        <v>#REF!</v>
      </c>
    </row>
    <row r="291" spans="1:23" s="209" customFormat="1" ht="15" customHeight="1">
      <c r="B291" s="322" t="s">
        <v>66</v>
      </c>
      <c r="C291" s="315" t="s">
        <v>494</v>
      </c>
      <c r="D291" s="320"/>
      <c r="E291" s="303" t="s">
        <v>190</v>
      </c>
      <c r="F291" s="302">
        <v>14</v>
      </c>
      <c r="G291" s="296">
        <f>0.082*0.8</f>
        <v>6.5600000000000006E-2</v>
      </c>
      <c r="H291" s="302">
        <v>0.2</v>
      </c>
      <c r="I291" s="301">
        <v>0.22</v>
      </c>
      <c r="J291" s="323">
        <f t="shared" si="55"/>
        <v>0.224</v>
      </c>
      <c r="K291" s="301"/>
      <c r="L291" s="301"/>
      <c r="M291" s="301" t="str">
        <f t="shared" si="56"/>
        <v/>
      </c>
      <c r="N291" s="324" t="str">
        <f t="shared" si="57"/>
        <v/>
      </c>
      <c r="O291" s="300" t="s">
        <v>460</v>
      </c>
      <c r="Q291" s="210"/>
      <c r="R291" s="210"/>
      <c r="S291" s="210"/>
      <c r="T291" s="210"/>
      <c r="V291" s="285">
        <f t="shared" si="53"/>
        <v>0</v>
      </c>
      <c r="W291" s="334" t="e">
        <f t="shared" si="54"/>
        <v>#REF!</v>
      </c>
    </row>
    <row r="292" spans="1:23" s="209" customFormat="1" ht="15" customHeight="1">
      <c r="B292" s="322" t="s">
        <v>66</v>
      </c>
      <c r="C292" s="315" t="s">
        <v>493</v>
      </c>
      <c r="D292" s="320"/>
      <c r="E292" s="303" t="s">
        <v>190</v>
      </c>
      <c r="F292" s="329">
        <v>2</v>
      </c>
      <c r="G292" s="296">
        <v>8.2000000000000003E-2</v>
      </c>
      <c r="H292" s="302">
        <v>0.2</v>
      </c>
      <c r="I292" s="301">
        <v>0.22</v>
      </c>
      <c r="J292" s="323">
        <f t="shared" si="55"/>
        <v>0.04</v>
      </c>
      <c r="K292" s="301"/>
      <c r="L292" s="301"/>
      <c r="M292" s="301" t="str">
        <f t="shared" si="56"/>
        <v/>
      </c>
      <c r="N292" s="324" t="str">
        <f t="shared" si="57"/>
        <v/>
      </c>
      <c r="O292" s="300" t="s">
        <v>460</v>
      </c>
      <c r="Q292" s="235" t="s">
        <v>226</v>
      </c>
      <c r="R292" s="234"/>
      <c r="S292" s="233" t="s">
        <v>225</v>
      </c>
      <c r="T292" s="233" t="s">
        <v>224</v>
      </c>
      <c r="V292" s="285">
        <f t="shared" si="53"/>
        <v>5.04E-2</v>
      </c>
      <c r="W292" s="334" t="e">
        <f t="shared" si="54"/>
        <v>#REF!</v>
      </c>
    </row>
    <row r="293" spans="1:23" s="209" customFormat="1" ht="15" customHeight="1">
      <c r="B293" s="322" t="s">
        <v>66</v>
      </c>
      <c r="C293" s="288" t="s">
        <v>492</v>
      </c>
      <c r="D293" s="320"/>
      <c r="E293" s="303" t="s">
        <v>190</v>
      </c>
      <c r="F293" s="329">
        <v>26</v>
      </c>
      <c r="G293" s="296">
        <f>0.082*1.2</f>
        <v>9.8400000000000001E-2</v>
      </c>
      <c r="H293" s="302">
        <v>0.2</v>
      </c>
      <c r="I293" s="301">
        <v>0.22</v>
      </c>
      <c r="J293" s="323">
        <f t="shared" si="55"/>
        <v>0.624</v>
      </c>
      <c r="K293" s="301"/>
      <c r="L293" s="301"/>
      <c r="M293" s="301" t="str">
        <f t="shared" si="56"/>
        <v/>
      </c>
      <c r="N293" s="324" t="str">
        <f t="shared" si="57"/>
        <v/>
      </c>
      <c r="O293" s="300" t="s">
        <v>460</v>
      </c>
      <c r="Q293" s="299" t="s">
        <v>223</v>
      </c>
      <c r="R293" s="298"/>
      <c r="S293" s="297">
        <v>0.4</v>
      </c>
      <c r="T293" s="297">
        <v>0.2</v>
      </c>
      <c r="V293" s="285">
        <f t="shared" si="53"/>
        <v>2.0400000000000001E-2</v>
      </c>
      <c r="W293" s="334" t="e">
        <f t="shared" si="54"/>
        <v>#REF!</v>
      </c>
    </row>
    <row r="294" spans="1:23" s="209" customFormat="1" ht="15" customHeight="1">
      <c r="B294" s="322"/>
      <c r="C294" s="315"/>
      <c r="D294" s="320"/>
      <c r="E294" s="303"/>
      <c r="F294" s="329"/>
      <c r="G294" s="296"/>
      <c r="H294" s="302"/>
      <c r="I294" s="301"/>
      <c r="J294" s="323" t="str">
        <f t="shared" si="55"/>
        <v/>
      </c>
      <c r="K294" s="301"/>
      <c r="L294" s="301"/>
      <c r="M294" s="301" t="str">
        <f t="shared" si="56"/>
        <v/>
      </c>
      <c r="N294" s="324" t="str">
        <f t="shared" si="57"/>
        <v/>
      </c>
      <c r="O294" s="300"/>
      <c r="Q294" s="295" t="s">
        <v>222</v>
      </c>
      <c r="R294" s="294"/>
      <c r="S294" s="293">
        <v>0.4</v>
      </c>
      <c r="T294" s="293">
        <v>0.2</v>
      </c>
      <c r="V294" s="285">
        <f t="shared" si="53"/>
        <v>0.14399999999999999</v>
      </c>
      <c r="W294" s="334" t="e">
        <f t="shared" si="54"/>
        <v>#REF!</v>
      </c>
    </row>
    <row r="295" spans="1:23" s="209" customFormat="1" ht="15" customHeight="1">
      <c r="B295" s="322" t="s">
        <v>6</v>
      </c>
      <c r="C295" s="315" t="s">
        <v>326</v>
      </c>
      <c r="D295" s="320"/>
      <c r="E295" s="303" t="s">
        <v>190</v>
      </c>
      <c r="F295" s="329">
        <v>3</v>
      </c>
      <c r="G295" s="296">
        <v>1.4E-2</v>
      </c>
      <c r="H295" s="302">
        <v>1</v>
      </c>
      <c r="I295" s="301">
        <v>0.22</v>
      </c>
      <c r="J295" s="323">
        <f t="shared" si="55"/>
        <v>5.0999999999999997E-2</v>
      </c>
      <c r="K295" s="301"/>
      <c r="L295" s="301"/>
      <c r="M295" s="301" t="str">
        <f t="shared" si="56"/>
        <v/>
      </c>
      <c r="N295" s="324" t="str">
        <f t="shared" si="57"/>
        <v/>
      </c>
      <c r="O295" s="300" t="s">
        <v>241</v>
      </c>
      <c r="Q295" s="295" t="s">
        <v>221</v>
      </c>
      <c r="R295" s="294"/>
      <c r="S295" s="293">
        <v>0.4</v>
      </c>
      <c r="T295" s="293">
        <v>0.3</v>
      </c>
      <c r="V295" s="285">
        <f t="shared" si="53"/>
        <v>0.38399999999999995</v>
      </c>
      <c r="W295" s="334" t="e">
        <f t="shared" si="54"/>
        <v>#REF!</v>
      </c>
    </row>
    <row r="296" spans="1:23" s="209" customFormat="1" ht="15" customHeight="1">
      <c r="B296" s="322" t="s">
        <v>6</v>
      </c>
      <c r="C296" s="315" t="s">
        <v>459</v>
      </c>
      <c r="D296" s="320"/>
      <c r="E296" s="303" t="s">
        <v>190</v>
      </c>
      <c r="F296" s="329">
        <v>1</v>
      </c>
      <c r="G296" s="296">
        <v>1.7000000000000001E-2</v>
      </c>
      <c r="H296" s="302">
        <v>1</v>
      </c>
      <c r="I296" s="301">
        <v>0.22</v>
      </c>
      <c r="J296" s="323">
        <f t="shared" si="55"/>
        <v>2.1000000000000001E-2</v>
      </c>
      <c r="K296" s="301"/>
      <c r="L296" s="301"/>
      <c r="M296" s="301" t="str">
        <f t="shared" si="56"/>
        <v/>
      </c>
      <c r="N296" s="324" t="str">
        <f t="shared" si="57"/>
        <v/>
      </c>
      <c r="O296" s="300" t="s">
        <v>241</v>
      </c>
      <c r="Q296" s="295" t="s">
        <v>220</v>
      </c>
      <c r="R296" s="294"/>
      <c r="S296" s="293">
        <v>0.4</v>
      </c>
      <c r="T296" s="293">
        <v>0.3</v>
      </c>
      <c r="V296" s="285">
        <f t="shared" si="53"/>
        <v>1.9199999999999998E-2</v>
      </c>
      <c r="W296" s="334" t="e">
        <f t="shared" si="54"/>
        <v>#REF!</v>
      </c>
    </row>
    <row r="297" spans="1:23" s="209" customFormat="1" ht="15" customHeight="1">
      <c r="B297" s="332" t="s">
        <v>6</v>
      </c>
      <c r="C297" s="315" t="s">
        <v>490</v>
      </c>
      <c r="D297" s="320"/>
      <c r="E297" s="303" t="s">
        <v>190</v>
      </c>
      <c r="F297" s="329">
        <v>5</v>
      </c>
      <c r="G297" s="296">
        <v>2.4E-2</v>
      </c>
      <c r="H297" s="302">
        <v>1</v>
      </c>
      <c r="I297" s="301">
        <v>0.22</v>
      </c>
      <c r="J297" s="323">
        <f t="shared" si="55"/>
        <v>0.14599999999999999</v>
      </c>
      <c r="K297" s="301"/>
      <c r="L297" s="301"/>
      <c r="M297" s="301" t="str">
        <f t="shared" si="56"/>
        <v/>
      </c>
      <c r="N297" s="324" t="str">
        <f t="shared" si="57"/>
        <v/>
      </c>
      <c r="O297" s="328" t="s">
        <v>241</v>
      </c>
      <c r="Q297" s="295" t="s">
        <v>219</v>
      </c>
      <c r="R297" s="294"/>
      <c r="S297" s="293">
        <v>0.4</v>
      </c>
      <c r="T297" s="293">
        <v>0.3</v>
      </c>
      <c r="V297" s="285" t="e">
        <f>#REF!*#REF!*1.2*#REF!</f>
        <v>#REF!</v>
      </c>
      <c r="W297" s="334" t="e">
        <f t="shared" si="54"/>
        <v>#REF!</v>
      </c>
    </row>
    <row r="298" spans="1:23" s="209" customFormat="1" ht="15" customHeight="1">
      <c r="B298" s="332" t="s">
        <v>6</v>
      </c>
      <c r="C298" s="304" t="s">
        <v>489</v>
      </c>
      <c r="D298" s="320"/>
      <c r="E298" s="303" t="s">
        <v>190</v>
      </c>
      <c r="F298" s="329">
        <v>10</v>
      </c>
      <c r="G298" s="296">
        <v>3.2000000000000001E-2</v>
      </c>
      <c r="H298" s="302">
        <v>1</v>
      </c>
      <c r="I298" s="301">
        <v>0.22</v>
      </c>
      <c r="J298" s="323">
        <f t="shared" si="55"/>
        <v>0.39</v>
      </c>
      <c r="K298" s="301"/>
      <c r="L298" s="301"/>
      <c r="M298" s="301" t="str">
        <f t="shared" si="56"/>
        <v/>
      </c>
      <c r="N298" s="324" t="str">
        <f t="shared" si="57"/>
        <v/>
      </c>
      <c r="O298" s="328" t="s">
        <v>241</v>
      </c>
      <c r="Q298" s="295" t="s">
        <v>218</v>
      </c>
      <c r="R298" s="294"/>
      <c r="S298" s="293">
        <v>0.4</v>
      </c>
      <c r="T298" s="293">
        <v>0.2</v>
      </c>
      <c r="V298" s="285" t="e">
        <f>#REF!*#REF!*1.2*#REF!</f>
        <v>#REF!</v>
      </c>
      <c r="W298" s="334" t="e">
        <f t="shared" si="54"/>
        <v>#REF!</v>
      </c>
    </row>
    <row r="299" spans="1:23" s="209" customFormat="1" ht="15" customHeight="1">
      <c r="B299" s="289" t="s">
        <v>350</v>
      </c>
      <c r="C299" s="288" t="s">
        <v>349</v>
      </c>
      <c r="D299" s="320"/>
      <c r="E299" s="303" t="s">
        <v>190</v>
      </c>
      <c r="F299" s="302">
        <v>1</v>
      </c>
      <c r="G299" s="296">
        <v>0.08</v>
      </c>
      <c r="H299" s="302">
        <v>0.2</v>
      </c>
      <c r="I299" s="301">
        <v>0.22</v>
      </c>
      <c r="J299" s="323">
        <f t="shared" si="55"/>
        <v>0.02</v>
      </c>
      <c r="K299" s="301"/>
      <c r="L299" s="301"/>
      <c r="M299" s="301" t="str">
        <f t="shared" si="56"/>
        <v/>
      </c>
      <c r="N299" s="324" t="str">
        <f t="shared" si="57"/>
        <v/>
      </c>
      <c r="O299" s="300" t="s">
        <v>348</v>
      </c>
      <c r="Q299" s="295" t="s">
        <v>217</v>
      </c>
      <c r="R299" s="294"/>
      <c r="S299" s="293">
        <v>0.5</v>
      </c>
      <c r="T299" s="293">
        <v>0.3</v>
      </c>
      <c r="V299" s="285" t="e">
        <f>#REF!*#REF!*1.2*#REF!</f>
        <v>#REF!</v>
      </c>
      <c r="W299" s="334" t="e">
        <f t="shared" si="54"/>
        <v>#REF!</v>
      </c>
    </row>
    <row r="300" spans="1:23" s="209" customFormat="1" ht="15" customHeight="1">
      <c r="B300" s="322"/>
      <c r="C300" s="288"/>
      <c r="D300" s="320"/>
      <c r="E300" s="303"/>
      <c r="F300" s="302"/>
      <c r="G300" s="286"/>
      <c r="H300" s="302"/>
      <c r="I300" s="301"/>
      <c r="J300" s="323" t="str">
        <f t="shared" ref="J300:J311" si="58">IF(AND(D300="",E300=""),"",IF(H300="",ROUND(F300*G300+F300*G300*I300,3),ROUND(F300*G300*H300+F300*G300*H300*I300,3)))</f>
        <v/>
      </c>
      <c r="K300" s="301"/>
      <c r="L300" s="301"/>
      <c r="M300" s="301" t="str">
        <f t="shared" ref="M300:M311" si="59">IF(K300="","",0.12)</f>
        <v/>
      </c>
      <c r="N300" s="324" t="str">
        <f t="shared" ref="N300:N311" si="60">IF(K300="","",IF(L300="",ROUND(F300*K300+F300*K300*M300,3),ROUND(F300*K300*L300+F300*K300*L300*M300,3)))</f>
        <v/>
      </c>
      <c r="O300" s="300"/>
      <c r="Q300" s="295" t="s">
        <v>216</v>
      </c>
      <c r="R300" s="294"/>
      <c r="S300" s="293">
        <v>0.4</v>
      </c>
      <c r="T300" s="293">
        <v>0.3</v>
      </c>
      <c r="V300" s="285">
        <f t="shared" ref="V300:V310" si="61">G300*H300*1.2*F300</f>
        <v>0</v>
      </c>
      <c r="W300" s="334" t="e">
        <f t="shared" si="54"/>
        <v>#REF!</v>
      </c>
    </row>
    <row r="301" spans="1:23" s="209" customFormat="1" ht="15" customHeight="1">
      <c r="B301" s="322"/>
      <c r="C301" s="288"/>
      <c r="D301" s="320"/>
      <c r="E301" s="303"/>
      <c r="F301" s="302"/>
      <c r="G301" s="286"/>
      <c r="H301" s="302"/>
      <c r="I301" s="301"/>
      <c r="J301" s="323" t="str">
        <f t="shared" si="58"/>
        <v/>
      </c>
      <c r="K301" s="301"/>
      <c r="L301" s="301"/>
      <c r="M301" s="301" t="str">
        <f t="shared" si="59"/>
        <v/>
      </c>
      <c r="N301" s="324" t="str">
        <f t="shared" si="60"/>
        <v/>
      </c>
      <c r="O301" s="300"/>
      <c r="Q301" s="295" t="s">
        <v>215</v>
      </c>
      <c r="R301" s="294"/>
      <c r="S301" s="293">
        <v>0.4</v>
      </c>
      <c r="T301" s="293">
        <v>0.3</v>
      </c>
      <c r="V301" s="285">
        <f t="shared" si="61"/>
        <v>0</v>
      </c>
      <c r="W301" s="334" t="e">
        <f t="shared" si="54"/>
        <v>#REF!</v>
      </c>
    </row>
    <row r="302" spans="1:23" s="209" customFormat="1" ht="15" customHeight="1">
      <c r="B302" s="322"/>
      <c r="C302" s="288"/>
      <c r="D302" s="320"/>
      <c r="E302" s="303"/>
      <c r="F302" s="302"/>
      <c r="G302" s="286"/>
      <c r="H302" s="302"/>
      <c r="I302" s="301"/>
      <c r="J302" s="323" t="str">
        <f t="shared" si="58"/>
        <v/>
      </c>
      <c r="K302" s="301"/>
      <c r="L302" s="301"/>
      <c r="M302" s="301" t="str">
        <f t="shared" si="59"/>
        <v/>
      </c>
      <c r="N302" s="324" t="str">
        <f t="shared" si="60"/>
        <v/>
      </c>
      <c r="O302" s="300"/>
      <c r="Q302" s="295" t="s">
        <v>214</v>
      </c>
      <c r="R302" s="294"/>
      <c r="S302" s="293">
        <v>0.6</v>
      </c>
      <c r="T302" s="293">
        <v>0.3</v>
      </c>
      <c r="V302" s="285">
        <f t="shared" si="61"/>
        <v>0</v>
      </c>
      <c r="W302" s="334" t="e">
        <f t="shared" si="54"/>
        <v>#REF!</v>
      </c>
    </row>
    <row r="303" spans="1:23" s="209" customFormat="1" ht="15" customHeight="1">
      <c r="B303" s="322"/>
      <c r="C303" s="288"/>
      <c r="D303" s="320"/>
      <c r="E303" s="303"/>
      <c r="F303" s="302"/>
      <c r="G303" s="286"/>
      <c r="H303" s="302"/>
      <c r="I303" s="301"/>
      <c r="J303" s="323" t="str">
        <f t="shared" si="58"/>
        <v/>
      </c>
      <c r="K303" s="301"/>
      <c r="L303" s="301"/>
      <c r="M303" s="301" t="str">
        <f t="shared" si="59"/>
        <v/>
      </c>
      <c r="N303" s="324" t="str">
        <f t="shared" si="60"/>
        <v/>
      </c>
      <c r="O303" s="300"/>
      <c r="Q303" s="295" t="s">
        <v>213</v>
      </c>
      <c r="R303" s="294"/>
      <c r="S303" s="293">
        <v>0.4</v>
      </c>
      <c r="T303" s="293">
        <v>0.2</v>
      </c>
      <c r="V303" s="285">
        <f t="shared" si="61"/>
        <v>0</v>
      </c>
      <c r="W303" s="334" t="e">
        <f t="shared" si="54"/>
        <v>#REF!</v>
      </c>
    </row>
    <row r="304" spans="1:23" s="209" customFormat="1" ht="15" customHeight="1">
      <c r="B304" s="322"/>
      <c r="C304" s="288"/>
      <c r="D304" s="320"/>
      <c r="E304" s="303"/>
      <c r="F304" s="302"/>
      <c r="G304" s="286"/>
      <c r="H304" s="302"/>
      <c r="I304" s="301"/>
      <c r="J304" s="323" t="str">
        <f t="shared" si="58"/>
        <v/>
      </c>
      <c r="K304" s="301"/>
      <c r="L304" s="301"/>
      <c r="M304" s="301" t="str">
        <f t="shared" si="59"/>
        <v/>
      </c>
      <c r="N304" s="324" t="str">
        <f t="shared" si="60"/>
        <v/>
      </c>
      <c r="O304" s="300"/>
      <c r="Q304" s="295" t="s">
        <v>212</v>
      </c>
      <c r="R304" s="294"/>
      <c r="S304" s="293">
        <v>0.6</v>
      </c>
      <c r="T304" s="293">
        <v>0.3</v>
      </c>
      <c r="V304" s="285">
        <f t="shared" si="61"/>
        <v>0</v>
      </c>
      <c r="W304" s="334" t="e">
        <f t="shared" si="54"/>
        <v>#REF!</v>
      </c>
    </row>
    <row r="305" spans="2:23" s="209" customFormat="1" ht="15" customHeight="1">
      <c r="B305" s="305"/>
      <c r="C305" s="315"/>
      <c r="D305" s="320"/>
      <c r="E305" s="303"/>
      <c r="F305" s="329"/>
      <c r="G305" s="286"/>
      <c r="H305" s="302"/>
      <c r="I305" s="301"/>
      <c r="J305" s="323" t="str">
        <f t="shared" si="58"/>
        <v/>
      </c>
      <c r="K305" s="301"/>
      <c r="L305" s="301"/>
      <c r="M305" s="301" t="str">
        <f t="shared" si="59"/>
        <v/>
      </c>
      <c r="N305" s="324" t="str">
        <f t="shared" si="60"/>
        <v/>
      </c>
      <c r="O305" s="328"/>
      <c r="Q305" s="292" t="s">
        <v>211</v>
      </c>
      <c r="R305" s="291"/>
      <c r="S305" s="290">
        <v>0.4</v>
      </c>
      <c r="T305" s="290">
        <v>0.3</v>
      </c>
      <c r="V305" s="285">
        <f t="shared" si="61"/>
        <v>0</v>
      </c>
      <c r="W305" s="334" t="e">
        <f t="shared" si="54"/>
        <v>#REF!</v>
      </c>
    </row>
    <row r="306" spans="2:23" s="209" customFormat="1" ht="15" customHeight="1">
      <c r="B306" s="305"/>
      <c r="C306" s="304"/>
      <c r="D306" s="320"/>
      <c r="E306" s="303"/>
      <c r="F306" s="302"/>
      <c r="G306" s="286"/>
      <c r="H306" s="302"/>
      <c r="I306" s="301"/>
      <c r="J306" s="323" t="str">
        <f t="shared" si="58"/>
        <v/>
      </c>
      <c r="K306" s="301"/>
      <c r="L306" s="301"/>
      <c r="M306" s="301" t="str">
        <f t="shared" si="59"/>
        <v/>
      </c>
      <c r="N306" s="324" t="str">
        <f t="shared" si="60"/>
        <v/>
      </c>
      <c r="O306" s="300"/>
      <c r="Q306" s="210"/>
      <c r="R306" s="210"/>
      <c r="S306" s="210"/>
      <c r="T306" s="210"/>
      <c r="V306" s="285">
        <f t="shared" si="61"/>
        <v>0</v>
      </c>
      <c r="W306" s="334" t="e">
        <f t="shared" si="54"/>
        <v>#REF!</v>
      </c>
    </row>
    <row r="307" spans="2:23" s="209" customFormat="1" ht="15" customHeight="1">
      <c r="B307" s="305"/>
      <c r="C307" s="304"/>
      <c r="D307" s="320"/>
      <c r="E307" s="303"/>
      <c r="F307" s="302"/>
      <c r="G307" s="286"/>
      <c r="H307" s="302"/>
      <c r="I307" s="301"/>
      <c r="J307" s="323" t="str">
        <f t="shared" si="58"/>
        <v/>
      </c>
      <c r="K307" s="301"/>
      <c r="L307" s="301"/>
      <c r="M307" s="301" t="str">
        <f t="shared" si="59"/>
        <v/>
      </c>
      <c r="N307" s="324" t="str">
        <f t="shared" si="60"/>
        <v/>
      </c>
      <c r="O307" s="300"/>
      <c r="Q307" s="210"/>
      <c r="R307" s="210"/>
      <c r="S307" s="210"/>
      <c r="T307" s="210"/>
      <c r="V307" s="285">
        <f t="shared" si="61"/>
        <v>0</v>
      </c>
      <c r="W307" s="334" t="e">
        <f t="shared" si="54"/>
        <v>#REF!</v>
      </c>
    </row>
    <row r="308" spans="2:23" s="209" customFormat="1" ht="15" customHeight="1">
      <c r="B308" s="305"/>
      <c r="C308" s="304"/>
      <c r="D308" s="320"/>
      <c r="E308" s="303"/>
      <c r="F308" s="302"/>
      <c r="G308" s="286"/>
      <c r="H308" s="302"/>
      <c r="I308" s="301"/>
      <c r="J308" s="323" t="str">
        <f t="shared" si="58"/>
        <v/>
      </c>
      <c r="K308" s="301"/>
      <c r="L308" s="301"/>
      <c r="M308" s="301" t="str">
        <f t="shared" si="59"/>
        <v/>
      </c>
      <c r="N308" s="324" t="str">
        <f t="shared" si="60"/>
        <v/>
      </c>
      <c r="O308" s="300"/>
      <c r="Q308" s="210"/>
      <c r="R308" s="210"/>
      <c r="S308" s="210"/>
      <c r="T308" s="210"/>
      <c r="V308" s="209">
        <f t="shared" si="61"/>
        <v>0</v>
      </c>
      <c r="W308" s="209" t="e">
        <f t="shared" si="54"/>
        <v>#REF!</v>
      </c>
    </row>
    <row r="309" spans="2:23" s="209" customFormat="1" ht="15" customHeight="1">
      <c r="B309" s="305"/>
      <c r="C309" s="304"/>
      <c r="D309" s="320"/>
      <c r="E309" s="303"/>
      <c r="F309" s="302"/>
      <c r="G309" s="286"/>
      <c r="H309" s="302"/>
      <c r="I309" s="301"/>
      <c r="J309" s="323" t="str">
        <f t="shared" si="58"/>
        <v/>
      </c>
      <c r="K309" s="301"/>
      <c r="L309" s="301"/>
      <c r="M309" s="301" t="str">
        <f t="shared" si="59"/>
        <v/>
      </c>
      <c r="N309" s="324" t="str">
        <f t="shared" si="60"/>
        <v/>
      </c>
      <c r="O309" s="300"/>
      <c r="Q309" s="210"/>
      <c r="R309" s="210"/>
      <c r="S309" s="210"/>
      <c r="T309" s="210"/>
      <c r="V309" s="209">
        <f t="shared" si="61"/>
        <v>0</v>
      </c>
      <c r="W309" s="209" t="e">
        <f t="shared" si="54"/>
        <v>#REF!</v>
      </c>
    </row>
    <row r="310" spans="2:23" s="209" customFormat="1" ht="15" customHeight="1">
      <c r="B310" s="322"/>
      <c r="C310" s="304"/>
      <c r="D310" s="320"/>
      <c r="E310" s="303"/>
      <c r="F310" s="302"/>
      <c r="G310" s="286"/>
      <c r="H310" s="302"/>
      <c r="I310" s="301"/>
      <c r="J310" s="323" t="str">
        <f t="shared" si="58"/>
        <v/>
      </c>
      <c r="K310" s="301"/>
      <c r="L310" s="301"/>
      <c r="M310" s="301" t="str">
        <f t="shared" si="59"/>
        <v/>
      </c>
      <c r="N310" s="324" t="str">
        <f t="shared" si="60"/>
        <v/>
      </c>
      <c r="O310" s="300"/>
      <c r="Q310" s="210"/>
      <c r="R310" s="210"/>
      <c r="S310" s="210"/>
      <c r="T310" s="210"/>
      <c r="V310" s="209">
        <f t="shared" si="61"/>
        <v>0</v>
      </c>
      <c r="W310" s="209" t="e">
        <f t="shared" si="54"/>
        <v>#REF!</v>
      </c>
    </row>
    <row r="311" spans="2:23" s="209" customFormat="1" ht="15" customHeight="1">
      <c r="B311" s="332"/>
      <c r="C311" s="346"/>
      <c r="D311" s="345"/>
      <c r="E311" s="303"/>
      <c r="F311" s="344"/>
      <c r="G311" s="286"/>
      <c r="H311" s="302"/>
      <c r="I311" s="301"/>
      <c r="J311" s="343" t="str">
        <f t="shared" si="58"/>
        <v/>
      </c>
      <c r="K311" s="342"/>
      <c r="L311" s="342"/>
      <c r="M311" s="342" t="str">
        <f t="shared" si="59"/>
        <v/>
      </c>
      <c r="N311" s="341" t="str">
        <f t="shared" si="60"/>
        <v/>
      </c>
      <c r="O311" s="328"/>
      <c r="Q311" s="210"/>
      <c r="R311" s="210"/>
      <c r="S311" s="210"/>
      <c r="T311" s="210"/>
    </row>
    <row r="312" spans="2:23" s="209" customFormat="1" ht="15" customHeight="1">
      <c r="B312" s="220"/>
      <c r="C312" s="219" t="s">
        <v>191</v>
      </c>
      <c r="D312" s="218"/>
      <c r="E312" s="217"/>
      <c r="F312" s="215"/>
      <c r="G312" s="216"/>
      <c r="H312" s="215"/>
      <c r="I312" s="215"/>
      <c r="J312" s="214" t="e">
        <f>IF(J241="","",SUM(J241:J311))</f>
        <v>#REF!</v>
      </c>
      <c r="K312" s="213"/>
      <c r="L312" s="213"/>
      <c r="M312" s="213"/>
      <c r="N312" s="661" t="str">
        <f>IF(N241="","",SUM(N241:N311))</f>
        <v/>
      </c>
      <c r="O312" s="662"/>
      <c r="Q312" s="210"/>
      <c r="R312" s="210"/>
      <c r="S312" s="210"/>
      <c r="T312" s="210"/>
    </row>
    <row r="313" spans="2:23" s="209" customFormat="1" ht="15" customHeight="1">
      <c r="B313" s="284" t="s">
        <v>238</v>
      </c>
      <c r="G313" s="210"/>
      <c r="Q313" s="210"/>
      <c r="R313" s="210"/>
      <c r="S313" s="210"/>
      <c r="T313" s="210"/>
    </row>
    <row r="314" spans="2:23" s="209" customFormat="1" ht="15" customHeight="1">
      <c r="B314" s="283" t="s">
        <v>93</v>
      </c>
      <c r="C314" s="1073" t="e">
        <f>$C$2</f>
        <v>#REF!</v>
      </c>
      <c r="D314" s="1074"/>
      <c r="E314" s="1074"/>
      <c r="F314" s="1074"/>
      <c r="G314" s="1074"/>
      <c r="H314" s="1074"/>
      <c r="I314" s="1074"/>
      <c r="J314" s="1075"/>
      <c r="K314" s="1071" t="s">
        <v>207</v>
      </c>
      <c r="L314" s="1072"/>
      <c r="M314" s="1076" t="str">
        <f>$M$2</f>
        <v>Ⅱ.排水処理施設（西）撤去工事　</v>
      </c>
      <c r="N314" s="1077"/>
      <c r="O314" s="1077"/>
      <c r="P314" s="1078"/>
      <c r="Q314" s="282" t="s">
        <v>240</v>
      </c>
      <c r="R314" s="886" t="s">
        <v>488</v>
      </c>
      <c r="S314" s="894"/>
      <c r="T314" s="1070"/>
    </row>
    <row r="315" spans="2:23" s="209" customFormat="1" ht="15" customHeight="1">
      <c r="G315" s="210"/>
      <c r="Q315" s="210"/>
      <c r="R315" s="210"/>
      <c r="S315" s="210"/>
      <c r="T315" s="210"/>
    </row>
    <row r="316" spans="2:23" s="209" customFormat="1" ht="15" customHeight="1">
      <c r="B316" s="281"/>
      <c r="C316" s="280"/>
      <c r="D316" s="275" t="s">
        <v>235</v>
      </c>
      <c r="E316" s="279"/>
      <c r="F316" s="278"/>
      <c r="G316" s="277" t="s">
        <v>205</v>
      </c>
      <c r="H316" s="274"/>
      <c r="I316" s="274"/>
      <c r="J316" s="276"/>
      <c r="K316" s="275" t="s">
        <v>204</v>
      </c>
      <c r="L316" s="274"/>
      <c r="M316" s="274"/>
      <c r="N316" s="273"/>
      <c r="O316" s="272" t="s">
        <v>203</v>
      </c>
      <c r="Q316" s="210"/>
      <c r="R316" s="210"/>
      <c r="S316" s="210"/>
      <c r="T316" s="210"/>
    </row>
    <row r="317" spans="2:23" s="209" customFormat="1" ht="15" customHeight="1">
      <c r="B317" s="271" t="s">
        <v>70</v>
      </c>
      <c r="C317" s="270" t="s">
        <v>87</v>
      </c>
      <c r="D317" s="269" t="s">
        <v>234</v>
      </c>
      <c r="E317" s="268" t="s">
        <v>233</v>
      </c>
      <c r="F317" s="265" t="s">
        <v>13</v>
      </c>
      <c r="G317" s="267" t="s">
        <v>202</v>
      </c>
      <c r="H317" s="265" t="s">
        <v>14</v>
      </c>
      <c r="I317" s="264" t="s">
        <v>201</v>
      </c>
      <c r="J317" s="266" t="s">
        <v>14</v>
      </c>
      <c r="K317" s="265" t="s">
        <v>202</v>
      </c>
      <c r="L317" s="265" t="s">
        <v>14</v>
      </c>
      <c r="M317" s="264" t="s">
        <v>201</v>
      </c>
      <c r="N317" s="263" t="s">
        <v>14</v>
      </c>
      <c r="O317" s="262"/>
      <c r="Q317" s="210"/>
      <c r="R317" s="210"/>
      <c r="S317" s="210"/>
      <c r="T317" s="210"/>
    </row>
    <row r="318" spans="2:23" s="209" customFormat="1" ht="15" customHeight="1">
      <c r="B318" s="261"/>
      <c r="C318" s="260"/>
      <c r="D318" s="259"/>
      <c r="E318" s="256"/>
      <c r="F318" s="256"/>
      <c r="G318" s="258"/>
      <c r="H318" s="256" t="s">
        <v>200</v>
      </c>
      <c r="I318" s="256"/>
      <c r="J318" s="257" t="s">
        <v>199</v>
      </c>
      <c r="K318" s="256"/>
      <c r="L318" s="256" t="s">
        <v>200</v>
      </c>
      <c r="M318" s="256"/>
      <c r="N318" s="255" t="s">
        <v>199</v>
      </c>
      <c r="O318" s="254"/>
      <c r="Q318" s="210"/>
      <c r="R318" s="210"/>
      <c r="S318" s="210"/>
      <c r="T318" s="210"/>
    </row>
    <row r="319" spans="2:23" s="209" customFormat="1" ht="15" customHeight="1">
      <c r="B319" s="305" t="s">
        <v>297</v>
      </c>
      <c r="C319" s="304" t="s">
        <v>487</v>
      </c>
      <c r="D319" s="227"/>
      <c r="E319" s="303" t="s">
        <v>251</v>
      </c>
      <c r="F319" s="225">
        <v>1</v>
      </c>
      <c r="G319" s="296">
        <f>(200+200+200)*0.0001</f>
        <v>6.0000000000000005E-2</v>
      </c>
      <c r="H319" s="310">
        <v>1</v>
      </c>
      <c r="I319" s="301">
        <v>0.22</v>
      </c>
      <c r="J319" s="224">
        <f t="shared" ref="J319:J350" si="62">IF(AND(D319="",E319=""),"",IF(H319="",ROUND(F319*G319+F319*G319*I319,3),ROUND(F319*G319*H319+F319*G319*H319*I319,3)))</f>
        <v>7.2999999999999995E-2</v>
      </c>
      <c r="K319" s="301"/>
      <c r="L319" s="301"/>
      <c r="M319" s="301" t="str">
        <f t="shared" ref="M319:M350" si="63">IF(K319="","",0.12)</f>
        <v/>
      </c>
      <c r="N319" s="324" t="str">
        <f>IF(K319="","",IF(L319="",ROUND(F319*K319+F319*K319*M319,3),ROUND(F319*K319*L319+F319*K319*L319*M319,3)))</f>
        <v/>
      </c>
      <c r="O319" s="300" t="s">
        <v>295</v>
      </c>
      <c r="Q319" s="253" t="s">
        <v>229</v>
      </c>
      <c r="R319" s="252"/>
      <c r="S319" s="251"/>
      <c r="T319" s="210"/>
      <c r="V319" s="285">
        <f>G319*H319*1.2*F319</f>
        <v>7.2000000000000008E-2</v>
      </c>
    </row>
    <row r="320" spans="2:23" s="209" customFormat="1" ht="15" customHeight="1">
      <c r="B320" s="305" t="s">
        <v>297</v>
      </c>
      <c r="C320" s="304" t="s">
        <v>486</v>
      </c>
      <c r="D320" s="227"/>
      <c r="E320" s="303" t="s">
        <v>251</v>
      </c>
      <c r="F320" s="225">
        <v>5</v>
      </c>
      <c r="G320" s="296">
        <f>(300+300+300)*0.0001</f>
        <v>9.0000000000000011E-2</v>
      </c>
      <c r="H320" s="310">
        <v>1</v>
      </c>
      <c r="I320" s="301">
        <v>0.22</v>
      </c>
      <c r="J320" s="224">
        <f t="shared" si="62"/>
        <v>0.54900000000000004</v>
      </c>
      <c r="K320" s="301"/>
      <c r="L320" s="301"/>
      <c r="M320" s="301" t="str">
        <f t="shared" si="63"/>
        <v/>
      </c>
      <c r="N320" s="324" t="str">
        <f>IF(K320="","",IF(L320="",ROUND(F320*K320+F320*K320*M320,3),ROUND(F320*K320*L320+F320*K320*L320*M320,3)))</f>
        <v/>
      </c>
      <c r="O320" s="300" t="s">
        <v>295</v>
      </c>
      <c r="Q320" s="245" t="s">
        <v>227</v>
      </c>
      <c r="R320" s="244" t="s">
        <v>196</v>
      </c>
      <c r="S320" s="243" t="s">
        <v>195</v>
      </c>
      <c r="T320" s="210"/>
      <c r="V320" s="285">
        <f>G320*H320*1.2*F320</f>
        <v>0.54</v>
      </c>
    </row>
    <row r="321" spans="2:23" s="209" customFormat="1" ht="15" customHeight="1">
      <c r="B321" s="289" t="s">
        <v>477</v>
      </c>
      <c r="C321" s="288" t="s">
        <v>485</v>
      </c>
      <c r="D321" s="227"/>
      <c r="E321" s="303" t="s">
        <v>251</v>
      </c>
      <c r="F321" s="225">
        <v>23</v>
      </c>
      <c r="G321" s="286">
        <v>0.26400000000000001</v>
      </c>
      <c r="H321" s="302">
        <v>0.2</v>
      </c>
      <c r="I321" s="301">
        <v>0.22</v>
      </c>
      <c r="J321" s="224">
        <f t="shared" si="62"/>
        <v>1.482</v>
      </c>
      <c r="K321" s="301"/>
      <c r="L321" s="301"/>
      <c r="M321" s="301" t="str">
        <f t="shared" si="63"/>
        <v/>
      </c>
      <c r="N321" s="324" t="str">
        <f>IF(K321="","",IF(L321="",ROUND(F321*K321+F321*K321*M321,3),ROUND(F321*K321*L321+F321*K321*L321*M321,3)))</f>
        <v/>
      </c>
      <c r="O321" s="300" t="s">
        <v>475</v>
      </c>
      <c r="Q321" s="242" t="s">
        <v>15</v>
      </c>
      <c r="R321" s="241" t="s">
        <v>16</v>
      </c>
      <c r="S321" s="240" t="s">
        <v>197</v>
      </c>
      <c r="T321" s="210"/>
      <c r="V321" s="285">
        <f>G321*H321*1.2*F321</f>
        <v>1.4572799999999999</v>
      </c>
    </row>
    <row r="322" spans="2:23" s="209" customFormat="1" ht="15" customHeight="1" thickBot="1">
      <c r="B322" s="289" t="s">
        <v>477</v>
      </c>
      <c r="C322" s="304" t="s">
        <v>484</v>
      </c>
      <c r="D322" s="227"/>
      <c r="E322" s="303" t="s">
        <v>251</v>
      </c>
      <c r="F322" s="225">
        <v>1</v>
      </c>
      <c r="G322" s="286">
        <v>0.26400000000000001</v>
      </c>
      <c r="H322" s="302">
        <v>0.2</v>
      </c>
      <c r="I322" s="301">
        <v>0.22</v>
      </c>
      <c r="J322" s="224">
        <f t="shared" si="62"/>
        <v>6.4000000000000001E-2</v>
      </c>
      <c r="K322" s="223"/>
      <c r="L322" s="223"/>
      <c r="M322" s="301" t="str">
        <f t="shared" si="63"/>
        <v/>
      </c>
      <c r="N322" s="339" t="str">
        <f>IF(L322="","",0.12)</f>
        <v/>
      </c>
      <c r="O322" s="300" t="s">
        <v>475</v>
      </c>
      <c r="Q322" s="250">
        <f>J351</f>
        <v>14.611000000000002</v>
      </c>
      <c r="R322" s="237" t="e">
        <f>#REF!</f>
        <v>#REF!</v>
      </c>
      <c r="S322" s="249" t="e">
        <f>IF(OR(Q322="",R322=""),0,ROUNDDOWN(Q322*R322,0))</f>
        <v>#REF!</v>
      </c>
      <c r="T322" s="210"/>
    </row>
    <row r="323" spans="2:23" s="209" customFormat="1" ht="15" customHeight="1" thickTop="1">
      <c r="B323" s="289" t="s">
        <v>477</v>
      </c>
      <c r="C323" s="288" t="s">
        <v>483</v>
      </c>
      <c r="D323" s="227"/>
      <c r="E323" s="303" t="s">
        <v>251</v>
      </c>
      <c r="F323" s="225">
        <v>1</v>
      </c>
      <c r="G323" s="286">
        <v>0.26400000000000001</v>
      </c>
      <c r="H323" s="302">
        <v>0.2</v>
      </c>
      <c r="I323" s="301">
        <v>0.22</v>
      </c>
      <c r="J323" s="224">
        <f t="shared" si="62"/>
        <v>6.4000000000000001E-2</v>
      </c>
      <c r="K323" s="223"/>
      <c r="L323" s="223"/>
      <c r="M323" s="223" t="str">
        <f t="shared" si="63"/>
        <v/>
      </c>
      <c r="N323" s="222" t="str">
        <f t="shared" ref="N323:N350" si="64">IF(K323="","",IF(L323="",ROUND(F323*K323+F323*K323*M323,3),ROUND(F323*K323*L323+F323*K323*L323*M323,3)))</f>
        <v/>
      </c>
      <c r="O323" s="300" t="s">
        <v>475</v>
      </c>
      <c r="Q323" s="248" t="s">
        <v>228</v>
      </c>
      <c r="R323" s="247"/>
      <c r="S323" s="246"/>
      <c r="T323" s="210"/>
      <c r="V323" s="285">
        <f t="shared" ref="V323:V340" si="65">G323*H323*1.2*F323</f>
        <v>6.336E-2</v>
      </c>
    </row>
    <row r="324" spans="2:23" s="209" customFormat="1" ht="15" customHeight="1">
      <c r="B324" s="289" t="s">
        <v>479</v>
      </c>
      <c r="C324" s="340" t="s">
        <v>482</v>
      </c>
      <c r="D324" s="227"/>
      <c r="E324" s="303" t="s">
        <v>251</v>
      </c>
      <c r="F324" s="225">
        <v>4</v>
      </c>
      <c r="G324" s="296">
        <v>0.38700000000000001</v>
      </c>
      <c r="H324" s="302">
        <v>0.2</v>
      </c>
      <c r="I324" s="301">
        <v>0.22</v>
      </c>
      <c r="J324" s="224">
        <f t="shared" si="62"/>
        <v>0.378</v>
      </c>
      <c r="K324" s="223"/>
      <c r="L324" s="223"/>
      <c r="M324" s="223" t="str">
        <f t="shared" si="63"/>
        <v/>
      </c>
      <c r="N324" s="222" t="str">
        <f t="shared" si="64"/>
        <v/>
      </c>
      <c r="O324" s="300" t="s">
        <v>475</v>
      </c>
      <c r="Q324" s="245" t="s">
        <v>227</v>
      </c>
      <c r="R324" s="244" t="s">
        <v>196</v>
      </c>
      <c r="S324" s="243" t="s">
        <v>195</v>
      </c>
      <c r="T324" s="210"/>
      <c r="V324" s="285">
        <f t="shared" si="65"/>
        <v>0.37152000000000002</v>
      </c>
      <c r="W324" s="334" t="e">
        <f>ROUND(V324*$R$88,-1)</f>
        <v>#REF!</v>
      </c>
    </row>
    <row r="325" spans="2:23" s="209" customFormat="1" ht="15" customHeight="1">
      <c r="B325" s="289" t="s">
        <v>479</v>
      </c>
      <c r="C325" s="340" t="s">
        <v>481</v>
      </c>
      <c r="D325" s="227"/>
      <c r="E325" s="303" t="s">
        <v>251</v>
      </c>
      <c r="F325" s="225">
        <v>2</v>
      </c>
      <c r="G325" s="296">
        <v>0.38700000000000001</v>
      </c>
      <c r="H325" s="302">
        <v>0.2</v>
      </c>
      <c r="I325" s="301">
        <v>0.22</v>
      </c>
      <c r="J325" s="224">
        <f t="shared" si="62"/>
        <v>0.189</v>
      </c>
      <c r="K325" s="223"/>
      <c r="L325" s="223"/>
      <c r="M325" s="223" t="str">
        <f t="shared" si="63"/>
        <v/>
      </c>
      <c r="N325" s="222" t="str">
        <f t="shared" si="64"/>
        <v/>
      </c>
      <c r="O325" s="300" t="s">
        <v>475</v>
      </c>
      <c r="Q325" s="242" t="s">
        <v>17</v>
      </c>
      <c r="R325" s="241" t="s">
        <v>18</v>
      </c>
      <c r="S325" s="240" t="s">
        <v>194</v>
      </c>
      <c r="T325" s="210"/>
      <c r="V325" s="209">
        <f t="shared" si="65"/>
        <v>0.18576000000000001</v>
      </c>
    </row>
    <row r="326" spans="2:23" s="209" customFormat="1" ht="15" customHeight="1">
      <c r="B326" s="289" t="s">
        <v>479</v>
      </c>
      <c r="C326" s="340" t="s">
        <v>480</v>
      </c>
      <c r="D326" s="227"/>
      <c r="E326" s="303" t="s">
        <v>251</v>
      </c>
      <c r="F326" s="225">
        <v>1</v>
      </c>
      <c r="G326" s="296">
        <f>0.387*2</f>
        <v>0.77400000000000002</v>
      </c>
      <c r="H326" s="302">
        <v>0.2</v>
      </c>
      <c r="I326" s="301">
        <v>0.22</v>
      </c>
      <c r="J326" s="224">
        <f t="shared" si="62"/>
        <v>0.189</v>
      </c>
      <c r="K326" s="223"/>
      <c r="L326" s="223"/>
      <c r="M326" s="223" t="str">
        <f t="shared" si="63"/>
        <v/>
      </c>
      <c r="N326" s="222" t="str">
        <f t="shared" si="64"/>
        <v/>
      </c>
      <c r="O326" s="300" t="s">
        <v>475</v>
      </c>
      <c r="Q326" s="238" t="str">
        <f>N351</f>
        <v/>
      </c>
      <c r="R326" s="306" t="e">
        <f>#REF!</f>
        <v>#REF!</v>
      </c>
      <c r="S326" s="236" t="e">
        <f>IF(OR(Q326="",R326=""),0,ROUNDDOWN(Q326*R326,0))</f>
        <v>#REF!</v>
      </c>
      <c r="T326" s="210"/>
      <c r="V326" s="285">
        <f t="shared" si="65"/>
        <v>0.18576000000000001</v>
      </c>
      <c r="W326" s="334" t="e">
        <f>ROUND(V326*$R$88,-1)</f>
        <v>#REF!</v>
      </c>
    </row>
    <row r="327" spans="2:23" s="209" customFormat="1" ht="15" customHeight="1">
      <c r="B327" s="289" t="s">
        <v>479</v>
      </c>
      <c r="C327" s="340" t="s">
        <v>478</v>
      </c>
      <c r="D327" s="227"/>
      <c r="E327" s="303" t="s">
        <v>251</v>
      </c>
      <c r="F327" s="225">
        <v>1</v>
      </c>
      <c r="G327" s="296">
        <v>0.55800000000000005</v>
      </c>
      <c r="H327" s="302">
        <v>0.2</v>
      </c>
      <c r="I327" s="301">
        <v>0.22</v>
      </c>
      <c r="J327" s="224">
        <f t="shared" si="62"/>
        <v>0.13600000000000001</v>
      </c>
      <c r="K327" s="223"/>
      <c r="L327" s="223"/>
      <c r="M327" s="223" t="str">
        <f t="shared" si="63"/>
        <v/>
      </c>
      <c r="N327" s="222" t="str">
        <f t="shared" si="64"/>
        <v/>
      </c>
      <c r="O327" s="300" t="s">
        <v>475</v>
      </c>
      <c r="Q327" s="210"/>
      <c r="R327" s="210"/>
      <c r="S327" s="210"/>
      <c r="T327" s="210"/>
      <c r="V327" s="209">
        <f t="shared" si="65"/>
        <v>0.13392000000000001</v>
      </c>
    </row>
    <row r="328" spans="2:23" s="209" customFormat="1" ht="15" customHeight="1">
      <c r="B328" s="289" t="s">
        <v>477</v>
      </c>
      <c r="C328" s="288" t="s">
        <v>476</v>
      </c>
      <c r="D328" s="320" t="s">
        <v>251</v>
      </c>
      <c r="E328" s="303"/>
      <c r="F328" s="225">
        <v>2</v>
      </c>
      <c r="G328" s="296">
        <v>0.26400000000000001</v>
      </c>
      <c r="H328" s="302">
        <v>0.4</v>
      </c>
      <c r="I328" s="301">
        <v>0.22</v>
      </c>
      <c r="J328" s="224">
        <f t="shared" si="62"/>
        <v>0.25800000000000001</v>
      </c>
      <c r="K328" s="223"/>
      <c r="L328" s="223"/>
      <c r="M328" s="223" t="str">
        <f t="shared" si="63"/>
        <v/>
      </c>
      <c r="N328" s="222" t="str">
        <f t="shared" si="64"/>
        <v/>
      </c>
      <c r="O328" s="300" t="s">
        <v>475</v>
      </c>
      <c r="Q328" s="235" t="s">
        <v>193</v>
      </c>
      <c r="R328" s="234"/>
      <c r="S328" s="233" t="s">
        <v>192</v>
      </c>
      <c r="T328" s="210"/>
      <c r="V328" s="285">
        <f t="shared" si="65"/>
        <v>0.25344</v>
      </c>
    </row>
    <row r="329" spans="2:23" s="209" customFormat="1" ht="15" customHeight="1">
      <c r="B329" s="289" t="s">
        <v>474</v>
      </c>
      <c r="C329" s="288" t="s">
        <v>465</v>
      </c>
      <c r="D329" s="227"/>
      <c r="E329" s="226" t="s">
        <v>190</v>
      </c>
      <c r="F329" s="287">
        <v>1914</v>
      </c>
      <c r="G329" s="296">
        <v>2.2000000000000001E-3</v>
      </c>
      <c r="H329" s="225">
        <v>1</v>
      </c>
      <c r="I329" s="301">
        <v>0.22</v>
      </c>
      <c r="J329" s="224">
        <f t="shared" si="62"/>
        <v>5.1369999999999996</v>
      </c>
      <c r="K329" s="223"/>
      <c r="L329" s="223"/>
      <c r="M329" s="223" t="str">
        <f t="shared" si="63"/>
        <v/>
      </c>
      <c r="N329" s="222" t="str">
        <f t="shared" si="64"/>
        <v/>
      </c>
      <c r="O329" s="221" t="s">
        <v>330</v>
      </c>
      <c r="Q329" s="232"/>
      <c r="R329" s="231" t="e">
        <f>S326+S322</f>
        <v>#REF!</v>
      </c>
      <c r="S329" s="335" t="e">
        <f>ROUND(R329,-1)</f>
        <v>#REF!</v>
      </c>
      <c r="T329" s="210"/>
      <c r="V329" s="285">
        <f t="shared" si="65"/>
        <v>5.0529599999999997</v>
      </c>
    </row>
    <row r="330" spans="2:23" s="209" customFormat="1" ht="15" customHeight="1">
      <c r="B330" s="289" t="s">
        <v>232</v>
      </c>
      <c r="C330" s="288" t="s">
        <v>473</v>
      </c>
      <c r="D330" s="227"/>
      <c r="E330" s="303" t="s">
        <v>190</v>
      </c>
      <c r="F330" s="287">
        <v>51</v>
      </c>
      <c r="G330" s="296">
        <v>3.3999999999999998E-3</v>
      </c>
      <c r="H330" s="302">
        <v>0.2</v>
      </c>
      <c r="I330" s="301">
        <v>0.22</v>
      </c>
      <c r="J330" s="224">
        <f t="shared" si="62"/>
        <v>4.2000000000000003E-2</v>
      </c>
      <c r="K330" s="223"/>
      <c r="L330" s="223"/>
      <c r="M330" s="223" t="str">
        <f t="shared" si="63"/>
        <v/>
      </c>
      <c r="N330" s="222" t="str">
        <f t="shared" si="64"/>
        <v/>
      </c>
      <c r="O330" s="300" t="s">
        <v>471</v>
      </c>
      <c r="Q330" s="210"/>
      <c r="R330" s="210"/>
      <c r="S330" s="210"/>
      <c r="T330" s="210"/>
      <c r="V330" s="285">
        <f t="shared" si="65"/>
        <v>4.1616E-2</v>
      </c>
    </row>
    <row r="331" spans="2:23" s="209" customFormat="1" ht="15" customHeight="1">
      <c r="B331" s="289" t="s">
        <v>232</v>
      </c>
      <c r="C331" s="288" t="s">
        <v>472</v>
      </c>
      <c r="D331" s="227"/>
      <c r="E331" s="303" t="s">
        <v>190</v>
      </c>
      <c r="F331" s="287">
        <v>3</v>
      </c>
      <c r="G331" s="286">
        <v>4.1999999999999997E-3</v>
      </c>
      <c r="H331" s="302">
        <v>0.2</v>
      </c>
      <c r="I331" s="301">
        <v>0.22</v>
      </c>
      <c r="J331" s="224">
        <f t="shared" si="62"/>
        <v>3.0000000000000001E-3</v>
      </c>
      <c r="K331" s="223"/>
      <c r="L331" s="223"/>
      <c r="M331" s="223" t="str">
        <f t="shared" si="63"/>
        <v/>
      </c>
      <c r="N331" s="222" t="str">
        <f t="shared" si="64"/>
        <v/>
      </c>
      <c r="O331" s="300" t="s">
        <v>471</v>
      </c>
      <c r="Q331" s="235" t="s">
        <v>226</v>
      </c>
      <c r="R331" s="234"/>
      <c r="S331" s="233" t="s">
        <v>225</v>
      </c>
      <c r="T331" s="233" t="s">
        <v>224</v>
      </c>
      <c r="V331" s="285">
        <f t="shared" si="65"/>
        <v>3.0239999999999998E-3</v>
      </c>
    </row>
    <row r="332" spans="2:23" s="209" customFormat="1" ht="15" customHeight="1">
      <c r="B332" s="289" t="s">
        <v>468</v>
      </c>
      <c r="C332" s="288" t="s">
        <v>464</v>
      </c>
      <c r="D332" s="227"/>
      <c r="E332" s="303" t="s">
        <v>190</v>
      </c>
      <c r="F332" s="287">
        <v>41</v>
      </c>
      <c r="G332" s="286">
        <f>0.026*0.8</f>
        <v>2.0799999999999999E-2</v>
      </c>
      <c r="H332" s="302">
        <v>0.2</v>
      </c>
      <c r="I332" s="301">
        <v>0.22</v>
      </c>
      <c r="J332" s="224">
        <f t="shared" si="62"/>
        <v>0.20799999999999999</v>
      </c>
      <c r="K332" s="223"/>
      <c r="L332" s="223"/>
      <c r="M332" s="223" t="str">
        <f t="shared" si="63"/>
        <v/>
      </c>
      <c r="N332" s="222" t="str">
        <f t="shared" si="64"/>
        <v/>
      </c>
      <c r="O332" s="300" t="s">
        <v>460</v>
      </c>
      <c r="Q332" s="299" t="s">
        <v>223</v>
      </c>
      <c r="R332" s="298"/>
      <c r="S332" s="297">
        <v>0.4</v>
      </c>
      <c r="T332" s="297">
        <v>0.2</v>
      </c>
      <c r="V332" s="285">
        <f t="shared" si="65"/>
        <v>0.20467199999999997</v>
      </c>
    </row>
    <row r="333" spans="2:23" s="209" customFormat="1" ht="15" customHeight="1">
      <c r="B333" s="322" t="s">
        <v>468</v>
      </c>
      <c r="C333" s="288" t="s">
        <v>463</v>
      </c>
      <c r="D333" s="227"/>
      <c r="E333" s="303" t="s">
        <v>190</v>
      </c>
      <c r="F333" s="287">
        <v>11</v>
      </c>
      <c r="G333" s="296">
        <v>2.5999999999999999E-2</v>
      </c>
      <c r="H333" s="302">
        <v>0.2</v>
      </c>
      <c r="I333" s="301">
        <v>0.22</v>
      </c>
      <c r="J333" s="224">
        <f t="shared" si="62"/>
        <v>7.0000000000000007E-2</v>
      </c>
      <c r="K333" s="223"/>
      <c r="L333" s="223"/>
      <c r="M333" s="223" t="str">
        <f t="shared" si="63"/>
        <v/>
      </c>
      <c r="N333" s="222" t="str">
        <f t="shared" si="64"/>
        <v/>
      </c>
      <c r="O333" s="300" t="s">
        <v>460</v>
      </c>
      <c r="Q333" s="295" t="s">
        <v>222</v>
      </c>
      <c r="R333" s="294"/>
      <c r="S333" s="293">
        <v>0.4</v>
      </c>
      <c r="T333" s="293">
        <v>0.2</v>
      </c>
      <c r="V333" s="285">
        <f t="shared" si="65"/>
        <v>6.8639999999999993E-2</v>
      </c>
    </row>
    <row r="334" spans="2:23" s="209" customFormat="1" ht="15" customHeight="1">
      <c r="B334" s="322" t="s">
        <v>468</v>
      </c>
      <c r="C334" s="288" t="s">
        <v>470</v>
      </c>
      <c r="D334" s="227"/>
      <c r="E334" s="303" t="s">
        <v>190</v>
      </c>
      <c r="F334" s="287">
        <v>21</v>
      </c>
      <c r="G334" s="296">
        <f>0.029*0.8</f>
        <v>2.3200000000000002E-2</v>
      </c>
      <c r="H334" s="302">
        <v>0.2</v>
      </c>
      <c r="I334" s="301">
        <v>0.22</v>
      </c>
      <c r="J334" s="224">
        <f t="shared" si="62"/>
        <v>0.11899999999999999</v>
      </c>
      <c r="K334" s="223"/>
      <c r="L334" s="223"/>
      <c r="M334" s="223" t="str">
        <f t="shared" si="63"/>
        <v/>
      </c>
      <c r="N334" s="222" t="str">
        <f t="shared" si="64"/>
        <v/>
      </c>
      <c r="O334" s="300" t="s">
        <v>460</v>
      </c>
      <c r="Q334" s="295" t="s">
        <v>221</v>
      </c>
      <c r="R334" s="294"/>
      <c r="S334" s="293">
        <v>0.4</v>
      </c>
      <c r="T334" s="293">
        <v>0.3</v>
      </c>
      <c r="V334" s="285">
        <f t="shared" si="65"/>
        <v>0.11692800000000002</v>
      </c>
    </row>
    <row r="335" spans="2:23" s="209" customFormat="1" ht="15" customHeight="1">
      <c r="B335" s="322" t="s">
        <v>468</v>
      </c>
      <c r="C335" s="288" t="s">
        <v>469</v>
      </c>
      <c r="D335" s="227"/>
      <c r="E335" s="303" t="s">
        <v>190</v>
      </c>
      <c r="F335" s="287">
        <v>12</v>
      </c>
      <c r="G335" s="296">
        <v>2.9000000000000001E-2</v>
      </c>
      <c r="H335" s="302">
        <v>0.2</v>
      </c>
      <c r="I335" s="301">
        <v>0.22</v>
      </c>
      <c r="J335" s="224">
        <f t="shared" si="62"/>
        <v>8.5000000000000006E-2</v>
      </c>
      <c r="K335" s="223"/>
      <c r="L335" s="223"/>
      <c r="M335" s="223" t="str">
        <f t="shared" si="63"/>
        <v/>
      </c>
      <c r="N335" s="222" t="str">
        <f t="shared" si="64"/>
        <v/>
      </c>
      <c r="O335" s="300" t="s">
        <v>460</v>
      </c>
      <c r="Q335" s="295" t="s">
        <v>220</v>
      </c>
      <c r="R335" s="294"/>
      <c r="S335" s="293">
        <v>0.4</v>
      </c>
      <c r="T335" s="293">
        <v>0.3</v>
      </c>
      <c r="V335" s="209">
        <f t="shared" si="65"/>
        <v>8.3519999999999997E-2</v>
      </c>
    </row>
    <row r="336" spans="2:23" s="209" customFormat="1" ht="15" customHeight="1">
      <c r="B336" s="322" t="s">
        <v>468</v>
      </c>
      <c r="C336" s="288" t="s">
        <v>462</v>
      </c>
      <c r="D336" s="227"/>
      <c r="E336" s="303" t="s">
        <v>190</v>
      </c>
      <c r="F336" s="287">
        <v>148</v>
      </c>
      <c r="G336" s="296">
        <f>0.024*0.8</f>
        <v>1.9200000000000002E-2</v>
      </c>
      <c r="H336" s="302">
        <v>0.2</v>
      </c>
      <c r="I336" s="301">
        <v>0.22</v>
      </c>
      <c r="J336" s="224">
        <f t="shared" si="62"/>
        <v>0.69299999999999995</v>
      </c>
      <c r="K336" s="223"/>
      <c r="L336" s="223"/>
      <c r="M336" s="223" t="str">
        <f t="shared" si="63"/>
        <v/>
      </c>
      <c r="N336" s="222" t="str">
        <f t="shared" si="64"/>
        <v/>
      </c>
      <c r="O336" s="300" t="s">
        <v>460</v>
      </c>
      <c r="Q336" s="295" t="s">
        <v>219</v>
      </c>
      <c r="R336" s="294"/>
      <c r="S336" s="293">
        <v>0.4</v>
      </c>
      <c r="T336" s="293">
        <v>0.3</v>
      </c>
      <c r="V336" s="209">
        <f t="shared" si="65"/>
        <v>0.68198400000000003</v>
      </c>
    </row>
    <row r="337" spans="2:22" s="209" customFormat="1" ht="15" customHeight="1">
      <c r="B337" s="322" t="s">
        <v>468</v>
      </c>
      <c r="C337" s="288" t="s">
        <v>461</v>
      </c>
      <c r="D337" s="227"/>
      <c r="E337" s="303" t="s">
        <v>190</v>
      </c>
      <c r="F337" s="287">
        <v>99</v>
      </c>
      <c r="G337" s="296">
        <v>2.4E-2</v>
      </c>
      <c r="H337" s="302">
        <v>0.2</v>
      </c>
      <c r="I337" s="301">
        <v>0.22</v>
      </c>
      <c r="J337" s="224">
        <f t="shared" si="62"/>
        <v>0.57999999999999996</v>
      </c>
      <c r="K337" s="223"/>
      <c r="L337" s="223"/>
      <c r="M337" s="223" t="str">
        <f t="shared" si="63"/>
        <v/>
      </c>
      <c r="N337" s="222" t="str">
        <f t="shared" si="64"/>
        <v/>
      </c>
      <c r="O337" s="300" t="s">
        <v>460</v>
      </c>
      <c r="Q337" s="295" t="s">
        <v>218</v>
      </c>
      <c r="R337" s="294"/>
      <c r="S337" s="293">
        <v>0.4</v>
      </c>
      <c r="T337" s="293">
        <v>0.2</v>
      </c>
      <c r="V337" s="209">
        <f t="shared" si="65"/>
        <v>0.57024000000000008</v>
      </c>
    </row>
    <row r="338" spans="2:22" s="209" customFormat="1" ht="15" customHeight="1">
      <c r="B338" s="322" t="s">
        <v>468</v>
      </c>
      <c r="C338" s="288" t="s">
        <v>467</v>
      </c>
      <c r="D338" s="320"/>
      <c r="E338" s="303" t="s">
        <v>190</v>
      </c>
      <c r="F338" s="302">
        <v>5</v>
      </c>
      <c r="G338" s="296">
        <v>0.03</v>
      </c>
      <c r="H338" s="302">
        <v>0.2</v>
      </c>
      <c r="I338" s="301">
        <v>0.22</v>
      </c>
      <c r="J338" s="224">
        <f t="shared" si="62"/>
        <v>3.6999999999999998E-2</v>
      </c>
      <c r="K338" s="223"/>
      <c r="L338" s="223"/>
      <c r="M338" s="223" t="str">
        <f t="shared" si="63"/>
        <v/>
      </c>
      <c r="N338" s="222" t="str">
        <f t="shared" si="64"/>
        <v/>
      </c>
      <c r="O338" s="300" t="s">
        <v>460</v>
      </c>
      <c r="Q338" s="295" t="s">
        <v>217</v>
      </c>
      <c r="R338" s="294"/>
      <c r="S338" s="293">
        <v>0.5</v>
      </c>
      <c r="T338" s="293">
        <v>0.3</v>
      </c>
      <c r="V338" s="209">
        <f t="shared" si="65"/>
        <v>3.5999999999999997E-2</v>
      </c>
    </row>
    <row r="339" spans="2:22" s="209" customFormat="1" ht="15" customHeight="1">
      <c r="B339" s="322" t="s">
        <v>466</v>
      </c>
      <c r="C339" s="288" t="s">
        <v>465</v>
      </c>
      <c r="D339" s="320"/>
      <c r="E339" s="303" t="s">
        <v>190</v>
      </c>
      <c r="F339" s="302">
        <v>16</v>
      </c>
      <c r="G339" s="286">
        <v>2.2000000000000001E-3</v>
      </c>
      <c r="H339" s="302">
        <v>1</v>
      </c>
      <c r="I339" s="301">
        <v>0.22</v>
      </c>
      <c r="J339" s="224">
        <f t="shared" si="62"/>
        <v>4.2999999999999997E-2</v>
      </c>
      <c r="K339" s="223"/>
      <c r="L339" s="223"/>
      <c r="M339" s="223" t="str">
        <f t="shared" si="63"/>
        <v/>
      </c>
      <c r="N339" s="222" t="str">
        <f t="shared" si="64"/>
        <v/>
      </c>
      <c r="O339" s="300" t="s">
        <v>330</v>
      </c>
      <c r="Q339" s="295" t="s">
        <v>216</v>
      </c>
      <c r="R339" s="294"/>
      <c r="S339" s="293">
        <v>0.4</v>
      </c>
      <c r="T339" s="293">
        <v>0.3</v>
      </c>
      <c r="V339" s="209">
        <f t="shared" si="65"/>
        <v>4.224E-2</v>
      </c>
    </row>
    <row r="340" spans="2:22" s="209" customFormat="1" ht="15" customHeight="1">
      <c r="B340" s="289" t="s">
        <v>67</v>
      </c>
      <c r="C340" s="288" t="s">
        <v>464</v>
      </c>
      <c r="D340" s="320"/>
      <c r="E340" s="303" t="s">
        <v>190</v>
      </c>
      <c r="F340" s="310">
        <v>14</v>
      </c>
      <c r="G340" s="296">
        <f>0.026*0.8</f>
        <v>2.0799999999999999E-2</v>
      </c>
      <c r="H340" s="302">
        <v>0.2</v>
      </c>
      <c r="I340" s="301">
        <v>0.22</v>
      </c>
      <c r="J340" s="224">
        <f t="shared" si="62"/>
        <v>7.0999999999999994E-2</v>
      </c>
      <c r="K340" s="223"/>
      <c r="L340" s="223"/>
      <c r="M340" s="223" t="str">
        <f t="shared" si="63"/>
        <v/>
      </c>
      <c r="N340" s="222" t="str">
        <f t="shared" si="64"/>
        <v/>
      </c>
      <c r="O340" s="300" t="s">
        <v>460</v>
      </c>
      <c r="Q340" s="295" t="s">
        <v>215</v>
      </c>
      <c r="R340" s="294"/>
      <c r="S340" s="293">
        <v>0.4</v>
      </c>
      <c r="T340" s="293">
        <v>0.3</v>
      </c>
      <c r="V340" s="209">
        <f t="shared" si="65"/>
        <v>6.9887999999999992E-2</v>
      </c>
    </row>
    <row r="341" spans="2:22" s="209" customFormat="1" ht="15" customHeight="1">
      <c r="B341" s="322" t="s">
        <v>67</v>
      </c>
      <c r="C341" s="288" t="s">
        <v>463</v>
      </c>
      <c r="D341" s="227"/>
      <c r="E341" s="303" t="s">
        <v>190</v>
      </c>
      <c r="F341" s="225">
        <v>1</v>
      </c>
      <c r="G341" s="296">
        <v>2.5999999999999999E-2</v>
      </c>
      <c r="H341" s="302">
        <v>0.2</v>
      </c>
      <c r="I341" s="301">
        <v>0.22</v>
      </c>
      <c r="J341" s="224">
        <f t="shared" si="62"/>
        <v>6.0000000000000001E-3</v>
      </c>
      <c r="K341" s="223"/>
      <c r="L341" s="223"/>
      <c r="M341" s="223" t="str">
        <f t="shared" si="63"/>
        <v/>
      </c>
      <c r="N341" s="222" t="str">
        <f t="shared" si="64"/>
        <v/>
      </c>
      <c r="O341" s="300" t="s">
        <v>460</v>
      </c>
      <c r="Q341" s="295" t="s">
        <v>214</v>
      </c>
      <c r="R341" s="294"/>
      <c r="S341" s="293">
        <v>0.6</v>
      </c>
      <c r="T341" s="293">
        <v>0.3</v>
      </c>
    </row>
    <row r="342" spans="2:22" s="209" customFormat="1" ht="15" customHeight="1">
      <c r="B342" s="322" t="s">
        <v>67</v>
      </c>
      <c r="C342" s="288" t="s">
        <v>462</v>
      </c>
      <c r="D342" s="227"/>
      <c r="E342" s="303" t="s">
        <v>190</v>
      </c>
      <c r="F342" s="287">
        <v>73</v>
      </c>
      <c r="G342" s="296">
        <f>0.024*0.8</f>
        <v>1.9200000000000002E-2</v>
      </c>
      <c r="H342" s="302">
        <v>0.2</v>
      </c>
      <c r="I342" s="301">
        <v>0.22</v>
      </c>
      <c r="J342" s="224">
        <f t="shared" si="62"/>
        <v>0.34200000000000003</v>
      </c>
      <c r="K342" s="223"/>
      <c r="L342" s="223"/>
      <c r="M342" s="223" t="str">
        <f t="shared" si="63"/>
        <v/>
      </c>
      <c r="N342" s="222" t="str">
        <f t="shared" si="64"/>
        <v/>
      </c>
      <c r="O342" s="300" t="s">
        <v>460</v>
      </c>
      <c r="Q342" s="295" t="s">
        <v>213</v>
      </c>
      <c r="R342" s="294"/>
      <c r="S342" s="293">
        <v>0.4</v>
      </c>
      <c r="T342" s="293">
        <v>0.2</v>
      </c>
    </row>
    <row r="343" spans="2:22" s="209" customFormat="1" ht="15" customHeight="1">
      <c r="B343" s="322" t="s">
        <v>67</v>
      </c>
      <c r="C343" s="288" t="s">
        <v>461</v>
      </c>
      <c r="D343" s="227"/>
      <c r="E343" s="303" t="s">
        <v>190</v>
      </c>
      <c r="F343" s="287">
        <v>50</v>
      </c>
      <c r="G343" s="296">
        <v>2.4E-2</v>
      </c>
      <c r="H343" s="302">
        <v>0.2</v>
      </c>
      <c r="I343" s="301">
        <v>0.22</v>
      </c>
      <c r="J343" s="224">
        <f t="shared" si="62"/>
        <v>0.29299999999999998</v>
      </c>
      <c r="K343" s="223"/>
      <c r="L343" s="223"/>
      <c r="M343" s="223" t="str">
        <f t="shared" si="63"/>
        <v/>
      </c>
      <c r="N343" s="222" t="str">
        <f t="shared" si="64"/>
        <v/>
      </c>
      <c r="O343" s="300" t="s">
        <v>460</v>
      </c>
      <c r="Q343" s="295" t="s">
        <v>212</v>
      </c>
      <c r="R343" s="294"/>
      <c r="S343" s="293">
        <v>0.6</v>
      </c>
      <c r="T343" s="293">
        <v>0.3</v>
      </c>
    </row>
    <row r="344" spans="2:22" s="209" customFormat="1" ht="15" customHeight="1">
      <c r="B344" s="322" t="s">
        <v>6</v>
      </c>
      <c r="C344" s="288" t="s">
        <v>327</v>
      </c>
      <c r="D344" s="227"/>
      <c r="E344" s="303" t="s">
        <v>190</v>
      </c>
      <c r="F344" s="225">
        <v>15</v>
      </c>
      <c r="G344" s="296">
        <v>1.0999999999999999E-2</v>
      </c>
      <c r="H344" s="302">
        <v>1</v>
      </c>
      <c r="I344" s="301">
        <v>0.22</v>
      </c>
      <c r="J344" s="224">
        <f t="shared" si="62"/>
        <v>0.20100000000000001</v>
      </c>
      <c r="K344" s="223"/>
      <c r="L344" s="223"/>
      <c r="M344" s="223" t="str">
        <f t="shared" si="63"/>
        <v/>
      </c>
      <c r="N344" s="222" t="str">
        <f t="shared" si="64"/>
        <v/>
      </c>
      <c r="O344" s="300" t="s">
        <v>241</v>
      </c>
      <c r="Q344" s="292" t="s">
        <v>211</v>
      </c>
      <c r="R344" s="291"/>
      <c r="S344" s="290">
        <v>0.4</v>
      </c>
      <c r="T344" s="290">
        <v>0.3</v>
      </c>
    </row>
    <row r="345" spans="2:22" s="209" customFormat="1" ht="15" customHeight="1">
      <c r="B345" s="305" t="s">
        <v>6</v>
      </c>
      <c r="C345" s="304" t="s">
        <v>459</v>
      </c>
      <c r="D345" s="227"/>
      <c r="E345" s="303" t="s">
        <v>190</v>
      </c>
      <c r="F345" s="287">
        <v>6</v>
      </c>
      <c r="G345" s="286">
        <v>1.7000000000000001E-2</v>
      </c>
      <c r="H345" s="302">
        <v>1</v>
      </c>
      <c r="I345" s="301">
        <v>0.22</v>
      </c>
      <c r="J345" s="224">
        <f t="shared" si="62"/>
        <v>0.124</v>
      </c>
      <c r="K345" s="223"/>
      <c r="L345" s="223"/>
      <c r="M345" s="223" t="str">
        <f t="shared" si="63"/>
        <v/>
      </c>
      <c r="N345" s="222" t="str">
        <f t="shared" si="64"/>
        <v/>
      </c>
      <c r="O345" s="300" t="s">
        <v>241</v>
      </c>
      <c r="Q345" s="210"/>
      <c r="R345" s="210"/>
      <c r="S345" s="210"/>
      <c r="T345" s="210"/>
    </row>
    <row r="346" spans="2:22" s="209" customFormat="1" ht="15" customHeight="1">
      <c r="B346" s="316" t="s">
        <v>6</v>
      </c>
      <c r="C346" s="315" t="s">
        <v>458</v>
      </c>
      <c r="D346" s="314"/>
      <c r="E346" s="313" t="s">
        <v>190</v>
      </c>
      <c r="F346" s="312">
        <v>9</v>
      </c>
      <c r="G346" s="311">
        <v>1.6E-2</v>
      </c>
      <c r="H346" s="310">
        <v>1</v>
      </c>
      <c r="I346" s="308">
        <v>0.22</v>
      </c>
      <c r="J346" s="309">
        <f t="shared" si="62"/>
        <v>0.17599999999999999</v>
      </c>
      <c r="K346" s="223"/>
      <c r="L346" s="223"/>
      <c r="M346" s="223" t="str">
        <f t="shared" si="63"/>
        <v/>
      </c>
      <c r="N346" s="222" t="str">
        <f t="shared" si="64"/>
        <v/>
      </c>
      <c r="O346" s="300" t="s">
        <v>241</v>
      </c>
      <c r="Q346" s="210"/>
      <c r="R346" s="210"/>
      <c r="S346" s="210"/>
      <c r="T346" s="210"/>
    </row>
    <row r="347" spans="2:22" s="209" customFormat="1" ht="15" customHeight="1">
      <c r="B347" s="305" t="s">
        <v>6</v>
      </c>
      <c r="C347" s="304" t="s">
        <v>457</v>
      </c>
      <c r="D347" s="227"/>
      <c r="E347" s="303" t="s">
        <v>251</v>
      </c>
      <c r="F347" s="287">
        <v>99</v>
      </c>
      <c r="G347" s="286">
        <v>2.1000000000000001E-2</v>
      </c>
      <c r="H347" s="302">
        <v>1</v>
      </c>
      <c r="I347" s="301">
        <v>0.22</v>
      </c>
      <c r="J347" s="224">
        <f t="shared" si="62"/>
        <v>2.536</v>
      </c>
      <c r="K347" s="223"/>
      <c r="L347" s="223"/>
      <c r="M347" s="223" t="str">
        <f t="shared" si="63"/>
        <v/>
      </c>
      <c r="N347" s="222" t="str">
        <f t="shared" si="64"/>
        <v/>
      </c>
      <c r="O347" s="300" t="s">
        <v>265</v>
      </c>
      <c r="Q347" s="210"/>
      <c r="R347" s="210"/>
      <c r="S347" s="210"/>
      <c r="T347" s="210"/>
    </row>
    <row r="348" spans="2:22" s="209" customFormat="1" ht="15" customHeight="1">
      <c r="B348" s="305" t="s">
        <v>6</v>
      </c>
      <c r="C348" s="304" t="s">
        <v>456</v>
      </c>
      <c r="D348" s="227"/>
      <c r="E348" s="303" t="s">
        <v>251</v>
      </c>
      <c r="F348" s="287">
        <v>9</v>
      </c>
      <c r="G348" s="286">
        <v>2.5000000000000001E-2</v>
      </c>
      <c r="H348" s="302">
        <v>1</v>
      </c>
      <c r="I348" s="301">
        <v>0.22</v>
      </c>
      <c r="J348" s="224">
        <f t="shared" si="62"/>
        <v>0.27500000000000002</v>
      </c>
      <c r="K348" s="223"/>
      <c r="L348" s="223"/>
      <c r="M348" s="223" t="str">
        <f t="shared" si="63"/>
        <v/>
      </c>
      <c r="N348" s="222" t="str">
        <f t="shared" si="64"/>
        <v/>
      </c>
      <c r="O348" s="300" t="s">
        <v>265</v>
      </c>
      <c r="Q348" s="210"/>
      <c r="R348" s="210"/>
      <c r="S348" s="210"/>
      <c r="T348" s="210"/>
    </row>
    <row r="349" spans="2:22" s="209" customFormat="1" ht="15" customHeight="1">
      <c r="B349" s="322" t="s">
        <v>353</v>
      </c>
      <c r="C349" s="304" t="s">
        <v>352</v>
      </c>
      <c r="D349" s="227"/>
      <c r="E349" s="303" t="s">
        <v>251</v>
      </c>
      <c r="F349" s="287">
        <v>3</v>
      </c>
      <c r="G349" s="286">
        <v>7.0000000000000007E-2</v>
      </c>
      <c r="H349" s="302">
        <v>0.2</v>
      </c>
      <c r="I349" s="301">
        <v>0.22</v>
      </c>
      <c r="J349" s="224">
        <f t="shared" si="62"/>
        <v>5.0999999999999997E-2</v>
      </c>
      <c r="K349" s="223"/>
      <c r="L349" s="223"/>
      <c r="M349" s="223" t="str">
        <f t="shared" si="63"/>
        <v/>
      </c>
      <c r="N349" s="222" t="str">
        <f t="shared" si="64"/>
        <v/>
      </c>
      <c r="O349" s="300" t="s">
        <v>351</v>
      </c>
      <c r="Q349" s="210"/>
      <c r="R349" s="210"/>
      <c r="S349" s="210"/>
      <c r="T349" s="210"/>
    </row>
    <row r="350" spans="2:22" s="209" customFormat="1" ht="15" customHeight="1">
      <c r="B350" s="322" t="s">
        <v>353</v>
      </c>
      <c r="C350" s="304" t="s">
        <v>455</v>
      </c>
      <c r="D350" s="227"/>
      <c r="E350" s="303" t="s">
        <v>251</v>
      </c>
      <c r="F350" s="225">
        <v>7</v>
      </c>
      <c r="G350" s="286">
        <v>0.08</v>
      </c>
      <c r="H350" s="302">
        <v>0.2</v>
      </c>
      <c r="I350" s="301">
        <v>0.22</v>
      </c>
      <c r="J350" s="224">
        <f t="shared" si="62"/>
        <v>0.13700000000000001</v>
      </c>
      <c r="K350" s="223"/>
      <c r="L350" s="223"/>
      <c r="M350" s="223" t="str">
        <f t="shared" si="63"/>
        <v/>
      </c>
      <c r="N350" s="222" t="str">
        <f t="shared" si="64"/>
        <v/>
      </c>
      <c r="O350" s="300" t="s">
        <v>351</v>
      </c>
      <c r="Q350" s="210"/>
      <c r="R350" s="210"/>
      <c r="S350" s="210"/>
      <c r="T350" s="210"/>
    </row>
    <row r="351" spans="2:22" s="209" customFormat="1" ht="15" customHeight="1">
      <c r="B351" s="220"/>
      <c r="C351" s="219" t="s">
        <v>191</v>
      </c>
      <c r="D351" s="218"/>
      <c r="E351" s="217"/>
      <c r="F351" s="215"/>
      <c r="G351" s="216"/>
      <c r="H351" s="215"/>
      <c r="I351" s="215"/>
      <c r="J351" s="214">
        <f>IF(J319="","",SUM(J319:J350))</f>
        <v>14.611000000000002</v>
      </c>
      <c r="K351" s="213"/>
      <c r="L351" s="213"/>
      <c r="M351" s="213"/>
      <c r="N351" s="212" t="str">
        <f>IF(N319="","",SUM(N319:N350))</f>
        <v/>
      </c>
      <c r="O351" s="211"/>
      <c r="Q351" s="210"/>
      <c r="R351" s="210"/>
      <c r="S351" s="210"/>
      <c r="T351" s="210"/>
    </row>
    <row r="352" spans="2:22" s="209" customFormat="1" ht="15" customHeight="1">
      <c r="B352" s="284" t="s">
        <v>238</v>
      </c>
      <c r="G352" s="210"/>
      <c r="Q352" s="210"/>
      <c r="R352" s="210"/>
      <c r="S352" s="210"/>
      <c r="T352" s="210"/>
    </row>
    <row r="353" spans="2:23" s="209" customFormat="1" ht="15" customHeight="1">
      <c r="B353" s="283" t="s">
        <v>93</v>
      </c>
      <c r="C353" s="1073" t="e">
        <f>$C$2</f>
        <v>#REF!</v>
      </c>
      <c r="D353" s="1074"/>
      <c r="E353" s="1074"/>
      <c r="F353" s="1074"/>
      <c r="G353" s="1074"/>
      <c r="H353" s="1074"/>
      <c r="I353" s="1074"/>
      <c r="J353" s="1075"/>
      <c r="K353" s="1071" t="s">
        <v>207</v>
      </c>
      <c r="L353" s="1072"/>
      <c r="M353" s="1076" t="str">
        <f>$M$2</f>
        <v>Ⅱ.排水処理施設（西）撤去工事　</v>
      </c>
      <c r="N353" s="1077"/>
      <c r="O353" s="1077"/>
      <c r="P353" s="1078"/>
      <c r="Q353" s="282" t="s">
        <v>240</v>
      </c>
      <c r="R353" s="886" t="s">
        <v>454</v>
      </c>
      <c r="S353" s="894"/>
      <c r="T353" s="1070"/>
    </row>
    <row r="354" spans="2:23" s="209" customFormat="1" ht="15" customHeight="1">
      <c r="G354" s="210"/>
      <c r="Q354" s="210"/>
      <c r="R354" s="210"/>
      <c r="S354" s="210"/>
      <c r="T354" s="210"/>
    </row>
    <row r="355" spans="2:23" s="209" customFormat="1" ht="15" customHeight="1">
      <c r="B355" s="281"/>
      <c r="C355" s="280"/>
      <c r="D355" s="275" t="s">
        <v>235</v>
      </c>
      <c r="E355" s="279"/>
      <c r="F355" s="278"/>
      <c r="G355" s="277" t="s">
        <v>205</v>
      </c>
      <c r="H355" s="274"/>
      <c r="I355" s="274"/>
      <c r="J355" s="276"/>
      <c r="K355" s="275" t="s">
        <v>204</v>
      </c>
      <c r="L355" s="274"/>
      <c r="M355" s="274"/>
      <c r="N355" s="273"/>
      <c r="O355" s="272" t="s">
        <v>203</v>
      </c>
      <c r="Q355" s="210"/>
      <c r="R355" s="210"/>
      <c r="S355" s="210"/>
      <c r="T355" s="210"/>
    </row>
    <row r="356" spans="2:23" s="209" customFormat="1" ht="15" customHeight="1">
      <c r="B356" s="271" t="s">
        <v>70</v>
      </c>
      <c r="C356" s="270" t="s">
        <v>87</v>
      </c>
      <c r="D356" s="269" t="s">
        <v>234</v>
      </c>
      <c r="E356" s="268" t="s">
        <v>233</v>
      </c>
      <c r="F356" s="265" t="s">
        <v>13</v>
      </c>
      <c r="G356" s="267" t="s">
        <v>202</v>
      </c>
      <c r="H356" s="265" t="s">
        <v>14</v>
      </c>
      <c r="I356" s="264" t="s">
        <v>201</v>
      </c>
      <c r="J356" s="266" t="s">
        <v>14</v>
      </c>
      <c r="K356" s="265" t="s">
        <v>202</v>
      </c>
      <c r="L356" s="265" t="s">
        <v>14</v>
      </c>
      <c r="M356" s="264" t="s">
        <v>201</v>
      </c>
      <c r="N356" s="263" t="s">
        <v>14</v>
      </c>
      <c r="O356" s="262"/>
      <c r="Q356" s="210"/>
      <c r="R356" s="210"/>
      <c r="S356" s="210"/>
      <c r="T356" s="210"/>
    </row>
    <row r="357" spans="2:23" s="209" customFormat="1" ht="15" customHeight="1">
      <c r="B357" s="261"/>
      <c r="C357" s="260"/>
      <c r="D357" s="259"/>
      <c r="E357" s="256"/>
      <c r="F357" s="256"/>
      <c r="G357" s="258"/>
      <c r="H357" s="256" t="s">
        <v>200</v>
      </c>
      <c r="I357" s="256"/>
      <c r="J357" s="257" t="s">
        <v>199</v>
      </c>
      <c r="K357" s="256"/>
      <c r="L357" s="256" t="s">
        <v>200</v>
      </c>
      <c r="M357" s="256"/>
      <c r="N357" s="255" t="s">
        <v>199</v>
      </c>
      <c r="O357" s="254"/>
      <c r="Q357" s="210"/>
      <c r="R357" s="210"/>
      <c r="S357" s="210"/>
      <c r="T357" s="210"/>
    </row>
    <row r="358" spans="2:23" s="209" customFormat="1" ht="15" customHeight="1">
      <c r="B358" s="289" t="s">
        <v>453</v>
      </c>
      <c r="C358" s="288" t="s">
        <v>452</v>
      </c>
      <c r="D358" s="227"/>
      <c r="E358" s="303" t="s">
        <v>190</v>
      </c>
      <c r="F358" s="225">
        <v>1</v>
      </c>
      <c r="G358" s="296">
        <v>1.18</v>
      </c>
      <c r="H358" s="302">
        <v>0.2</v>
      </c>
      <c r="I358" s="301">
        <v>0.22</v>
      </c>
      <c r="J358" s="224">
        <f t="shared" ref="J358:J389" si="66">IF(AND(D358="",E358=""),"",IF(H358="",ROUND(F358*G358+F358*G358*I358,3),ROUND(F358*G358*H358+F358*G358*H358*I358,3)))</f>
        <v>0.28799999999999998</v>
      </c>
      <c r="K358" s="301"/>
      <c r="L358" s="301"/>
      <c r="M358" s="301" t="str">
        <f t="shared" ref="M358:M389" si="67">IF(K358="","",0.12)</f>
        <v/>
      </c>
      <c r="N358" s="324" t="str">
        <f t="shared" ref="N358:N389" si="68">IF(K358="","",IF(L358="",ROUND(F358*K358+F358*K358*M358,3),ROUND(F358*K358*L358+F358*K358*L358*M358,3)))</f>
        <v/>
      </c>
      <c r="O358" s="300" t="s">
        <v>445</v>
      </c>
      <c r="Q358" s="253" t="s">
        <v>229</v>
      </c>
      <c r="R358" s="252"/>
      <c r="S358" s="251"/>
      <c r="T358" s="210"/>
      <c r="V358" s="285">
        <f>G358*H358*1.2*F358</f>
        <v>0.28319999999999995</v>
      </c>
    </row>
    <row r="359" spans="2:23" s="209" customFormat="1" ht="15" customHeight="1">
      <c r="B359" s="289" t="s">
        <v>451</v>
      </c>
      <c r="C359" s="288" t="s">
        <v>450</v>
      </c>
      <c r="D359" s="227"/>
      <c r="E359" s="303" t="s">
        <v>190</v>
      </c>
      <c r="F359" s="225">
        <v>1</v>
      </c>
      <c r="G359" s="296">
        <v>0.752</v>
      </c>
      <c r="H359" s="302">
        <v>0.2</v>
      </c>
      <c r="I359" s="301">
        <v>0.22</v>
      </c>
      <c r="J359" s="224">
        <f t="shared" si="66"/>
        <v>0.183</v>
      </c>
      <c r="K359" s="301"/>
      <c r="L359" s="301"/>
      <c r="M359" s="301" t="str">
        <f t="shared" si="67"/>
        <v/>
      </c>
      <c r="N359" s="324" t="str">
        <f t="shared" si="68"/>
        <v/>
      </c>
      <c r="O359" s="300" t="s">
        <v>445</v>
      </c>
      <c r="Q359" s="245" t="s">
        <v>227</v>
      </c>
      <c r="R359" s="244" t="s">
        <v>196</v>
      </c>
      <c r="S359" s="243" t="s">
        <v>195</v>
      </c>
      <c r="T359" s="210"/>
      <c r="V359" s="285">
        <f>G359*H359*1.2*F359</f>
        <v>0.18048</v>
      </c>
    </row>
    <row r="360" spans="2:23" s="209" customFormat="1" ht="15" customHeight="1">
      <c r="B360" s="289" t="s">
        <v>449</v>
      </c>
      <c r="C360" s="288" t="s">
        <v>448</v>
      </c>
      <c r="D360" s="227"/>
      <c r="E360" s="303" t="s">
        <v>190</v>
      </c>
      <c r="F360" s="225">
        <v>2</v>
      </c>
      <c r="G360" s="296">
        <v>0.752</v>
      </c>
      <c r="H360" s="302">
        <v>0.2</v>
      </c>
      <c r="I360" s="301">
        <v>0.22</v>
      </c>
      <c r="J360" s="224">
        <f t="shared" si="66"/>
        <v>0.36699999999999999</v>
      </c>
      <c r="K360" s="301"/>
      <c r="L360" s="301"/>
      <c r="M360" s="301" t="str">
        <f t="shared" si="67"/>
        <v/>
      </c>
      <c r="N360" s="324" t="str">
        <f t="shared" si="68"/>
        <v/>
      </c>
      <c r="O360" s="300" t="s">
        <v>445</v>
      </c>
      <c r="Q360" s="242" t="s">
        <v>15</v>
      </c>
      <c r="R360" s="241" t="s">
        <v>16</v>
      </c>
      <c r="S360" s="240" t="s">
        <v>197</v>
      </c>
      <c r="T360" s="210"/>
      <c r="V360" s="285">
        <f>G360*H360*1.2*F360</f>
        <v>0.36096</v>
      </c>
    </row>
    <row r="361" spans="2:23" s="209" customFormat="1" ht="15" customHeight="1" thickBot="1">
      <c r="B361" s="289" t="s">
        <v>447</v>
      </c>
      <c r="C361" s="288" t="s">
        <v>446</v>
      </c>
      <c r="D361" s="227"/>
      <c r="E361" s="303" t="s">
        <v>190</v>
      </c>
      <c r="F361" s="225">
        <v>1</v>
      </c>
      <c r="G361" s="296">
        <v>0.51300000000000001</v>
      </c>
      <c r="H361" s="302">
        <v>0.2</v>
      </c>
      <c r="I361" s="301">
        <v>0.22</v>
      </c>
      <c r="J361" s="224">
        <f t="shared" si="66"/>
        <v>0.125</v>
      </c>
      <c r="K361" s="301"/>
      <c r="L361" s="301"/>
      <c r="M361" s="301" t="str">
        <f t="shared" si="67"/>
        <v/>
      </c>
      <c r="N361" s="339" t="str">
        <f t="shared" si="68"/>
        <v/>
      </c>
      <c r="O361" s="338" t="s">
        <v>445</v>
      </c>
      <c r="Q361" s="250">
        <f>J390</f>
        <v>9.1000000000000014</v>
      </c>
      <c r="R361" s="237" t="e">
        <f>#REF!</f>
        <v>#REF!</v>
      </c>
      <c r="S361" s="249" t="e">
        <f>IF(OR(Q361="",R361=""),0,ROUNDDOWN(Q361*R361,0))</f>
        <v>#REF!</v>
      </c>
      <c r="T361" s="210"/>
    </row>
    <row r="362" spans="2:23" s="209" customFormat="1" ht="15" customHeight="1" thickTop="1">
      <c r="B362" s="289"/>
      <c r="C362" s="288"/>
      <c r="D362" s="227"/>
      <c r="E362" s="303"/>
      <c r="F362" s="225"/>
      <c r="G362" s="296"/>
      <c r="H362" s="302"/>
      <c r="I362" s="301"/>
      <c r="J362" s="224" t="str">
        <f t="shared" si="66"/>
        <v/>
      </c>
      <c r="K362" s="301"/>
      <c r="L362" s="301"/>
      <c r="M362" s="301" t="str">
        <f t="shared" si="67"/>
        <v/>
      </c>
      <c r="N362" s="324" t="str">
        <f t="shared" si="68"/>
        <v/>
      </c>
      <c r="O362" s="300"/>
      <c r="Q362" s="248" t="s">
        <v>228</v>
      </c>
      <c r="R362" s="247"/>
      <c r="S362" s="246"/>
      <c r="T362" s="210"/>
      <c r="V362" s="285">
        <f>G362*H362*1.2*F362</f>
        <v>0</v>
      </c>
    </row>
    <row r="363" spans="2:23" s="209" customFormat="1" ht="15" customHeight="1">
      <c r="B363" s="316" t="s">
        <v>444</v>
      </c>
      <c r="C363" s="315" t="s">
        <v>443</v>
      </c>
      <c r="D363" s="314"/>
      <c r="E363" s="313" t="s">
        <v>190</v>
      </c>
      <c r="F363" s="310">
        <v>181</v>
      </c>
      <c r="G363" s="311">
        <v>2.5999999999999999E-2</v>
      </c>
      <c r="H363" s="310">
        <v>0.2</v>
      </c>
      <c r="I363" s="308">
        <v>0.22</v>
      </c>
      <c r="J363" s="309">
        <f t="shared" si="66"/>
        <v>1.1479999999999999</v>
      </c>
      <c r="K363" s="308"/>
      <c r="L363" s="308"/>
      <c r="M363" s="308" t="str">
        <f t="shared" si="67"/>
        <v/>
      </c>
      <c r="N363" s="307" t="str">
        <f t="shared" si="68"/>
        <v/>
      </c>
      <c r="O363" s="300" t="s">
        <v>442</v>
      </c>
      <c r="Q363" s="245" t="s">
        <v>227</v>
      </c>
      <c r="R363" s="244" t="s">
        <v>196</v>
      </c>
      <c r="S363" s="243" t="s">
        <v>195</v>
      </c>
      <c r="T363" s="210"/>
      <c r="V363" s="285">
        <f>G363*H363*1.2*F363</f>
        <v>1.12944</v>
      </c>
      <c r="W363" s="334" t="e">
        <f>ROUND(V363*$R$88,-1)</f>
        <v>#REF!</v>
      </c>
    </row>
    <row r="364" spans="2:23" s="209" customFormat="1" ht="15" customHeight="1">
      <c r="B364" s="305"/>
      <c r="C364" s="288"/>
      <c r="D364" s="227"/>
      <c r="E364" s="303"/>
      <c r="F364" s="225"/>
      <c r="G364" s="296"/>
      <c r="H364" s="302"/>
      <c r="I364" s="301"/>
      <c r="J364" s="224" t="str">
        <f t="shared" si="66"/>
        <v/>
      </c>
      <c r="K364" s="223"/>
      <c r="L364" s="223"/>
      <c r="M364" s="223" t="str">
        <f t="shared" si="67"/>
        <v/>
      </c>
      <c r="N364" s="222" t="str">
        <f t="shared" si="68"/>
        <v/>
      </c>
      <c r="O364" s="221"/>
      <c r="Q364" s="242" t="s">
        <v>17</v>
      </c>
      <c r="R364" s="241" t="s">
        <v>18</v>
      </c>
      <c r="S364" s="240" t="s">
        <v>194</v>
      </c>
      <c r="T364" s="210"/>
    </row>
    <row r="365" spans="2:23" s="209" customFormat="1" ht="15" customHeight="1">
      <c r="B365" s="321" t="s">
        <v>258</v>
      </c>
      <c r="C365" s="304" t="s">
        <v>441</v>
      </c>
      <c r="D365" s="320"/>
      <c r="E365" s="303" t="s">
        <v>251</v>
      </c>
      <c r="F365" s="302">
        <v>4</v>
      </c>
      <c r="G365" s="296">
        <v>0.02</v>
      </c>
      <c r="H365" s="225">
        <v>0.2</v>
      </c>
      <c r="I365" s="301">
        <v>0.22</v>
      </c>
      <c r="J365" s="224">
        <f t="shared" si="66"/>
        <v>0.02</v>
      </c>
      <c r="K365" s="223"/>
      <c r="L365" s="223"/>
      <c r="M365" s="223" t="str">
        <f t="shared" si="67"/>
        <v/>
      </c>
      <c r="N365" s="222" t="str">
        <f t="shared" si="68"/>
        <v/>
      </c>
      <c r="O365" s="300" t="s">
        <v>254</v>
      </c>
      <c r="Q365" s="238" t="str">
        <f>N390</f>
        <v/>
      </c>
      <c r="R365" s="306" t="e">
        <f>#REF!</f>
        <v>#REF!</v>
      </c>
      <c r="S365" s="236" t="e">
        <f>IF(OR(Q365="",R365=""),0,ROUNDDOWN(Q365*R365,0))</f>
        <v>#REF!</v>
      </c>
      <c r="T365" s="210"/>
      <c r="V365" s="285">
        <f>G365*H365*1.2*F365</f>
        <v>1.9199999999999998E-2</v>
      </c>
      <c r="W365" s="334" t="e">
        <f>ROUND(V365*$R$88,-1)</f>
        <v>#REF!</v>
      </c>
    </row>
    <row r="366" spans="2:23" s="209" customFormat="1" ht="15" customHeight="1">
      <c r="B366" s="321" t="s">
        <v>258</v>
      </c>
      <c r="C366" s="304" t="s">
        <v>440</v>
      </c>
      <c r="D366" s="320"/>
      <c r="E366" s="303" t="s">
        <v>251</v>
      </c>
      <c r="F366" s="302">
        <v>11</v>
      </c>
      <c r="G366" s="296">
        <v>2.9000000000000001E-2</v>
      </c>
      <c r="H366" s="225">
        <v>0.2</v>
      </c>
      <c r="I366" s="301">
        <v>0.22</v>
      </c>
      <c r="J366" s="224">
        <f t="shared" si="66"/>
        <v>7.8E-2</v>
      </c>
      <c r="K366" s="223"/>
      <c r="L366" s="223"/>
      <c r="M366" s="223" t="str">
        <f t="shared" si="67"/>
        <v/>
      </c>
      <c r="N366" s="222" t="str">
        <f t="shared" si="68"/>
        <v/>
      </c>
      <c r="O366" s="300" t="s">
        <v>254</v>
      </c>
      <c r="Q366" s="210"/>
      <c r="R366" s="210"/>
      <c r="S366" s="210"/>
      <c r="T366" s="210"/>
    </row>
    <row r="367" spans="2:23" s="209" customFormat="1" ht="15" customHeight="1">
      <c r="B367" s="321" t="s">
        <v>258</v>
      </c>
      <c r="C367" s="304" t="s">
        <v>257</v>
      </c>
      <c r="D367" s="320"/>
      <c r="E367" s="303" t="s">
        <v>251</v>
      </c>
      <c r="F367" s="302">
        <v>35</v>
      </c>
      <c r="G367" s="296">
        <v>3.9E-2</v>
      </c>
      <c r="H367" s="225">
        <v>0.2</v>
      </c>
      <c r="I367" s="301">
        <v>0.22</v>
      </c>
      <c r="J367" s="224">
        <f t="shared" si="66"/>
        <v>0.33300000000000002</v>
      </c>
      <c r="K367" s="223"/>
      <c r="L367" s="223"/>
      <c r="M367" s="223" t="str">
        <f t="shared" si="67"/>
        <v/>
      </c>
      <c r="N367" s="222" t="str">
        <f t="shared" si="68"/>
        <v/>
      </c>
      <c r="O367" s="300" t="s">
        <v>254</v>
      </c>
      <c r="Q367" s="235" t="s">
        <v>193</v>
      </c>
      <c r="R367" s="234"/>
      <c r="S367" s="233" t="s">
        <v>192</v>
      </c>
      <c r="T367" s="210"/>
      <c r="V367" s="285">
        <f t="shared" ref="V367:V373" si="69">G367*H367*1.2*F367</f>
        <v>0.3276</v>
      </c>
    </row>
    <row r="368" spans="2:23" s="209" customFormat="1" ht="15" customHeight="1">
      <c r="B368" s="321" t="s">
        <v>438</v>
      </c>
      <c r="C368" s="304" t="s">
        <v>439</v>
      </c>
      <c r="D368" s="320"/>
      <c r="E368" s="303" t="s">
        <v>251</v>
      </c>
      <c r="F368" s="302">
        <v>346</v>
      </c>
      <c r="G368" s="296">
        <f>0.012*0.8</f>
        <v>9.6000000000000009E-3</v>
      </c>
      <c r="H368" s="302">
        <v>0.2</v>
      </c>
      <c r="I368" s="301">
        <v>0.22</v>
      </c>
      <c r="J368" s="224">
        <f t="shared" si="66"/>
        <v>0.81</v>
      </c>
      <c r="K368" s="223"/>
      <c r="L368" s="223"/>
      <c r="M368" s="223" t="str">
        <f t="shared" si="67"/>
        <v/>
      </c>
      <c r="N368" s="222" t="str">
        <f t="shared" si="68"/>
        <v/>
      </c>
      <c r="O368" s="300" t="s">
        <v>436</v>
      </c>
      <c r="Q368" s="232"/>
      <c r="R368" s="231" t="e">
        <f>S365+S361</f>
        <v>#REF!</v>
      </c>
      <c r="S368" s="335" t="e">
        <f>ROUND(R368,-1)</f>
        <v>#REF!</v>
      </c>
      <c r="T368" s="210"/>
      <c r="V368" s="285">
        <f t="shared" si="69"/>
        <v>0.797184</v>
      </c>
    </row>
    <row r="369" spans="2:22" s="209" customFormat="1" ht="15" customHeight="1">
      <c r="B369" s="321" t="s">
        <v>438</v>
      </c>
      <c r="C369" s="304" t="s">
        <v>437</v>
      </c>
      <c r="D369" s="320"/>
      <c r="E369" s="303" t="s">
        <v>251</v>
      </c>
      <c r="F369" s="310">
        <v>976</v>
      </c>
      <c r="G369" s="296">
        <v>1.2E-2</v>
      </c>
      <c r="H369" s="302">
        <v>0.2</v>
      </c>
      <c r="I369" s="301">
        <v>0.22</v>
      </c>
      <c r="J369" s="224">
        <f t="shared" si="66"/>
        <v>2.8580000000000001</v>
      </c>
      <c r="K369" s="223"/>
      <c r="L369" s="223"/>
      <c r="M369" s="223" t="str">
        <f t="shared" si="67"/>
        <v/>
      </c>
      <c r="N369" s="222" t="str">
        <f t="shared" si="68"/>
        <v/>
      </c>
      <c r="O369" s="300" t="s">
        <v>436</v>
      </c>
      <c r="Q369" s="210"/>
      <c r="R369" s="210"/>
      <c r="S369" s="210"/>
      <c r="T369" s="210"/>
      <c r="V369" s="285">
        <f t="shared" si="69"/>
        <v>2.81088</v>
      </c>
    </row>
    <row r="370" spans="2:22" s="209" customFormat="1" ht="15" customHeight="1">
      <c r="B370" s="289"/>
      <c r="C370" s="288"/>
      <c r="D370" s="227"/>
      <c r="E370" s="226"/>
      <c r="F370" s="287"/>
      <c r="G370" s="296"/>
      <c r="H370" s="302"/>
      <c r="I370" s="301"/>
      <c r="J370" s="224" t="str">
        <f t="shared" si="66"/>
        <v/>
      </c>
      <c r="K370" s="223"/>
      <c r="L370" s="223"/>
      <c r="M370" s="223" t="str">
        <f t="shared" si="67"/>
        <v/>
      </c>
      <c r="N370" s="222" t="str">
        <f t="shared" si="68"/>
        <v/>
      </c>
      <c r="O370" s="221"/>
      <c r="Q370" s="235" t="s">
        <v>226</v>
      </c>
      <c r="R370" s="234"/>
      <c r="S370" s="233" t="s">
        <v>225</v>
      </c>
      <c r="T370" s="233" t="s">
        <v>224</v>
      </c>
      <c r="V370" s="285">
        <f t="shared" si="69"/>
        <v>0</v>
      </c>
    </row>
    <row r="371" spans="2:22" s="209" customFormat="1" ht="15" customHeight="1">
      <c r="B371" s="305" t="s">
        <v>6</v>
      </c>
      <c r="C371" s="304" t="s">
        <v>266</v>
      </c>
      <c r="D371" s="227"/>
      <c r="E371" s="303" t="s">
        <v>251</v>
      </c>
      <c r="F371" s="287">
        <v>4</v>
      </c>
      <c r="G371" s="296">
        <v>1.0999999999999999E-2</v>
      </c>
      <c r="H371" s="302">
        <v>1</v>
      </c>
      <c r="I371" s="301">
        <v>0.22</v>
      </c>
      <c r="J371" s="224">
        <f t="shared" si="66"/>
        <v>5.3999999999999999E-2</v>
      </c>
      <c r="K371" s="223"/>
      <c r="L371" s="223"/>
      <c r="M371" s="223" t="str">
        <f t="shared" si="67"/>
        <v/>
      </c>
      <c r="N371" s="222" t="str">
        <f t="shared" si="68"/>
        <v/>
      </c>
      <c r="O371" s="300" t="s">
        <v>265</v>
      </c>
      <c r="Q371" s="299" t="s">
        <v>223</v>
      </c>
      <c r="R371" s="298"/>
      <c r="S371" s="297">
        <v>0.4</v>
      </c>
      <c r="T371" s="297">
        <v>0.2</v>
      </c>
      <c r="V371" s="285">
        <f t="shared" si="69"/>
        <v>5.2799999999999993E-2</v>
      </c>
    </row>
    <row r="372" spans="2:22" s="209" customFormat="1" ht="15" customHeight="1">
      <c r="B372" s="305" t="s">
        <v>6</v>
      </c>
      <c r="C372" s="304" t="s">
        <v>435</v>
      </c>
      <c r="D372" s="227"/>
      <c r="E372" s="303" t="s">
        <v>251</v>
      </c>
      <c r="F372" s="287">
        <v>11</v>
      </c>
      <c r="G372" s="296">
        <v>1.4E-2</v>
      </c>
      <c r="H372" s="302">
        <v>1</v>
      </c>
      <c r="I372" s="301">
        <v>0.22</v>
      </c>
      <c r="J372" s="224">
        <f t="shared" si="66"/>
        <v>0.188</v>
      </c>
      <c r="K372" s="223"/>
      <c r="L372" s="223"/>
      <c r="M372" s="223" t="str">
        <f t="shared" si="67"/>
        <v/>
      </c>
      <c r="N372" s="222" t="str">
        <f t="shared" si="68"/>
        <v/>
      </c>
      <c r="O372" s="300" t="s">
        <v>265</v>
      </c>
      <c r="Q372" s="295" t="s">
        <v>222</v>
      </c>
      <c r="R372" s="294"/>
      <c r="S372" s="293">
        <v>0.4</v>
      </c>
      <c r="T372" s="293">
        <v>0.2</v>
      </c>
      <c r="V372" s="285">
        <f t="shared" si="69"/>
        <v>0.18479999999999999</v>
      </c>
    </row>
    <row r="373" spans="2:22" s="209" customFormat="1" ht="15" customHeight="1">
      <c r="B373" s="305" t="s">
        <v>6</v>
      </c>
      <c r="C373" s="304" t="s">
        <v>434</v>
      </c>
      <c r="D373" s="227"/>
      <c r="E373" s="303" t="s">
        <v>251</v>
      </c>
      <c r="F373" s="287">
        <v>35</v>
      </c>
      <c r="G373" s="296">
        <v>1.7000000000000001E-2</v>
      </c>
      <c r="H373" s="302">
        <v>1</v>
      </c>
      <c r="I373" s="301">
        <v>0.22</v>
      </c>
      <c r="J373" s="224">
        <f t="shared" si="66"/>
        <v>0.72599999999999998</v>
      </c>
      <c r="K373" s="223"/>
      <c r="L373" s="223"/>
      <c r="M373" s="223" t="str">
        <f t="shared" si="67"/>
        <v/>
      </c>
      <c r="N373" s="222" t="str">
        <f t="shared" si="68"/>
        <v/>
      </c>
      <c r="O373" s="300" t="s">
        <v>265</v>
      </c>
      <c r="Q373" s="295" t="s">
        <v>221</v>
      </c>
      <c r="R373" s="294"/>
      <c r="S373" s="293">
        <v>0.4</v>
      </c>
      <c r="T373" s="293">
        <v>0.3</v>
      </c>
      <c r="V373" s="285">
        <f t="shared" si="69"/>
        <v>0.71400000000000008</v>
      </c>
    </row>
    <row r="374" spans="2:22" s="209" customFormat="1" ht="15" customHeight="1">
      <c r="B374" s="322" t="s">
        <v>353</v>
      </c>
      <c r="C374" s="304" t="s">
        <v>352</v>
      </c>
      <c r="D374" s="320"/>
      <c r="E374" s="303" t="s">
        <v>251</v>
      </c>
      <c r="F374" s="302">
        <v>38</v>
      </c>
      <c r="G374" s="286">
        <v>7.0000000000000007E-2</v>
      </c>
      <c r="H374" s="302">
        <v>0.2</v>
      </c>
      <c r="I374" s="301">
        <v>0.22</v>
      </c>
      <c r="J374" s="323">
        <f t="shared" si="66"/>
        <v>0.64900000000000002</v>
      </c>
      <c r="K374" s="301"/>
      <c r="L374" s="301"/>
      <c r="M374" s="301" t="str">
        <f t="shared" si="67"/>
        <v/>
      </c>
      <c r="N374" s="324" t="str">
        <f t="shared" si="68"/>
        <v/>
      </c>
      <c r="O374" s="300" t="s">
        <v>351</v>
      </c>
      <c r="Q374" s="295" t="s">
        <v>220</v>
      </c>
      <c r="R374" s="294"/>
      <c r="S374" s="293">
        <v>0.4</v>
      </c>
      <c r="T374" s="293">
        <v>0.3</v>
      </c>
    </row>
    <row r="375" spans="2:22" s="209" customFormat="1" ht="15" customHeight="1">
      <c r="B375" s="305" t="s">
        <v>273</v>
      </c>
      <c r="C375" s="304" t="s">
        <v>272</v>
      </c>
      <c r="D375" s="320"/>
      <c r="E375" s="303" t="s">
        <v>190</v>
      </c>
      <c r="F375" s="302">
        <v>30</v>
      </c>
      <c r="G375" s="296">
        <v>0.02</v>
      </c>
      <c r="H375" s="302">
        <v>1</v>
      </c>
      <c r="I375" s="301">
        <v>0.22</v>
      </c>
      <c r="J375" s="224">
        <f t="shared" si="66"/>
        <v>0.73199999999999998</v>
      </c>
      <c r="K375" s="301"/>
      <c r="L375" s="301"/>
      <c r="M375" s="301" t="str">
        <f t="shared" si="67"/>
        <v/>
      </c>
      <c r="N375" s="324" t="str">
        <f t="shared" si="68"/>
        <v/>
      </c>
      <c r="O375" s="300" t="s">
        <v>271</v>
      </c>
      <c r="Q375" s="295" t="s">
        <v>219</v>
      </c>
      <c r="R375" s="294"/>
      <c r="S375" s="293">
        <v>0.4</v>
      </c>
      <c r="T375" s="293">
        <v>0.3</v>
      </c>
    </row>
    <row r="376" spans="2:22" s="209" customFormat="1" ht="15" customHeight="1">
      <c r="B376" s="289"/>
      <c r="C376" s="288"/>
      <c r="D376" s="227"/>
      <c r="E376" s="226"/>
      <c r="F376" s="287"/>
      <c r="G376" s="296"/>
      <c r="H376" s="225"/>
      <c r="I376" s="301" t="str">
        <f>IF(G376="","",0.12)</f>
        <v/>
      </c>
      <c r="J376" s="224" t="str">
        <f t="shared" si="66"/>
        <v/>
      </c>
      <c r="K376" s="223"/>
      <c r="L376" s="223"/>
      <c r="M376" s="223" t="str">
        <f t="shared" si="67"/>
        <v/>
      </c>
      <c r="N376" s="222" t="str">
        <f t="shared" si="68"/>
        <v/>
      </c>
      <c r="O376" s="300"/>
      <c r="Q376" s="295" t="s">
        <v>218</v>
      </c>
      <c r="R376" s="294"/>
      <c r="S376" s="293">
        <v>0.4</v>
      </c>
      <c r="T376" s="293">
        <v>0.2</v>
      </c>
    </row>
    <row r="377" spans="2:22" s="209" customFormat="1" ht="15" customHeight="1">
      <c r="B377" s="316" t="s">
        <v>433</v>
      </c>
      <c r="C377" s="315"/>
      <c r="D377" s="314"/>
      <c r="E377" s="313" t="s">
        <v>190</v>
      </c>
      <c r="F377" s="310">
        <v>37</v>
      </c>
      <c r="G377" s="311">
        <v>1.9E-2</v>
      </c>
      <c r="H377" s="310">
        <v>0.2</v>
      </c>
      <c r="I377" s="308">
        <v>0.22</v>
      </c>
      <c r="J377" s="309">
        <f t="shared" si="66"/>
        <v>0.17199999999999999</v>
      </c>
      <c r="K377" s="308"/>
      <c r="L377" s="308"/>
      <c r="M377" s="308" t="str">
        <f t="shared" si="67"/>
        <v/>
      </c>
      <c r="N377" s="307" t="str">
        <f t="shared" si="68"/>
        <v/>
      </c>
      <c r="O377" s="300" t="s">
        <v>418</v>
      </c>
      <c r="Q377" s="295" t="s">
        <v>217</v>
      </c>
      <c r="R377" s="294"/>
      <c r="S377" s="293">
        <v>0.5</v>
      </c>
      <c r="T377" s="293">
        <v>0.3</v>
      </c>
    </row>
    <row r="378" spans="2:22" s="209" customFormat="1" ht="15" customHeight="1">
      <c r="B378" s="316" t="s">
        <v>430</v>
      </c>
      <c r="C378" s="315" t="s">
        <v>431</v>
      </c>
      <c r="D378" s="314"/>
      <c r="E378" s="313" t="s">
        <v>190</v>
      </c>
      <c r="F378" s="310">
        <v>9</v>
      </c>
      <c r="G378" s="311">
        <v>5.3999999999999999E-2</v>
      </c>
      <c r="H378" s="310">
        <v>0.3</v>
      </c>
      <c r="I378" s="308">
        <v>0.22</v>
      </c>
      <c r="J378" s="309">
        <f t="shared" si="66"/>
        <v>0.17799999999999999</v>
      </c>
      <c r="K378" s="308"/>
      <c r="L378" s="308"/>
      <c r="M378" s="308" t="str">
        <f t="shared" si="67"/>
        <v/>
      </c>
      <c r="N378" s="307" t="str">
        <f t="shared" si="68"/>
        <v/>
      </c>
      <c r="O378" s="300" t="s">
        <v>418</v>
      </c>
      <c r="Q378" s="295" t="s">
        <v>216</v>
      </c>
      <c r="R378" s="294"/>
      <c r="S378" s="293">
        <v>0.4</v>
      </c>
      <c r="T378" s="293">
        <v>0.3</v>
      </c>
    </row>
    <row r="379" spans="2:22" s="209" customFormat="1" ht="15" customHeight="1">
      <c r="B379" s="316" t="s">
        <v>430</v>
      </c>
      <c r="C379" s="315" t="s">
        <v>432</v>
      </c>
      <c r="D379" s="314"/>
      <c r="E379" s="313" t="s">
        <v>190</v>
      </c>
      <c r="F379" s="310">
        <v>2</v>
      </c>
      <c r="G379" s="311">
        <v>8.1000000000000003E-2</v>
      </c>
      <c r="H379" s="310">
        <v>0.3</v>
      </c>
      <c r="I379" s="308">
        <v>0.22</v>
      </c>
      <c r="J379" s="309">
        <f t="shared" si="66"/>
        <v>5.8999999999999997E-2</v>
      </c>
      <c r="K379" s="308"/>
      <c r="L379" s="308"/>
      <c r="M379" s="308" t="str">
        <f t="shared" si="67"/>
        <v/>
      </c>
      <c r="N379" s="307" t="str">
        <f t="shared" si="68"/>
        <v/>
      </c>
      <c r="O379" s="221" t="s">
        <v>418</v>
      </c>
      <c r="Q379" s="295" t="s">
        <v>215</v>
      </c>
      <c r="R379" s="294"/>
      <c r="S379" s="293">
        <v>0.4</v>
      </c>
      <c r="T379" s="293">
        <v>0.3</v>
      </c>
    </row>
    <row r="380" spans="2:22" s="209" customFormat="1" ht="15" customHeight="1">
      <c r="B380" s="316" t="s">
        <v>430</v>
      </c>
      <c r="C380" s="315" t="s">
        <v>431</v>
      </c>
      <c r="D380" s="314" t="s">
        <v>190</v>
      </c>
      <c r="E380" s="313"/>
      <c r="F380" s="310">
        <v>2</v>
      </c>
      <c r="G380" s="311">
        <v>5.3999999999999999E-2</v>
      </c>
      <c r="H380" s="310">
        <v>0.4</v>
      </c>
      <c r="I380" s="308">
        <v>0.22</v>
      </c>
      <c r="J380" s="309">
        <f t="shared" si="66"/>
        <v>5.2999999999999999E-2</v>
      </c>
      <c r="K380" s="308"/>
      <c r="L380" s="308"/>
      <c r="M380" s="308" t="str">
        <f t="shared" si="67"/>
        <v/>
      </c>
      <c r="N380" s="307" t="str">
        <f t="shared" si="68"/>
        <v/>
      </c>
      <c r="O380" s="221" t="s">
        <v>418</v>
      </c>
      <c r="Q380" s="295" t="s">
        <v>214</v>
      </c>
      <c r="R380" s="294"/>
      <c r="S380" s="293">
        <v>0.6</v>
      </c>
      <c r="T380" s="293">
        <v>0.3</v>
      </c>
    </row>
    <row r="381" spans="2:22" s="209" customFormat="1" ht="15" customHeight="1">
      <c r="B381" s="316" t="s">
        <v>430</v>
      </c>
      <c r="C381" s="315" t="s">
        <v>429</v>
      </c>
      <c r="D381" s="314" t="s">
        <v>190</v>
      </c>
      <c r="E381" s="313"/>
      <c r="F381" s="310">
        <v>2</v>
      </c>
      <c r="G381" s="311">
        <v>8.1000000000000003E-2</v>
      </c>
      <c r="H381" s="310">
        <v>0.4</v>
      </c>
      <c r="I381" s="308">
        <v>0.22</v>
      </c>
      <c r="J381" s="309">
        <f t="shared" si="66"/>
        <v>7.9000000000000001E-2</v>
      </c>
      <c r="K381" s="308"/>
      <c r="L381" s="308"/>
      <c r="M381" s="308" t="str">
        <f t="shared" si="67"/>
        <v/>
      </c>
      <c r="N381" s="307" t="str">
        <f t="shared" si="68"/>
        <v/>
      </c>
      <c r="O381" s="221" t="s">
        <v>418</v>
      </c>
      <c r="Q381" s="295" t="s">
        <v>213</v>
      </c>
      <c r="R381" s="294"/>
      <c r="S381" s="293">
        <v>0.4</v>
      </c>
      <c r="T381" s="293">
        <v>0.2</v>
      </c>
    </row>
    <row r="382" spans="2:22" s="209" customFormat="1" ht="15" customHeight="1">
      <c r="B382" s="305"/>
      <c r="C382" s="288"/>
      <c r="D382" s="227"/>
      <c r="E382" s="303"/>
      <c r="F382" s="225"/>
      <c r="G382" s="286"/>
      <c r="H382" s="302"/>
      <c r="I382" s="301"/>
      <c r="J382" s="224" t="str">
        <f t="shared" si="66"/>
        <v/>
      </c>
      <c r="K382" s="223"/>
      <c r="L382" s="223"/>
      <c r="M382" s="223" t="str">
        <f t="shared" si="67"/>
        <v/>
      </c>
      <c r="N382" s="222" t="str">
        <f t="shared" si="68"/>
        <v/>
      </c>
      <c r="O382" s="221"/>
      <c r="Q382" s="295" t="s">
        <v>212</v>
      </c>
      <c r="R382" s="294"/>
      <c r="S382" s="293">
        <v>0.6</v>
      </c>
      <c r="T382" s="293">
        <v>0.3</v>
      </c>
    </row>
    <row r="383" spans="2:22" s="209" customFormat="1" ht="15" customHeight="1">
      <c r="B383" s="305"/>
      <c r="C383" s="288"/>
      <c r="D383" s="227"/>
      <c r="E383" s="303"/>
      <c r="F383" s="225"/>
      <c r="G383" s="286"/>
      <c r="H383" s="302"/>
      <c r="I383" s="301"/>
      <c r="J383" s="224" t="str">
        <f t="shared" si="66"/>
        <v/>
      </c>
      <c r="K383" s="223"/>
      <c r="L383" s="223"/>
      <c r="M383" s="223" t="str">
        <f t="shared" si="67"/>
        <v/>
      </c>
      <c r="N383" s="222" t="str">
        <f t="shared" si="68"/>
        <v/>
      </c>
      <c r="O383" s="221"/>
      <c r="Q383" s="292" t="s">
        <v>211</v>
      </c>
      <c r="R383" s="291"/>
      <c r="S383" s="290">
        <v>0.4</v>
      </c>
      <c r="T383" s="290">
        <v>0.3</v>
      </c>
    </row>
    <row r="384" spans="2:22" s="209" customFormat="1" ht="15" customHeight="1">
      <c r="B384" s="305"/>
      <c r="C384" s="288"/>
      <c r="D384" s="227"/>
      <c r="E384" s="303"/>
      <c r="F384" s="225"/>
      <c r="G384" s="286"/>
      <c r="H384" s="302"/>
      <c r="I384" s="301"/>
      <c r="J384" s="224" t="str">
        <f t="shared" si="66"/>
        <v/>
      </c>
      <c r="K384" s="223"/>
      <c r="L384" s="223"/>
      <c r="M384" s="223" t="str">
        <f t="shared" si="67"/>
        <v/>
      </c>
      <c r="N384" s="222" t="str">
        <f t="shared" si="68"/>
        <v/>
      </c>
      <c r="O384" s="221"/>
      <c r="Q384" s="210"/>
      <c r="R384" s="210"/>
      <c r="S384" s="210"/>
      <c r="T384" s="210"/>
    </row>
    <row r="385" spans="2:22" s="209" customFormat="1" ht="15" customHeight="1">
      <c r="B385" s="305"/>
      <c r="C385" s="288"/>
      <c r="D385" s="227"/>
      <c r="E385" s="303"/>
      <c r="F385" s="225"/>
      <c r="G385" s="286"/>
      <c r="H385" s="302"/>
      <c r="I385" s="301"/>
      <c r="J385" s="224" t="str">
        <f t="shared" si="66"/>
        <v/>
      </c>
      <c r="K385" s="223"/>
      <c r="L385" s="223"/>
      <c r="M385" s="223" t="str">
        <f t="shared" si="67"/>
        <v/>
      </c>
      <c r="N385" s="222" t="str">
        <f t="shared" si="68"/>
        <v/>
      </c>
      <c r="O385" s="221"/>
      <c r="Q385" s="210"/>
      <c r="R385" s="210"/>
      <c r="S385" s="210"/>
      <c r="T385" s="210"/>
    </row>
    <row r="386" spans="2:22" s="209" customFormat="1" ht="15" customHeight="1">
      <c r="B386" s="305"/>
      <c r="C386" s="288"/>
      <c r="D386" s="227"/>
      <c r="E386" s="303"/>
      <c r="F386" s="225"/>
      <c r="G386" s="286"/>
      <c r="H386" s="302"/>
      <c r="I386" s="301"/>
      <c r="J386" s="224" t="str">
        <f t="shared" si="66"/>
        <v/>
      </c>
      <c r="K386" s="223"/>
      <c r="L386" s="223"/>
      <c r="M386" s="223" t="str">
        <f t="shared" si="67"/>
        <v/>
      </c>
      <c r="N386" s="222" t="str">
        <f t="shared" si="68"/>
        <v/>
      </c>
      <c r="O386" s="221"/>
      <c r="Q386" s="210"/>
      <c r="R386" s="210"/>
      <c r="S386" s="210"/>
      <c r="T386" s="210"/>
    </row>
    <row r="387" spans="2:22" s="209" customFormat="1" ht="15" customHeight="1">
      <c r="B387" s="305"/>
      <c r="C387" s="288"/>
      <c r="D387" s="227"/>
      <c r="E387" s="303"/>
      <c r="F387" s="225"/>
      <c r="G387" s="286"/>
      <c r="H387" s="302"/>
      <c r="I387" s="301"/>
      <c r="J387" s="224" t="str">
        <f t="shared" si="66"/>
        <v/>
      </c>
      <c r="K387" s="223"/>
      <c r="L387" s="223"/>
      <c r="M387" s="223" t="str">
        <f t="shared" si="67"/>
        <v/>
      </c>
      <c r="N387" s="222" t="str">
        <f t="shared" si="68"/>
        <v/>
      </c>
      <c r="O387" s="221"/>
      <c r="Q387" s="210"/>
      <c r="R387" s="210"/>
      <c r="S387" s="210"/>
      <c r="T387" s="210"/>
    </row>
    <row r="388" spans="2:22" s="209" customFormat="1" ht="15" customHeight="1">
      <c r="B388" s="305"/>
      <c r="C388" s="288"/>
      <c r="D388" s="227"/>
      <c r="E388" s="303"/>
      <c r="F388" s="225"/>
      <c r="G388" s="286"/>
      <c r="H388" s="302"/>
      <c r="I388" s="301"/>
      <c r="J388" s="224" t="str">
        <f t="shared" si="66"/>
        <v/>
      </c>
      <c r="K388" s="223"/>
      <c r="L388" s="223"/>
      <c r="M388" s="223" t="str">
        <f t="shared" si="67"/>
        <v/>
      </c>
      <c r="N388" s="222" t="str">
        <f t="shared" si="68"/>
        <v/>
      </c>
      <c r="O388" s="221"/>
      <c r="Q388" s="210"/>
      <c r="R388" s="210"/>
      <c r="S388" s="210"/>
      <c r="T388" s="210"/>
    </row>
    <row r="389" spans="2:22" s="209" customFormat="1" ht="15" customHeight="1">
      <c r="B389" s="289"/>
      <c r="C389" s="288"/>
      <c r="D389" s="227"/>
      <c r="E389" s="226"/>
      <c r="F389" s="225"/>
      <c r="G389" s="286"/>
      <c r="H389" s="225"/>
      <c r="I389" s="223" t="str">
        <f>IF(G389="","",0.12)</f>
        <v/>
      </c>
      <c r="J389" s="224" t="str">
        <f t="shared" si="66"/>
        <v/>
      </c>
      <c r="K389" s="223"/>
      <c r="L389" s="223"/>
      <c r="M389" s="223" t="str">
        <f t="shared" si="67"/>
        <v/>
      </c>
      <c r="N389" s="222" t="str">
        <f t="shared" si="68"/>
        <v/>
      </c>
      <c r="O389" s="221"/>
      <c r="Q389" s="210"/>
      <c r="R389" s="210"/>
      <c r="S389" s="210"/>
      <c r="T389" s="210"/>
    </row>
    <row r="390" spans="2:22" s="209" customFormat="1" ht="15" customHeight="1">
      <c r="B390" s="220"/>
      <c r="C390" s="219" t="s">
        <v>191</v>
      </c>
      <c r="D390" s="218"/>
      <c r="E390" s="217"/>
      <c r="F390" s="215"/>
      <c r="G390" s="216"/>
      <c r="H390" s="215"/>
      <c r="I390" s="215"/>
      <c r="J390" s="214">
        <f>IF(J358="","",SUM(J358:J389))</f>
        <v>9.1000000000000014</v>
      </c>
      <c r="K390" s="213"/>
      <c r="L390" s="213"/>
      <c r="M390" s="213"/>
      <c r="N390" s="212" t="str">
        <f>IF(N358="","",SUM(N358:N389))</f>
        <v/>
      </c>
      <c r="O390" s="211"/>
      <c r="Q390" s="210"/>
      <c r="R390" s="210"/>
      <c r="S390" s="210"/>
      <c r="T390" s="210"/>
    </row>
    <row r="391" spans="2:22" s="209" customFormat="1" ht="15" customHeight="1">
      <c r="B391" s="284" t="s">
        <v>238</v>
      </c>
      <c r="G391" s="210"/>
      <c r="Q391" s="210"/>
      <c r="R391" s="210"/>
      <c r="S391" s="210"/>
      <c r="T391" s="210"/>
    </row>
    <row r="392" spans="2:22" s="209" customFormat="1" ht="15" customHeight="1">
      <c r="B392" s="283" t="s">
        <v>93</v>
      </c>
      <c r="C392" s="1073" t="e">
        <f>$C$2</f>
        <v>#REF!</v>
      </c>
      <c r="D392" s="1074"/>
      <c r="E392" s="1074"/>
      <c r="F392" s="1074"/>
      <c r="G392" s="1074"/>
      <c r="H392" s="1074"/>
      <c r="I392" s="1074"/>
      <c r="J392" s="1075"/>
      <c r="K392" s="1071" t="s">
        <v>207</v>
      </c>
      <c r="L392" s="1072"/>
      <c r="M392" s="1076" t="str">
        <f>$M$2</f>
        <v>Ⅱ.排水処理施設（西）撤去工事　</v>
      </c>
      <c r="N392" s="1077"/>
      <c r="O392" s="1077"/>
      <c r="P392" s="1078"/>
      <c r="Q392" s="282" t="s">
        <v>240</v>
      </c>
      <c r="R392" s="886" t="s">
        <v>428</v>
      </c>
      <c r="S392" s="894"/>
      <c r="T392" s="1070"/>
    </row>
    <row r="393" spans="2:22" s="209" customFormat="1" ht="15" customHeight="1">
      <c r="G393" s="210"/>
      <c r="Q393" s="210"/>
      <c r="R393" s="210"/>
      <c r="S393" s="210"/>
      <c r="T393" s="210"/>
    </row>
    <row r="394" spans="2:22" s="209" customFormat="1" ht="15" customHeight="1">
      <c r="B394" s="281"/>
      <c r="C394" s="280"/>
      <c r="D394" s="275" t="s">
        <v>235</v>
      </c>
      <c r="E394" s="279"/>
      <c r="F394" s="278"/>
      <c r="G394" s="277" t="s">
        <v>205</v>
      </c>
      <c r="H394" s="274"/>
      <c r="I394" s="274"/>
      <c r="J394" s="276"/>
      <c r="K394" s="275" t="s">
        <v>204</v>
      </c>
      <c r="L394" s="274"/>
      <c r="M394" s="274"/>
      <c r="N394" s="273"/>
      <c r="O394" s="272" t="s">
        <v>203</v>
      </c>
      <c r="Q394" s="210"/>
      <c r="R394" s="210"/>
      <c r="S394" s="210"/>
      <c r="T394" s="210"/>
    </row>
    <row r="395" spans="2:22" s="209" customFormat="1" ht="15" customHeight="1">
      <c r="B395" s="271" t="s">
        <v>70</v>
      </c>
      <c r="C395" s="270" t="s">
        <v>87</v>
      </c>
      <c r="D395" s="269" t="s">
        <v>234</v>
      </c>
      <c r="E395" s="268" t="s">
        <v>233</v>
      </c>
      <c r="F395" s="265" t="s">
        <v>13</v>
      </c>
      <c r="G395" s="267" t="s">
        <v>202</v>
      </c>
      <c r="H395" s="265" t="s">
        <v>14</v>
      </c>
      <c r="I395" s="264" t="s">
        <v>201</v>
      </c>
      <c r="J395" s="266" t="s">
        <v>14</v>
      </c>
      <c r="K395" s="265" t="s">
        <v>202</v>
      </c>
      <c r="L395" s="265" t="s">
        <v>14</v>
      </c>
      <c r="M395" s="264" t="s">
        <v>201</v>
      </c>
      <c r="N395" s="263" t="s">
        <v>14</v>
      </c>
      <c r="O395" s="262"/>
      <c r="Q395" s="210"/>
      <c r="R395" s="210"/>
      <c r="S395" s="210"/>
      <c r="T395" s="210"/>
    </row>
    <row r="396" spans="2:22" s="209" customFormat="1" ht="15" customHeight="1">
      <c r="B396" s="261"/>
      <c r="C396" s="260"/>
      <c r="D396" s="259"/>
      <c r="E396" s="256"/>
      <c r="F396" s="256"/>
      <c r="G396" s="258"/>
      <c r="H396" s="256" t="s">
        <v>200</v>
      </c>
      <c r="I396" s="256"/>
      <c r="J396" s="257" t="s">
        <v>199</v>
      </c>
      <c r="K396" s="256"/>
      <c r="L396" s="256" t="s">
        <v>200</v>
      </c>
      <c r="M396" s="256"/>
      <c r="N396" s="255" t="s">
        <v>199</v>
      </c>
      <c r="O396" s="254"/>
      <c r="Q396" s="210"/>
      <c r="R396" s="210"/>
      <c r="S396" s="210"/>
      <c r="T396" s="210"/>
    </row>
    <row r="397" spans="2:22" s="209" customFormat="1" ht="15" customHeight="1">
      <c r="B397" s="322" t="s">
        <v>359</v>
      </c>
      <c r="C397" s="304" t="s">
        <v>427</v>
      </c>
      <c r="D397" s="320"/>
      <c r="E397" s="303" t="s">
        <v>251</v>
      </c>
      <c r="F397" s="329">
        <v>4497</v>
      </c>
      <c r="G397" s="296">
        <f>0.018*0.8</f>
        <v>1.44E-2</v>
      </c>
      <c r="H397" s="302">
        <v>0.2</v>
      </c>
      <c r="I397" s="301">
        <v>0.22</v>
      </c>
      <c r="J397" s="333">
        <f t="shared" ref="J397:J428" si="70">IF(AND(D397="",E397=""),"",IF(H397="",ROUND(F397*G397+F397*G397*I397,3),ROUND(F397*G397*H397+F397*G397*H397*I397,3)))</f>
        <v>15.801</v>
      </c>
      <c r="K397" s="301"/>
      <c r="L397" s="301"/>
      <c r="M397" s="301" t="str">
        <f t="shared" ref="M397:M428" si="71">IF(K397="","",0.12)</f>
        <v/>
      </c>
      <c r="N397" s="324" t="str">
        <f t="shared" ref="N397:N428" si="72">IF(K397="","",IF(L397="",ROUND(F397*K397+F397*K397*M397,3),ROUND(F397*K397*L397+F397*K397*L397*M397,3)))</f>
        <v/>
      </c>
      <c r="O397" s="300" t="s">
        <v>357</v>
      </c>
      <c r="Q397" s="253" t="s">
        <v>229</v>
      </c>
      <c r="R397" s="252"/>
      <c r="S397" s="251"/>
      <c r="T397" s="210"/>
      <c r="V397" s="285">
        <f>G397*H397*1.2*F397</f>
        <v>15.541632000000002</v>
      </c>
    </row>
    <row r="398" spans="2:22" s="209" customFormat="1" ht="15" customHeight="1">
      <c r="B398" s="322" t="s">
        <v>359</v>
      </c>
      <c r="C398" s="304" t="s">
        <v>358</v>
      </c>
      <c r="D398" s="320"/>
      <c r="E398" s="303" t="s">
        <v>251</v>
      </c>
      <c r="F398" s="287">
        <v>1676</v>
      </c>
      <c r="G398" s="296">
        <v>1.7999999999999999E-2</v>
      </c>
      <c r="H398" s="302">
        <v>0.2</v>
      </c>
      <c r="I398" s="301">
        <v>0.22</v>
      </c>
      <c r="J398" s="224">
        <f t="shared" si="70"/>
        <v>7.3609999999999998</v>
      </c>
      <c r="K398" s="301"/>
      <c r="L398" s="301"/>
      <c r="M398" s="301" t="str">
        <f t="shared" si="71"/>
        <v/>
      </c>
      <c r="N398" s="324" t="str">
        <f t="shared" si="72"/>
        <v/>
      </c>
      <c r="O398" s="300" t="s">
        <v>357</v>
      </c>
      <c r="Q398" s="245" t="s">
        <v>227</v>
      </c>
      <c r="R398" s="244" t="s">
        <v>196</v>
      </c>
      <c r="S398" s="243" t="s">
        <v>195</v>
      </c>
      <c r="T398" s="210"/>
      <c r="V398" s="285">
        <f>G398*H398*1.2*F398</f>
        <v>7.2403200000000005</v>
      </c>
    </row>
    <row r="399" spans="2:22" s="209" customFormat="1" ht="15" customHeight="1">
      <c r="B399" s="322"/>
      <c r="C399" s="304"/>
      <c r="D399" s="320"/>
      <c r="E399" s="303"/>
      <c r="F399" s="337"/>
      <c r="G399" s="296"/>
      <c r="H399" s="302"/>
      <c r="I399" s="301"/>
      <c r="J399" s="224" t="str">
        <f t="shared" si="70"/>
        <v/>
      </c>
      <c r="K399" s="301"/>
      <c r="L399" s="301"/>
      <c r="M399" s="301" t="str">
        <f t="shared" si="71"/>
        <v/>
      </c>
      <c r="N399" s="324" t="str">
        <f t="shared" si="72"/>
        <v/>
      </c>
      <c r="O399" s="336"/>
      <c r="Q399" s="242" t="s">
        <v>15</v>
      </c>
      <c r="R399" s="241" t="s">
        <v>16</v>
      </c>
      <c r="S399" s="240" t="s">
        <v>197</v>
      </c>
      <c r="T399" s="210"/>
    </row>
    <row r="400" spans="2:22" s="209" customFormat="1" ht="15" customHeight="1" thickBot="1">
      <c r="B400" s="305" t="s">
        <v>6</v>
      </c>
      <c r="C400" s="304" t="s">
        <v>426</v>
      </c>
      <c r="D400" s="227"/>
      <c r="E400" s="303" t="s">
        <v>251</v>
      </c>
      <c r="F400" s="287">
        <v>30</v>
      </c>
      <c r="G400" s="296">
        <v>2.4E-2</v>
      </c>
      <c r="H400" s="302">
        <v>1</v>
      </c>
      <c r="I400" s="301">
        <v>0.22</v>
      </c>
      <c r="J400" s="224">
        <f t="shared" si="70"/>
        <v>0.878</v>
      </c>
      <c r="K400" s="223"/>
      <c r="L400" s="223"/>
      <c r="M400" s="223" t="str">
        <f t="shared" si="71"/>
        <v/>
      </c>
      <c r="N400" s="222" t="str">
        <f t="shared" si="72"/>
        <v/>
      </c>
      <c r="O400" s="300" t="s">
        <v>265</v>
      </c>
      <c r="Q400" s="250">
        <f>J429</f>
        <v>31.626000000000008</v>
      </c>
      <c r="R400" s="237" t="e">
        <f>#REF!</f>
        <v>#REF!</v>
      </c>
      <c r="S400" s="249" t="e">
        <f>IF(OR(Q400="",R400=""),0,ROUNDDOWN(Q400*R400,0))</f>
        <v>#REF!</v>
      </c>
      <c r="T400" s="210"/>
    </row>
    <row r="401" spans="2:20" s="209" customFormat="1" ht="15" customHeight="1" thickTop="1">
      <c r="B401" s="305"/>
      <c r="C401" s="304"/>
      <c r="D401" s="227"/>
      <c r="E401" s="303"/>
      <c r="F401" s="287"/>
      <c r="G401" s="296"/>
      <c r="H401" s="302"/>
      <c r="I401" s="301" t="str">
        <f>IF(G401="","",0.12)</f>
        <v/>
      </c>
      <c r="J401" s="224" t="str">
        <f t="shared" si="70"/>
        <v/>
      </c>
      <c r="K401" s="223"/>
      <c r="L401" s="223"/>
      <c r="M401" s="223" t="str">
        <f t="shared" si="71"/>
        <v/>
      </c>
      <c r="N401" s="222" t="str">
        <f t="shared" si="72"/>
        <v/>
      </c>
      <c r="O401" s="300"/>
      <c r="Q401" s="248" t="s">
        <v>228</v>
      </c>
      <c r="R401" s="247"/>
      <c r="S401" s="246"/>
      <c r="T401" s="210"/>
    </row>
    <row r="402" spans="2:20" s="209" customFormat="1" ht="15" customHeight="1">
      <c r="B402" s="322" t="s">
        <v>353</v>
      </c>
      <c r="C402" s="304" t="s">
        <v>352</v>
      </c>
      <c r="D402" s="320"/>
      <c r="E402" s="303" t="s">
        <v>251</v>
      </c>
      <c r="F402" s="302">
        <v>94</v>
      </c>
      <c r="G402" s="286">
        <v>7.0000000000000007E-2</v>
      </c>
      <c r="H402" s="302">
        <v>0.2</v>
      </c>
      <c r="I402" s="301">
        <v>0.22</v>
      </c>
      <c r="J402" s="323">
        <f t="shared" si="70"/>
        <v>1.6060000000000001</v>
      </c>
      <c r="K402" s="301"/>
      <c r="L402" s="301"/>
      <c r="M402" s="301" t="str">
        <f t="shared" si="71"/>
        <v/>
      </c>
      <c r="N402" s="324" t="str">
        <f t="shared" si="72"/>
        <v/>
      </c>
      <c r="O402" s="300" t="s">
        <v>351</v>
      </c>
      <c r="Q402" s="245" t="s">
        <v>227</v>
      </c>
      <c r="R402" s="244" t="s">
        <v>196</v>
      </c>
      <c r="S402" s="243" t="s">
        <v>195</v>
      </c>
      <c r="T402" s="210"/>
    </row>
    <row r="403" spans="2:20" s="209" customFormat="1" ht="15" customHeight="1">
      <c r="B403" s="305" t="s">
        <v>273</v>
      </c>
      <c r="C403" s="304" t="s">
        <v>272</v>
      </c>
      <c r="D403" s="320"/>
      <c r="E403" s="303" t="s">
        <v>190</v>
      </c>
      <c r="F403" s="302">
        <v>45</v>
      </c>
      <c r="G403" s="296">
        <v>0.02</v>
      </c>
      <c r="H403" s="302">
        <v>1</v>
      </c>
      <c r="I403" s="301">
        <v>0.22</v>
      </c>
      <c r="J403" s="224">
        <f t="shared" si="70"/>
        <v>1.0980000000000001</v>
      </c>
      <c r="K403" s="301"/>
      <c r="L403" s="301"/>
      <c r="M403" s="301" t="str">
        <f t="shared" si="71"/>
        <v/>
      </c>
      <c r="N403" s="324" t="str">
        <f t="shared" si="72"/>
        <v/>
      </c>
      <c r="O403" s="300" t="s">
        <v>271</v>
      </c>
      <c r="Q403" s="242" t="s">
        <v>17</v>
      </c>
      <c r="R403" s="241" t="s">
        <v>18</v>
      </c>
      <c r="S403" s="240" t="s">
        <v>194</v>
      </c>
      <c r="T403" s="210"/>
    </row>
    <row r="404" spans="2:20" s="209" customFormat="1" ht="15" customHeight="1">
      <c r="B404" s="289"/>
      <c r="C404" s="288"/>
      <c r="D404" s="227"/>
      <c r="E404" s="226"/>
      <c r="F404" s="225"/>
      <c r="G404" s="296"/>
      <c r="H404" s="225"/>
      <c r="I404" s="301" t="str">
        <f>IF(G404="","",0.12)</f>
        <v/>
      </c>
      <c r="J404" s="224" t="str">
        <f t="shared" si="70"/>
        <v/>
      </c>
      <c r="K404" s="223"/>
      <c r="L404" s="223"/>
      <c r="M404" s="223" t="str">
        <f t="shared" si="71"/>
        <v/>
      </c>
      <c r="N404" s="222" t="str">
        <f t="shared" si="72"/>
        <v/>
      </c>
      <c r="O404" s="300"/>
      <c r="Q404" s="238" t="str">
        <f>N429</f>
        <v/>
      </c>
      <c r="R404" s="306" t="e">
        <f>#REF!</f>
        <v>#REF!</v>
      </c>
      <c r="S404" s="236" t="e">
        <f>IF(OR(Q404="",R404=""),0,ROUNDDOWN(Q404*R404,0))</f>
        <v>#REF!</v>
      </c>
      <c r="T404" s="210"/>
    </row>
    <row r="405" spans="2:20" s="209" customFormat="1" ht="15" customHeight="1">
      <c r="B405" s="316" t="s">
        <v>425</v>
      </c>
      <c r="C405" s="315" t="s">
        <v>424</v>
      </c>
      <c r="D405" s="314"/>
      <c r="E405" s="313" t="s">
        <v>251</v>
      </c>
      <c r="F405" s="310">
        <v>8</v>
      </c>
      <c r="G405" s="311">
        <v>6.7000000000000004E-2</v>
      </c>
      <c r="H405" s="310">
        <v>0.3</v>
      </c>
      <c r="I405" s="308">
        <v>0.22</v>
      </c>
      <c r="J405" s="309">
        <f t="shared" si="70"/>
        <v>0.19600000000000001</v>
      </c>
      <c r="K405" s="223"/>
      <c r="L405" s="223"/>
      <c r="M405" s="223" t="str">
        <f t="shared" si="71"/>
        <v/>
      </c>
      <c r="N405" s="222" t="str">
        <f t="shared" si="72"/>
        <v/>
      </c>
      <c r="O405" s="300" t="s">
        <v>423</v>
      </c>
      <c r="Q405" s="210"/>
      <c r="R405" s="210"/>
      <c r="S405" s="210"/>
      <c r="T405" s="210"/>
    </row>
    <row r="406" spans="2:20" s="209" customFormat="1" ht="15" customHeight="1">
      <c r="B406" s="316" t="s">
        <v>420</v>
      </c>
      <c r="C406" s="315" t="s">
        <v>422</v>
      </c>
      <c r="D406" s="314"/>
      <c r="E406" s="313" t="s">
        <v>190</v>
      </c>
      <c r="F406" s="310">
        <v>29</v>
      </c>
      <c r="G406" s="311">
        <v>0.1</v>
      </c>
      <c r="H406" s="310">
        <v>0.3</v>
      </c>
      <c r="I406" s="308">
        <v>0.22</v>
      </c>
      <c r="J406" s="309">
        <f t="shared" si="70"/>
        <v>1.0609999999999999</v>
      </c>
      <c r="K406" s="223"/>
      <c r="L406" s="223"/>
      <c r="M406" s="223" t="str">
        <f t="shared" si="71"/>
        <v/>
      </c>
      <c r="N406" s="222" t="str">
        <f t="shared" si="72"/>
        <v/>
      </c>
      <c r="O406" s="300" t="s">
        <v>418</v>
      </c>
      <c r="Q406" s="235" t="s">
        <v>193</v>
      </c>
      <c r="R406" s="234"/>
      <c r="S406" s="233" t="s">
        <v>192</v>
      </c>
      <c r="T406" s="210"/>
    </row>
    <row r="407" spans="2:20" s="209" customFormat="1" ht="15" customHeight="1">
      <c r="B407" s="316" t="s">
        <v>420</v>
      </c>
      <c r="C407" s="315" t="s">
        <v>421</v>
      </c>
      <c r="D407" s="314"/>
      <c r="E407" s="313" t="s">
        <v>190</v>
      </c>
      <c r="F407" s="310">
        <v>2</v>
      </c>
      <c r="G407" s="311">
        <f>0.1+(0.067/2)</f>
        <v>0.13350000000000001</v>
      </c>
      <c r="H407" s="310">
        <v>0.3</v>
      </c>
      <c r="I407" s="308">
        <v>0.22</v>
      </c>
      <c r="J407" s="309">
        <f t="shared" si="70"/>
        <v>9.8000000000000004E-2</v>
      </c>
      <c r="K407" s="223"/>
      <c r="L407" s="223"/>
      <c r="M407" s="223" t="str">
        <f t="shared" si="71"/>
        <v/>
      </c>
      <c r="N407" s="222" t="str">
        <f t="shared" si="72"/>
        <v/>
      </c>
      <c r="O407" s="300" t="s">
        <v>418</v>
      </c>
      <c r="Q407" s="232"/>
      <c r="R407" s="231" t="e">
        <f>S404+S400</f>
        <v>#REF!</v>
      </c>
      <c r="S407" s="335" t="e">
        <f>ROUND(R407,-1)</f>
        <v>#REF!</v>
      </c>
      <c r="T407" s="210"/>
    </row>
    <row r="408" spans="2:20" s="209" customFormat="1" ht="15" customHeight="1">
      <c r="B408" s="316" t="s">
        <v>420</v>
      </c>
      <c r="C408" s="315" t="s">
        <v>419</v>
      </c>
      <c r="D408" s="314"/>
      <c r="E408" s="313" t="s">
        <v>190</v>
      </c>
      <c r="F408" s="310">
        <v>25</v>
      </c>
      <c r="G408" s="311">
        <f>0.1+(0.1/2)</f>
        <v>0.15000000000000002</v>
      </c>
      <c r="H408" s="310">
        <v>0.3</v>
      </c>
      <c r="I408" s="308">
        <v>0.22</v>
      </c>
      <c r="J408" s="309">
        <f t="shared" si="70"/>
        <v>1.373</v>
      </c>
      <c r="K408" s="223"/>
      <c r="L408" s="223"/>
      <c r="M408" s="223" t="str">
        <f t="shared" si="71"/>
        <v/>
      </c>
      <c r="N408" s="222" t="str">
        <f t="shared" si="72"/>
        <v/>
      </c>
      <c r="O408" s="300" t="s">
        <v>418</v>
      </c>
      <c r="Q408" s="210"/>
      <c r="R408" s="210"/>
      <c r="S408" s="210"/>
      <c r="T408" s="210"/>
    </row>
    <row r="409" spans="2:20" s="209" customFormat="1" ht="15" customHeight="1">
      <c r="B409" s="289"/>
      <c r="C409" s="288"/>
      <c r="D409" s="320"/>
      <c r="E409" s="226"/>
      <c r="F409" s="225"/>
      <c r="G409" s="296"/>
      <c r="H409" s="225"/>
      <c r="I409" s="301" t="str">
        <f>IF(G409="","",0.12)</f>
        <v/>
      </c>
      <c r="J409" s="224" t="str">
        <f t="shared" si="70"/>
        <v/>
      </c>
      <c r="K409" s="223"/>
      <c r="L409" s="223"/>
      <c r="M409" s="223" t="str">
        <f t="shared" si="71"/>
        <v/>
      </c>
      <c r="N409" s="222" t="str">
        <f t="shared" si="72"/>
        <v/>
      </c>
      <c r="O409" s="300"/>
      <c r="Q409" s="235" t="s">
        <v>226</v>
      </c>
      <c r="R409" s="234"/>
      <c r="S409" s="233" t="s">
        <v>225</v>
      </c>
      <c r="T409" s="233" t="s">
        <v>224</v>
      </c>
    </row>
    <row r="410" spans="2:20" s="209" customFormat="1" ht="15" customHeight="1">
      <c r="B410" s="289" t="s">
        <v>417</v>
      </c>
      <c r="C410" s="288" t="s">
        <v>416</v>
      </c>
      <c r="D410" s="320"/>
      <c r="E410" s="226" t="s">
        <v>190</v>
      </c>
      <c r="F410" s="225">
        <v>1</v>
      </c>
      <c r="G410" s="296">
        <f>(300+150+1000)*0.0004*2.7</f>
        <v>1.5660000000000003</v>
      </c>
      <c r="H410" s="225">
        <v>0.2</v>
      </c>
      <c r="I410" s="301">
        <v>0.22</v>
      </c>
      <c r="J410" s="224">
        <f t="shared" si="70"/>
        <v>0.38200000000000001</v>
      </c>
      <c r="K410" s="223"/>
      <c r="L410" s="223"/>
      <c r="M410" s="223" t="str">
        <f t="shared" si="71"/>
        <v/>
      </c>
      <c r="N410" s="222" t="str">
        <f t="shared" si="72"/>
        <v/>
      </c>
      <c r="O410" s="300" t="s">
        <v>415</v>
      </c>
      <c r="Q410" s="299" t="s">
        <v>223</v>
      </c>
      <c r="R410" s="298"/>
      <c r="S410" s="297">
        <v>0.4</v>
      </c>
      <c r="T410" s="297">
        <v>0.2</v>
      </c>
    </row>
    <row r="411" spans="2:20" s="209" customFormat="1" ht="15" customHeight="1">
      <c r="B411" s="289"/>
      <c r="C411" s="288"/>
      <c r="D411" s="320"/>
      <c r="E411" s="226"/>
      <c r="F411" s="225"/>
      <c r="G411" s="296"/>
      <c r="H411" s="225"/>
      <c r="I411" s="301" t="str">
        <f>IF(G411="","",0.12)</f>
        <v/>
      </c>
      <c r="J411" s="224" t="str">
        <f t="shared" si="70"/>
        <v/>
      </c>
      <c r="K411" s="223"/>
      <c r="L411" s="223"/>
      <c r="M411" s="223" t="str">
        <f t="shared" si="71"/>
        <v/>
      </c>
      <c r="N411" s="222" t="str">
        <f t="shared" si="72"/>
        <v/>
      </c>
      <c r="O411" s="300"/>
      <c r="Q411" s="295" t="s">
        <v>222</v>
      </c>
      <c r="R411" s="294"/>
      <c r="S411" s="293">
        <v>0.4</v>
      </c>
      <c r="T411" s="293">
        <v>0.2</v>
      </c>
    </row>
    <row r="412" spans="2:20" s="209" customFormat="1" ht="15" customHeight="1">
      <c r="B412" s="289" t="s">
        <v>414</v>
      </c>
      <c r="C412" s="288" t="s">
        <v>412</v>
      </c>
      <c r="D412" s="320" t="s">
        <v>190</v>
      </c>
      <c r="E412" s="226"/>
      <c r="F412" s="225">
        <v>1</v>
      </c>
      <c r="G412" s="296">
        <v>0.90700000000000003</v>
      </c>
      <c r="H412" s="225">
        <v>0.4</v>
      </c>
      <c r="I412" s="301">
        <v>0.22</v>
      </c>
      <c r="J412" s="224">
        <f t="shared" si="70"/>
        <v>0.443</v>
      </c>
      <c r="K412" s="223"/>
      <c r="L412" s="223"/>
      <c r="M412" s="223" t="str">
        <f t="shared" si="71"/>
        <v/>
      </c>
      <c r="N412" s="222" t="str">
        <f t="shared" si="72"/>
        <v/>
      </c>
      <c r="O412" s="300"/>
      <c r="Q412" s="295" t="s">
        <v>221</v>
      </c>
      <c r="R412" s="294"/>
      <c r="S412" s="293">
        <v>0.4</v>
      </c>
      <c r="T412" s="293">
        <v>0.3</v>
      </c>
    </row>
    <row r="413" spans="2:20" s="209" customFormat="1" ht="15" customHeight="1">
      <c r="B413" s="289" t="s">
        <v>413</v>
      </c>
      <c r="C413" s="304" t="s">
        <v>412</v>
      </c>
      <c r="D413" s="227" t="s">
        <v>190</v>
      </c>
      <c r="E413" s="226"/>
      <c r="F413" s="287">
        <v>1</v>
      </c>
      <c r="G413" s="296">
        <v>0.90700000000000003</v>
      </c>
      <c r="H413" s="225">
        <v>0.4</v>
      </c>
      <c r="I413" s="301">
        <v>0.22</v>
      </c>
      <c r="J413" s="224">
        <f t="shared" si="70"/>
        <v>0.443</v>
      </c>
      <c r="K413" s="223"/>
      <c r="L413" s="223"/>
      <c r="M413" s="223" t="str">
        <f t="shared" si="71"/>
        <v/>
      </c>
      <c r="N413" s="222" t="str">
        <f t="shared" si="72"/>
        <v/>
      </c>
      <c r="O413" s="221"/>
      <c r="Q413" s="295" t="s">
        <v>220</v>
      </c>
      <c r="R413" s="294"/>
      <c r="S413" s="293">
        <v>0.4</v>
      </c>
      <c r="T413" s="293">
        <v>0.3</v>
      </c>
    </row>
    <row r="414" spans="2:20" s="209" customFormat="1" ht="15" customHeight="1">
      <c r="B414" s="289" t="s">
        <v>411</v>
      </c>
      <c r="C414" s="288" t="s">
        <v>409</v>
      </c>
      <c r="D414" s="227" t="s">
        <v>190</v>
      </c>
      <c r="E414" s="226"/>
      <c r="F414" s="287">
        <v>1</v>
      </c>
      <c r="G414" s="296">
        <v>0.90700000000000003</v>
      </c>
      <c r="H414" s="225">
        <v>0.4</v>
      </c>
      <c r="I414" s="301">
        <v>0.22</v>
      </c>
      <c r="J414" s="224">
        <f t="shared" si="70"/>
        <v>0.443</v>
      </c>
      <c r="K414" s="223"/>
      <c r="L414" s="223"/>
      <c r="M414" s="223" t="str">
        <f t="shared" si="71"/>
        <v/>
      </c>
      <c r="N414" s="222" t="str">
        <f t="shared" si="72"/>
        <v/>
      </c>
      <c r="O414" s="221"/>
      <c r="Q414" s="295" t="s">
        <v>219</v>
      </c>
      <c r="R414" s="294"/>
      <c r="S414" s="293">
        <v>0.4</v>
      </c>
      <c r="T414" s="293">
        <v>0.3</v>
      </c>
    </row>
    <row r="415" spans="2:20" s="209" customFormat="1" ht="15" customHeight="1">
      <c r="B415" s="289" t="s">
        <v>410</v>
      </c>
      <c r="C415" s="288" t="s">
        <v>409</v>
      </c>
      <c r="D415" s="227" t="s">
        <v>190</v>
      </c>
      <c r="E415" s="226"/>
      <c r="F415" s="287">
        <v>1</v>
      </c>
      <c r="G415" s="296">
        <v>0.90700000000000003</v>
      </c>
      <c r="H415" s="225">
        <v>0.4</v>
      </c>
      <c r="I415" s="301">
        <v>0.22</v>
      </c>
      <c r="J415" s="224">
        <f t="shared" si="70"/>
        <v>0.443</v>
      </c>
      <c r="K415" s="223"/>
      <c r="L415" s="223"/>
      <c r="M415" s="223" t="str">
        <f t="shared" si="71"/>
        <v/>
      </c>
      <c r="N415" s="222" t="str">
        <f t="shared" si="72"/>
        <v/>
      </c>
      <c r="O415" s="221"/>
      <c r="Q415" s="295" t="s">
        <v>218</v>
      </c>
      <c r="R415" s="294"/>
      <c r="S415" s="293">
        <v>0.4</v>
      </c>
      <c r="T415" s="293">
        <v>0.2</v>
      </c>
    </row>
    <row r="416" spans="2:20" s="209" customFormat="1" ht="15" customHeight="1">
      <c r="B416" s="289"/>
      <c r="C416" s="288"/>
      <c r="D416" s="227"/>
      <c r="E416" s="226"/>
      <c r="F416" s="287"/>
      <c r="G416" s="296"/>
      <c r="H416" s="225"/>
      <c r="I416" s="301" t="str">
        <f t="shared" ref="I416:I428" si="73">IF(G416="","",0.12)</f>
        <v/>
      </c>
      <c r="J416" s="224" t="str">
        <f t="shared" si="70"/>
        <v/>
      </c>
      <c r="K416" s="223"/>
      <c r="L416" s="223"/>
      <c r="M416" s="223" t="str">
        <f t="shared" si="71"/>
        <v/>
      </c>
      <c r="N416" s="222" t="str">
        <f t="shared" si="72"/>
        <v/>
      </c>
      <c r="O416" s="221"/>
      <c r="Q416" s="295" t="s">
        <v>217</v>
      </c>
      <c r="R416" s="294"/>
      <c r="S416" s="293">
        <v>0.5</v>
      </c>
      <c r="T416" s="293">
        <v>0.3</v>
      </c>
    </row>
    <row r="417" spans="2:20" s="209" customFormat="1" ht="15" customHeight="1">
      <c r="B417" s="289"/>
      <c r="C417" s="288"/>
      <c r="D417" s="227"/>
      <c r="E417" s="226"/>
      <c r="F417" s="287"/>
      <c r="G417" s="286"/>
      <c r="H417" s="225"/>
      <c r="I417" s="301" t="str">
        <f t="shared" si="73"/>
        <v/>
      </c>
      <c r="J417" s="224" t="str">
        <f t="shared" si="70"/>
        <v/>
      </c>
      <c r="K417" s="223"/>
      <c r="L417" s="223"/>
      <c r="M417" s="223" t="str">
        <f t="shared" si="71"/>
        <v/>
      </c>
      <c r="N417" s="222" t="str">
        <f t="shared" si="72"/>
        <v/>
      </c>
      <c r="O417" s="221"/>
      <c r="Q417" s="295" t="s">
        <v>216</v>
      </c>
      <c r="R417" s="294"/>
      <c r="S417" s="293">
        <v>0.4</v>
      </c>
      <c r="T417" s="293">
        <v>0.3</v>
      </c>
    </row>
    <row r="418" spans="2:20" s="209" customFormat="1" ht="15" customHeight="1">
      <c r="B418" s="289"/>
      <c r="C418" s="288"/>
      <c r="D418" s="227"/>
      <c r="E418" s="226"/>
      <c r="F418" s="287"/>
      <c r="G418" s="286"/>
      <c r="H418" s="225"/>
      <c r="I418" s="301" t="str">
        <f t="shared" si="73"/>
        <v/>
      </c>
      <c r="J418" s="224" t="str">
        <f t="shared" si="70"/>
        <v/>
      </c>
      <c r="K418" s="223"/>
      <c r="L418" s="223"/>
      <c r="M418" s="223" t="str">
        <f t="shared" si="71"/>
        <v/>
      </c>
      <c r="N418" s="222" t="str">
        <f t="shared" si="72"/>
        <v/>
      </c>
      <c r="O418" s="221"/>
      <c r="Q418" s="295" t="s">
        <v>215</v>
      </c>
      <c r="R418" s="294"/>
      <c r="S418" s="293">
        <v>0.4</v>
      </c>
      <c r="T418" s="293">
        <v>0.3</v>
      </c>
    </row>
    <row r="419" spans="2:20" s="209" customFormat="1" ht="15" customHeight="1">
      <c r="B419" s="289"/>
      <c r="C419" s="288"/>
      <c r="D419" s="227"/>
      <c r="E419" s="226"/>
      <c r="F419" s="287"/>
      <c r="G419" s="286"/>
      <c r="H419" s="225"/>
      <c r="I419" s="223" t="str">
        <f t="shared" si="73"/>
        <v/>
      </c>
      <c r="J419" s="224" t="str">
        <f t="shared" si="70"/>
        <v/>
      </c>
      <c r="K419" s="223"/>
      <c r="L419" s="223"/>
      <c r="M419" s="223" t="str">
        <f t="shared" si="71"/>
        <v/>
      </c>
      <c r="N419" s="222" t="str">
        <f t="shared" si="72"/>
        <v/>
      </c>
      <c r="O419" s="221"/>
      <c r="Q419" s="295" t="s">
        <v>214</v>
      </c>
      <c r="R419" s="294"/>
      <c r="S419" s="293">
        <v>0.6</v>
      </c>
      <c r="T419" s="293">
        <v>0.3</v>
      </c>
    </row>
    <row r="420" spans="2:20" s="209" customFormat="1" ht="15" customHeight="1">
      <c r="B420" s="289"/>
      <c r="C420" s="288"/>
      <c r="D420" s="227"/>
      <c r="E420" s="226"/>
      <c r="F420" s="287"/>
      <c r="G420" s="286"/>
      <c r="H420" s="225"/>
      <c r="I420" s="223" t="str">
        <f t="shared" si="73"/>
        <v/>
      </c>
      <c r="J420" s="224" t="str">
        <f t="shared" si="70"/>
        <v/>
      </c>
      <c r="K420" s="223"/>
      <c r="L420" s="223"/>
      <c r="M420" s="223" t="str">
        <f t="shared" si="71"/>
        <v/>
      </c>
      <c r="N420" s="222" t="str">
        <f t="shared" si="72"/>
        <v/>
      </c>
      <c r="O420" s="221"/>
      <c r="Q420" s="295" t="s">
        <v>213</v>
      </c>
      <c r="R420" s="294"/>
      <c r="S420" s="293">
        <v>0.4</v>
      </c>
      <c r="T420" s="293">
        <v>0.2</v>
      </c>
    </row>
    <row r="421" spans="2:20" s="209" customFormat="1" ht="15" customHeight="1">
      <c r="B421" s="289"/>
      <c r="C421" s="288"/>
      <c r="D421" s="227"/>
      <c r="E421" s="226"/>
      <c r="F421" s="287"/>
      <c r="G421" s="286"/>
      <c r="H421" s="225"/>
      <c r="I421" s="223" t="str">
        <f t="shared" si="73"/>
        <v/>
      </c>
      <c r="J421" s="224" t="str">
        <f t="shared" si="70"/>
        <v/>
      </c>
      <c r="K421" s="223"/>
      <c r="L421" s="223"/>
      <c r="M421" s="223" t="str">
        <f t="shared" si="71"/>
        <v/>
      </c>
      <c r="N421" s="222" t="str">
        <f t="shared" si="72"/>
        <v/>
      </c>
      <c r="O421" s="221"/>
      <c r="Q421" s="295" t="s">
        <v>212</v>
      </c>
      <c r="R421" s="294"/>
      <c r="S421" s="293">
        <v>0.6</v>
      </c>
      <c r="T421" s="293">
        <v>0.3</v>
      </c>
    </row>
    <row r="422" spans="2:20" s="209" customFormat="1" ht="15" customHeight="1">
      <c r="B422" s="289"/>
      <c r="C422" s="288"/>
      <c r="D422" s="227"/>
      <c r="E422" s="226"/>
      <c r="F422" s="287"/>
      <c r="G422" s="286"/>
      <c r="H422" s="225"/>
      <c r="I422" s="223" t="str">
        <f t="shared" si="73"/>
        <v/>
      </c>
      <c r="J422" s="224" t="str">
        <f t="shared" si="70"/>
        <v/>
      </c>
      <c r="K422" s="223"/>
      <c r="L422" s="223"/>
      <c r="M422" s="223" t="str">
        <f t="shared" si="71"/>
        <v/>
      </c>
      <c r="N422" s="222" t="str">
        <f t="shared" si="72"/>
        <v/>
      </c>
      <c r="O422" s="221"/>
      <c r="Q422" s="292" t="s">
        <v>211</v>
      </c>
      <c r="R422" s="291"/>
      <c r="S422" s="290">
        <v>0.4</v>
      </c>
      <c r="T422" s="290">
        <v>0.3</v>
      </c>
    </row>
    <row r="423" spans="2:20" s="209" customFormat="1" ht="15" customHeight="1">
      <c r="B423" s="289"/>
      <c r="C423" s="288"/>
      <c r="D423" s="227"/>
      <c r="E423" s="226"/>
      <c r="F423" s="287"/>
      <c r="G423" s="286"/>
      <c r="H423" s="225"/>
      <c r="I423" s="223" t="str">
        <f t="shared" si="73"/>
        <v/>
      </c>
      <c r="J423" s="224" t="str">
        <f t="shared" si="70"/>
        <v/>
      </c>
      <c r="K423" s="223"/>
      <c r="L423" s="223"/>
      <c r="M423" s="223" t="str">
        <f t="shared" si="71"/>
        <v/>
      </c>
      <c r="N423" s="222" t="str">
        <f t="shared" si="72"/>
        <v/>
      </c>
      <c r="O423" s="221"/>
      <c r="Q423" s="210"/>
      <c r="R423" s="210"/>
      <c r="S423" s="210"/>
      <c r="T423" s="210"/>
    </row>
    <row r="424" spans="2:20" s="209" customFormat="1" ht="15" customHeight="1">
      <c r="B424" s="289"/>
      <c r="C424" s="288"/>
      <c r="D424" s="227"/>
      <c r="E424" s="226"/>
      <c r="F424" s="287"/>
      <c r="G424" s="286"/>
      <c r="H424" s="225"/>
      <c r="I424" s="223" t="str">
        <f t="shared" si="73"/>
        <v/>
      </c>
      <c r="J424" s="224" t="str">
        <f t="shared" si="70"/>
        <v/>
      </c>
      <c r="K424" s="223"/>
      <c r="L424" s="223"/>
      <c r="M424" s="223" t="str">
        <f t="shared" si="71"/>
        <v/>
      </c>
      <c r="N424" s="222" t="str">
        <f t="shared" si="72"/>
        <v/>
      </c>
      <c r="O424" s="221"/>
      <c r="Q424" s="210"/>
      <c r="R424" s="210"/>
      <c r="S424" s="210"/>
      <c r="T424" s="210"/>
    </row>
    <row r="425" spans="2:20" s="209" customFormat="1" ht="15" customHeight="1">
      <c r="B425" s="289"/>
      <c r="C425" s="288"/>
      <c r="D425" s="227"/>
      <c r="E425" s="226"/>
      <c r="F425" s="287"/>
      <c r="G425" s="286"/>
      <c r="H425" s="225"/>
      <c r="I425" s="223" t="str">
        <f t="shared" si="73"/>
        <v/>
      </c>
      <c r="J425" s="224" t="str">
        <f t="shared" si="70"/>
        <v/>
      </c>
      <c r="K425" s="223"/>
      <c r="L425" s="223"/>
      <c r="M425" s="223" t="str">
        <f t="shared" si="71"/>
        <v/>
      </c>
      <c r="N425" s="222" t="str">
        <f t="shared" si="72"/>
        <v/>
      </c>
      <c r="O425" s="221"/>
      <c r="Q425" s="210"/>
      <c r="R425" s="210"/>
      <c r="S425" s="210"/>
      <c r="T425" s="210"/>
    </row>
    <row r="426" spans="2:20" s="209" customFormat="1" ht="15" customHeight="1">
      <c r="B426" s="289"/>
      <c r="C426" s="288"/>
      <c r="D426" s="227"/>
      <c r="E426" s="226"/>
      <c r="F426" s="287"/>
      <c r="G426" s="286"/>
      <c r="H426" s="225"/>
      <c r="I426" s="223" t="str">
        <f t="shared" si="73"/>
        <v/>
      </c>
      <c r="J426" s="224" t="str">
        <f t="shared" si="70"/>
        <v/>
      </c>
      <c r="K426" s="223"/>
      <c r="L426" s="223"/>
      <c r="M426" s="223" t="str">
        <f t="shared" si="71"/>
        <v/>
      </c>
      <c r="N426" s="222" t="str">
        <f t="shared" si="72"/>
        <v/>
      </c>
      <c r="O426" s="221"/>
      <c r="Q426" s="210"/>
      <c r="R426" s="210"/>
      <c r="S426" s="210"/>
      <c r="T426" s="210"/>
    </row>
    <row r="427" spans="2:20" s="209" customFormat="1" ht="15" customHeight="1">
      <c r="B427" s="289"/>
      <c r="C427" s="288"/>
      <c r="D427" s="227"/>
      <c r="E427" s="226"/>
      <c r="F427" s="287"/>
      <c r="G427" s="286"/>
      <c r="H427" s="225"/>
      <c r="I427" s="223" t="str">
        <f t="shared" si="73"/>
        <v/>
      </c>
      <c r="J427" s="224" t="str">
        <f t="shared" si="70"/>
        <v/>
      </c>
      <c r="K427" s="223"/>
      <c r="L427" s="223"/>
      <c r="M427" s="223" t="str">
        <f t="shared" si="71"/>
        <v/>
      </c>
      <c r="N427" s="222" t="str">
        <f t="shared" si="72"/>
        <v/>
      </c>
      <c r="O427" s="221"/>
      <c r="Q427" s="210"/>
      <c r="R427" s="210"/>
      <c r="S427" s="210"/>
      <c r="T427" s="210"/>
    </row>
    <row r="428" spans="2:20" s="209" customFormat="1" ht="15" customHeight="1">
      <c r="B428" s="289"/>
      <c r="C428" s="288"/>
      <c r="D428" s="227"/>
      <c r="E428" s="226"/>
      <c r="F428" s="225"/>
      <c r="G428" s="286"/>
      <c r="H428" s="225"/>
      <c r="I428" s="223" t="str">
        <f t="shared" si="73"/>
        <v/>
      </c>
      <c r="J428" s="224" t="str">
        <f t="shared" si="70"/>
        <v/>
      </c>
      <c r="K428" s="223"/>
      <c r="L428" s="223"/>
      <c r="M428" s="223" t="str">
        <f t="shared" si="71"/>
        <v/>
      </c>
      <c r="N428" s="222" t="str">
        <f t="shared" si="72"/>
        <v/>
      </c>
      <c r="O428" s="221"/>
      <c r="Q428" s="210"/>
      <c r="R428" s="210"/>
      <c r="S428" s="210"/>
      <c r="T428" s="210"/>
    </row>
    <row r="429" spans="2:20" s="209" customFormat="1" ht="15" customHeight="1">
      <c r="B429" s="220"/>
      <c r="C429" s="219" t="s">
        <v>191</v>
      </c>
      <c r="D429" s="218"/>
      <c r="E429" s="217"/>
      <c r="F429" s="215"/>
      <c r="G429" s="216"/>
      <c r="H429" s="215"/>
      <c r="I429" s="215"/>
      <c r="J429" s="214">
        <f>IF(J397="","",SUM(J397:J428))</f>
        <v>31.626000000000008</v>
      </c>
      <c r="K429" s="213"/>
      <c r="L429" s="213"/>
      <c r="M429" s="213"/>
      <c r="N429" s="212" t="str">
        <f>IF(N397="","",SUM(N397:N428))</f>
        <v/>
      </c>
      <c r="O429" s="211"/>
      <c r="Q429" s="210"/>
      <c r="R429" s="210"/>
      <c r="S429" s="210"/>
      <c r="T429" s="210"/>
    </row>
    <row r="430" spans="2:20" s="209" customFormat="1" ht="15" customHeight="1">
      <c r="B430" s="284" t="s">
        <v>238</v>
      </c>
      <c r="G430" s="210"/>
      <c r="Q430" s="210"/>
      <c r="R430" s="210"/>
      <c r="S430" s="210"/>
      <c r="T430" s="210"/>
    </row>
    <row r="431" spans="2:20" s="209" customFormat="1" ht="15" customHeight="1">
      <c r="B431" s="283" t="s">
        <v>93</v>
      </c>
      <c r="C431" s="1073" t="e">
        <f>$C$2</f>
        <v>#REF!</v>
      </c>
      <c r="D431" s="1074"/>
      <c r="E431" s="1074"/>
      <c r="F431" s="1074"/>
      <c r="G431" s="1074"/>
      <c r="H431" s="1074"/>
      <c r="I431" s="1074"/>
      <c r="J431" s="1075"/>
      <c r="K431" s="1071" t="s">
        <v>207</v>
      </c>
      <c r="L431" s="1072"/>
      <c r="M431" s="1076" t="str">
        <f>$M$2</f>
        <v>Ⅱ.排水処理施設（西）撤去工事　</v>
      </c>
      <c r="N431" s="1077"/>
      <c r="O431" s="1077"/>
      <c r="P431" s="1078"/>
      <c r="Q431" s="282" t="s">
        <v>240</v>
      </c>
      <c r="R431" s="886" t="s">
        <v>408</v>
      </c>
      <c r="S431" s="894"/>
      <c r="T431" s="1070"/>
    </row>
    <row r="432" spans="2:20" s="209" customFormat="1" ht="15" customHeight="1">
      <c r="G432" s="210"/>
      <c r="Q432" s="210"/>
      <c r="R432" s="210"/>
      <c r="S432" s="210"/>
      <c r="T432" s="210"/>
    </row>
    <row r="433" spans="2:22" s="209" customFormat="1" ht="15" customHeight="1">
      <c r="B433" s="281"/>
      <c r="C433" s="280"/>
      <c r="D433" s="275" t="s">
        <v>235</v>
      </c>
      <c r="E433" s="279"/>
      <c r="F433" s="278"/>
      <c r="G433" s="277" t="s">
        <v>205</v>
      </c>
      <c r="H433" s="274"/>
      <c r="I433" s="274"/>
      <c r="J433" s="276"/>
      <c r="K433" s="275" t="s">
        <v>204</v>
      </c>
      <c r="L433" s="274"/>
      <c r="M433" s="274"/>
      <c r="N433" s="273"/>
      <c r="O433" s="272" t="s">
        <v>203</v>
      </c>
      <c r="Q433" s="210"/>
      <c r="R433" s="210"/>
      <c r="S433" s="210"/>
      <c r="T433" s="210"/>
    </row>
    <row r="434" spans="2:22" s="209" customFormat="1" ht="15" customHeight="1">
      <c r="B434" s="271" t="s">
        <v>70</v>
      </c>
      <c r="C434" s="270" t="s">
        <v>87</v>
      </c>
      <c r="D434" s="269" t="s">
        <v>234</v>
      </c>
      <c r="E434" s="268" t="s">
        <v>233</v>
      </c>
      <c r="F434" s="265" t="s">
        <v>13</v>
      </c>
      <c r="G434" s="267" t="s">
        <v>202</v>
      </c>
      <c r="H434" s="265" t="s">
        <v>14</v>
      </c>
      <c r="I434" s="264" t="s">
        <v>201</v>
      </c>
      <c r="J434" s="266" t="s">
        <v>14</v>
      </c>
      <c r="K434" s="265" t="s">
        <v>202</v>
      </c>
      <c r="L434" s="265" t="s">
        <v>14</v>
      </c>
      <c r="M434" s="264" t="s">
        <v>201</v>
      </c>
      <c r="N434" s="263" t="s">
        <v>14</v>
      </c>
      <c r="O434" s="262"/>
      <c r="Q434" s="210"/>
      <c r="R434" s="210"/>
      <c r="S434" s="210"/>
      <c r="T434" s="210"/>
    </row>
    <row r="435" spans="2:22" s="209" customFormat="1" ht="15" customHeight="1">
      <c r="B435" s="261"/>
      <c r="C435" s="260"/>
      <c r="D435" s="259"/>
      <c r="E435" s="256"/>
      <c r="F435" s="256"/>
      <c r="G435" s="258"/>
      <c r="H435" s="256" t="s">
        <v>200</v>
      </c>
      <c r="I435" s="256"/>
      <c r="J435" s="257" t="s">
        <v>199</v>
      </c>
      <c r="K435" s="256"/>
      <c r="L435" s="256" t="s">
        <v>200</v>
      </c>
      <c r="M435" s="256"/>
      <c r="N435" s="255" t="s">
        <v>199</v>
      </c>
      <c r="O435" s="254"/>
      <c r="Q435" s="210"/>
      <c r="R435" s="210"/>
      <c r="S435" s="210"/>
      <c r="T435" s="210"/>
    </row>
    <row r="436" spans="2:22" s="209" customFormat="1" ht="15" customHeight="1">
      <c r="B436" s="305" t="s">
        <v>407</v>
      </c>
      <c r="C436" s="304" t="s">
        <v>406</v>
      </c>
      <c r="D436" s="227"/>
      <c r="E436" s="303" t="s">
        <v>251</v>
      </c>
      <c r="F436" s="287">
        <v>1</v>
      </c>
      <c r="G436" s="296">
        <v>0.36299999999999999</v>
      </c>
      <c r="H436" s="302">
        <v>0.2</v>
      </c>
      <c r="I436" s="301">
        <v>0.22</v>
      </c>
      <c r="J436" s="323">
        <f t="shared" ref="J436:J467" si="74">IF(AND(D436="",E436=""),"",IF(H436="",ROUND(F436*G436+F436*G436*I436,3),ROUND(F436*G436*H436+F436*G436*H436*I436,3)))</f>
        <v>8.8999999999999996E-2</v>
      </c>
      <c r="K436" s="301"/>
      <c r="L436" s="301"/>
      <c r="M436" s="301" t="str">
        <f t="shared" ref="M436:M441" si="75">IF(K436="","",0.12)</f>
        <v/>
      </c>
      <c r="N436" s="324" t="str">
        <f t="shared" ref="N436:N441" si="76">IF(K436="","",IF(L436="",ROUND(F436*K436+F436*K436*M436,3),ROUND(F436*K436*L436+F436*K436*L436*M436,3)))</f>
        <v/>
      </c>
      <c r="O436" s="300" t="s">
        <v>402</v>
      </c>
      <c r="Q436" s="253" t="s">
        <v>229</v>
      </c>
      <c r="R436" s="252"/>
      <c r="S436" s="251"/>
      <c r="T436" s="210"/>
      <c r="V436" s="285">
        <f t="shared" ref="V436:V456" si="77">G436*H436*1.2*F436</f>
        <v>8.7119999999999989E-2</v>
      </c>
    </row>
    <row r="437" spans="2:22" s="209" customFormat="1" ht="15" customHeight="1">
      <c r="B437" s="305"/>
      <c r="C437" s="304"/>
      <c r="D437" s="320"/>
      <c r="E437" s="303"/>
      <c r="F437" s="302"/>
      <c r="G437" s="296"/>
      <c r="H437" s="302"/>
      <c r="I437" s="301"/>
      <c r="J437" s="323" t="str">
        <f t="shared" si="74"/>
        <v/>
      </c>
      <c r="K437" s="301"/>
      <c r="L437" s="301"/>
      <c r="M437" s="301" t="str">
        <f t="shared" si="75"/>
        <v/>
      </c>
      <c r="N437" s="324" t="str">
        <f t="shared" si="76"/>
        <v/>
      </c>
      <c r="O437" s="300"/>
      <c r="Q437" s="245" t="s">
        <v>227</v>
      </c>
      <c r="R437" s="244" t="s">
        <v>196</v>
      </c>
      <c r="S437" s="243" t="s">
        <v>195</v>
      </c>
      <c r="T437" s="210"/>
      <c r="V437" s="285">
        <f t="shared" si="77"/>
        <v>0</v>
      </c>
    </row>
    <row r="438" spans="2:22" s="209" customFormat="1" ht="15" customHeight="1">
      <c r="B438" s="305" t="s">
        <v>405</v>
      </c>
      <c r="C438" s="304"/>
      <c r="D438" s="320"/>
      <c r="E438" s="303" t="s">
        <v>251</v>
      </c>
      <c r="F438" s="302">
        <v>1</v>
      </c>
      <c r="G438" s="296">
        <v>0.23</v>
      </c>
      <c r="H438" s="302">
        <v>0.3</v>
      </c>
      <c r="I438" s="301">
        <v>0.22</v>
      </c>
      <c r="J438" s="323">
        <f t="shared" si="74"/>
        <v>8.4000000000000005E-2</v>
      </c>
      <c r="K438" s="301"/>
      <c r="L438" s="301"/>
      <c r="M438" s="301" t="str">
        <f t="shared" si="75"/>
        <v/>
      </c>
      <c r="N438" s="324" t="str">
        <f t="shared" si="76"/>
        <v/>
      </c>
      <c r="O438" s="300" t="s">
        <v>402</v>
      </c>
      <c r="Q438" s="242" t="s">
        <v>15</v>
      </c>
      <c r="R438" s="241" t="s">
        <v>16</v>
      </c>
      <c r="S438" s="240" t="s">
        <v>197</v>
      </c>
      <c r="T438" s="210"/>
      <c r="V438" s="285">
        <f t="shared" si="77"/>
        <v>8.2799999999999999E-2</v>
      </c>
    </row>
    <row r="439" spans="2:22" s="209" customFormat="1" ht="15" customHeight="1" thickBot="1">
      <c r="B439" s="305" t="s">
        <v>404</v>
      </c>
      <c r="C439" s="288"/>
      <c r="D439" s="227"/>
      <c r="E439" s="303" t="s">
        <v>251</v>
      </c>
      <c r="F439" s="225">
        <v>2</v>
      </c>
      <c r="G439" s="296">
        <v>1.1399999999999999</v>
      </c>
      <c r="H439" s="302">
        <v>0.3</v>
      </c>
      <c r="I439" s="301">
        <v>0.22</v>
      </c>
      <c r="J439" s="323">
        <f t="shared" si="74"/>
        <v>0.83399999999999996</v>
      </c>
      <c r="K439" s="301"/>
      <c r="L439" s="301"/>
      <c r="M439" s="301" t="str">
        <f t="shared" si="75"/>
        <v/>
      </c>
      <c r="N439" s="324" t="str">
        <f t="shared" si="76"/>
        <v/>
      </c>
      <c r="O439" s="300" t="s">
        <v>402</v>
      </c>
      <c r="Q439" s="250">
        <f>J468</f>
        <v>5.0339999999999998</v>
      </c>
      <c r="R439" s="237" t="e">
        <f>#REF!</f>
        <v>#REF!</v>
      </c>
      <c r="S439" s="249" t="e">
        <f>IF(OR(Q439="",R439=""),0,ROUNDDOWN(Q439*R439,0))</f>
        <v>#REF!</v>
      </c>
      <c r="T439" s="210"/>
      <c r="V439" s="285">
        <f t="shared" si="77"/>
        <v>0.82079999999999986</v>
      </c>
    </row>
    <row r="440" spans="2:22" s="209" customFormat="1" ht="15" customHeight="1" thickTop="1">
      <c r="B440" s="316" t="s">
        <v>403</v>
      </c>
      <c r="C440" s="315"/>
      <c r="D440" s="314"/>
      <c r="E440" s="313" t="s">
        <v>251</v>
      </c>
      <c r="F440" s="310">
        <v>1</v>
      </c>
      <c r="G440" s="311">
        <v>0.186</v>
      </c>
      <c r="H440" s="310">
        <v>0.3</v>
      </c>
      <c r="I440" s="308">
        <v>0.22</v>
      </c>
      <c r="J440" s="309">
        <f t="shared" si="74"/>
        <v>6.8000000000000005E-2</v>
      </c>
      <c r="K440" s="301"/>
      <c r="L440" s="301"/>
      <c r="M440" s="301" t="str">
        <f t="shared" si="75"/>
        <v/>
      </c>
      <c r="N440" s="324" t="str">
        <f t="shared" si="76"/>
        <v/>
      </c>
      <c r="O440" s="300" t="s">
        <v>402</v>
      </c>
      <c r="Q440" s="248" t="s">
        <v>228</v>
      </c>
      <c r="R440" s="247"/>
      <c r="S440" s="246"/>
      <c r="T440" s="210"/>
      <c r="V440" s="285">
        <f t="shared" si="77"/>
        <v>6.6959999999999992E-2</v>
      </c>
    </row>
    <row r="441" spans="2:22" s="209" customFormat="1" ht="15" customHeight="1">
      <c r="B441" s="316" t="s">
        <v>401</v>
      </c>
      <c r="C441" s="315"/>
      <c r="D441" s="314"/>
      <c r="E441" s="313" t="s">
        <v>190</v>
      </c>
      <c r="F441" s="312">
        <v>1</v>
      </c>
      <c r="G441" s="311">
        <v>0.21199999999999999</v>
      </c>
      <c r="H441" s="310">
        <v>0.3</v>
      </c>
      <c r="I441" s="308">
        <v>0.22</v>
      </c>
      <c r="J441" s="309">
        <f t="shared" si="74"/>
        <v>7.8E-2</v>
      </c>
      <c r="K441" s="223"/>
      <c r="L441" s="223"/>
      <c r="M441" s="223" t="str">
        <f t="shared" si="75"/>
        <v/>
      </c>
      <c r="N441" s="222" t="str">
        <f t="shared" si="76"/>
        <v/>
      </c>
      <c r="O441" s="300" t="s">
        <v>198</v>
      </c>
      <c r="Q441" s="245" t="s">
        <v>227</v>
      </c>
      <c r="R441" s="244" t="s">
        <v>196</v>
      </c>
      <c r="S441" s="243" t="s">
        <v>195</v>
      </c>
      <c r="T441" s="210"/>
      <c r="V441" s="285">
        <f t="shared" si="77"/>
        <v>7.6319999999999985E-2</v>
      </c>
    </row>
    <row r="442" spans="2:22" s="209" customFormat="1" ht="15" customHeight="1">
      <c r="B442" s="316" t="s">
        <v>400</v>
      </c>
      <c r="C442" s="315"/>
      <c r="D442" s="314"/>
      <c r="E442" s="313" t="s">
        <v>190</v>
      </c>
      <c r="F442" s="312">
        <v>1</v>
      </c>
      <c r="G442" s="311">
        <v>0.26500000000000001</v>
      </c>
      <c r="H442" s="310">
        <v>0.3</v>
      </c>
      <c r="I442" s="308">
        <v>0.22</v>
      </c>
      <c r="J442" s="309">
        <f t="shared" si="74"/>
        <v>9.7000000000000003E-2</v>
      </c>
      <c r="K442" s="301"/>
      <c r="L442" s="301"/>
      <c r="M442" s="301"/>
      <c r="N442" s="324"/>
      <c r="O442" s="300" t="s">
        <v>198</v>
      </c>
      <c r="Q442" s="242" t="s">
        <v>17</v>
      </c>
      <c r="R442" s="241" t="s">
        <v>18</v>
      </c>
      <c r="S442" s="240" t="s">
        <v>194</v>
      </c>
      <c r="T442" s="210"/>
      <c r="V442" s="285">
        <f t="shared" si="77"/>
        <v>9.5399999999999999E-2</v>
      </c>
    </row>
    <row r="443" spans="2:22" s="209" customFormat="1" ht="15" customHeight="1">
      <c r="B443" s="316" t="s">
        <v>399</v>
      </c>
      <c r="C443" s="315"/>
      <c r="D443" s="314"/>
      <c r="E443" s="313" t="s">
        <v>190</v>
      </c>
      <c r="F443" s="310">
        <v>2</v>
      </c>
      <c r="G443" s="311">
        <v>0.29199999999999998</v>
      </c>
      <c r="H443" s="310">
        <v>0.3</v>
      </c>
      <c r="I443" s="308">
        <v>0.22</v>
      </c>
      <c r="J443" s="309">
        <f t="shared" si="74"/>
        <v>0.214</v>
      </c>
      <c r="K443" s="301"/>
      <c r="L443" s="301"/>
      <c r="M443" s="301" t="str">
        <f t="shared" ref="M443:M467" si="78">IF(K443="","",0.12)</f>
        <v/>
      </c>
      <c r="N443" s="324" t="str">
        <f t="shared" ref="N443:N467" si="79">IF(K443="","",IF(L443="",ROUND(F443*K443+F443*K443*M443,3),ROUND(F443*K443*L443+F443*K443*L443*M443,3)))</f>
        <v/>
      </c>
      <c r="O443" s="300" t="s">
        <v>198</v>
      </c>
      <c r="Q443" s="238" t="str">
        <f>N468</f>
        <v/>
      </c>
      <c r="R443" s="306" t="e">
        <f>#REF!</f>
        <v>#REF!</v>
      </c>
      <c r="S443" s="236" t="e">
        <f>IF(OR(Q443="",R443=""),0,ROUNDDOWN(Q443*R443,0))</f>
        <v>#REF!</v>
      </c>
      <c r="T443" s="210"/>
      <c r="V443" s="285">
        <f t="shared" si="77"/>
        <v>0.21023999999999998</v>
      </c>
    </row>
    <row r="444" spans="2:22" s="209" customFormat="1" ht="15" customHeight="1">
      <c r="B444" s="305" t="s">
        <v>398</v>
      </c>
      <c r="C444" s="304" t="s">
        <v>397</v>
      </c>
      <c r="D444" s="320"/>
      <c r="E444" s="303" t="s">
        <v>190</v>
      </c>
      <c r="F444" s="302">
        <v>3</v>
      </c>
      <c r="G444" s="296">
        <v>0.13300000000000001</v>
      </c>
      <c r="H444" s="302">
        <v>0.3</v>
      </c>
      <c r="I444" s="301">
        <v>0.22</v>
      </c>
      <c r="J444" s="323">
        <f t="shared" si="74"/>
        <v>0.14599999999999999</v>
      </c>
      <c r="K444" s="301"/>
      <c r="L444" s="301"/>
      <c r="M444" s="301" t="str">
        <f t="shared" si="78"/>
        <v/>
      </c>
      <c r="N444" s="324" t="str">
        <f t="shared" si="79"/>
        <v/>
      </c>
      <c r="O444" s="300" t="s">
        <v>198</v>
      </c>
      <c r="Q444" s="210"/>
      <c r="R444" s="210"/>
      <c r="S444" s="210"/>
      <c r="T444" s="210"/>
      <c r="V444" s="285">
        <f t="shared" si="77"/>
        <v>0.14363999999999999</v>
      </c>
    </row>
    <row r="445" spans="2:22" s="209" customFormat="1" ht="15" customHeight="1">
      <c r="B445" s="305"/>
      <c r="C445" s="304"/>
      <c r="D445" s="320"/>
      <c r="E445" s="303"/>
      <c r="F445" s="302"/>
      <c r="G445" s="296"/>
      <c r="H445" s="302"/>
      <c r="I445" s="301"/>
      <c r="J445" s="323" t="str">
        <f t="shared" si="74"/>
        <v/>
      </c>
      <c r="K445" s="301"/>
      <c r="L445" s="301"/>
      <c r="M445" s="301" t="str">
        <f t="shared" si="78"/>
        <v/>
      </c>
      <c r="N445" s="324" t="str">
        <f t="shared" si="79"/>
        <v/>
      </c>
      <c r="O445" s="300"/>
      <c r="Q445" s="235" t="s">
        <v>193</v>
      </c>
      <c r="R445" s="234"/>
      <c r="S445" s="233" t="s">
        <v>192</v>
      </c>
      <c r="T445" s="210"/>
      <c r="V445" s="285">
        <f t="shared" si="77"/>
        <v>0</v>
      </c>
    </row>
    <row r="446" spans="2:22" s="209" customFormat="1" ht="15" customHeight="1">
      <c r="B446" s="305" t="s">
        <v>396</v>
      </c>
      <c r="C446" s="304" t="s">
        <v>395</v>
      </c>
      <c r="D446" s="320"/>
      <c r="E446" s="303" t="s">
        <v>190</v>
      </c>
      <c r="F446" s="302">
        <v>1</v>
      </c>
      <c r="G446" s="296">
        <v>1.99</v>
      </c>
      <c r="H446" s="302">
        <v>0.3</v>
      </c>
      <c r="I446" s="301">
        <v>0.22</v>
      </c>
      <c r="J446" s="323">
        <f t="shared" si="74"/>
        <v>0.72799999999999998</v>
      </c>
      <c r="K446" s="301"/>
      <c r="L446" s="301"/>
      <c r="M446" s="301" t="str">
        <f t="shared" si="78"/>
        <v/>
      </c>
      <c r="N446" s="324" t="str">
        <f t="shared" si="79"/>
        <v/>
      </c>
      <c r="O446" s="300" t="s">
        <v>198</v>
      </c>
      <c r="Q446" s="232"/>
      <c r="R446" s="231" t="e">
        <f>S443+S439</f>
        <v>#REF!</v>
      </c>
      <c r="S446" s="335" t="e">
        <f>ROUND(R446,-1)</f>
        <v>#REF!</v>
      </c>
      <c r="T446" s="210"/>
      <c r="V446" s="285">
        <f t="shared" si="77"/>
        <v>0.71639999999999993</v>
      </c>
    </row>
    <row r="447" spans="2:22" s="209" customFormat="1" ht="15" customHeight="1">
      <c r="B447" s="305"/>
      <c r="C447" s="304"/>
      <c r="D447" s="320"/>
      <c r="E447" s="303"/>
      <c r="F447" s="302"/>
      <c r="G447" s="296"/>
      <c r="H447" s="302"/>
      <c r="I447" s="301"/>
      <c r="J447" s="323" t="str">
        <f t="shared" si="74"/>
        <v/>
      </c>
      <c r="K447" s="301"/>
      <c r="L447" s="301"/>
      <c r="M447" s="301" t="str">
        <f t="shared" si="78"/>
        <v/>
      </c>
      <c r="N447" s="324" t="str">
        <f t="shared" si="79"/>
        <v/>
      </c>
      <c r="O447" s="300"/>
      <c r="Q447" s="210"/>
      <c r="R447" s="210"/>
      <c r="S447" s="210"/>
      <c r="T447" s="210"/>
      <c r="V447" s="285">
        <f t="shared" si="77"/>
        <v>0</v>
      </c>
    </row>
    <row r="448" spans="2:22" s="209" customFormat="1" ht="15" customHeight="1">
      <c r="B448" s="305" t="s">
        <v>394</v>
      </c>
      <c r="C448" s="288" t="s">
        <v>393</v>
      </c>
      <c r="D448" s="320"/>
      <c r="E448" s="303" t="s">
        <v>190</v>
      </c>
      <c r="F448" s="302">
        <v>1</v>
      </c>
      <c r="G448" s="296">
        <v>0.85</v>
      </c>
      <c r="H448" s="302">
        <v>0.3</v>
      </c>
      <c r="I448" s="301">
        <v>0.22</v>
      </c>
      <c r="J448" s="323">
        <f t="shared" si="74"/>
        <v>0.311</v>
      </c>
      <c r="K448" s="223"/>
      <c r="L448" s="223"/>
      <c r="M448" s="223" t="str">
        <f t="shared" si="78"/>
        <v/>
      </c>
      <c r="N448" s="222" t="str">
        <f t="shared" si="79"/>
        <v/>
      </c>
      <c r="O448" s="300" t="s">
        <v>198</v>
      </c>
      <c r="Q448" s="235" t="s">
        <v>226</v>
      </c>
      <c r="R448" s="234"/>
      <c r="S448" s="233" t="s">
        <v>225</v>
      </c>
      <c r="T448" s="233" t="s">
        <v>224</v>
      </c>
      <c r="V448" s="285">
        <f t="shared" si="77"/>
        <v>0.30599999999999999</v>
      </c>
    </row>
    <row r="449" spans="2:22" s="209" customFormat="1" ht="15" customHeight="1">
      <c r="B449" s="305" t="s">
        <v>392</v>
      </c>
      <c r="C449" s="288"/>
      <c r="D449" s="227"/>
      <c r="E449" s="303" t="s">
        <v>190</v>
      </c>
      <c r="F449" s="225">
        <v>1</v>
      </c>
      <c r="G449" s="296">
        <v>1.94</v>
      </c>
      <c r="H449" s="302">
        <v>0.3</v>
      </c>
      <c r="I449" s="301">
        <v>0.22</v>
      </c>
      <c r="J449" s="239">
        <f t="shared" si="74"/>
        <v>0.71</v>
      </c>
      <c r="K449" s="223"/>
      <c r="L449" s="223"/>
      <c r="M449" s="223" t="str">
        <f t="shared" si="78"/>
        <v/>
      </c>
      <c r="N449" s="222" t="str">
        <f t="shared" si="79"/>
        <v/>
      </c>
      <c r="O449" s="221" t="s">
        <v>198</v>
      </c>
      <c r="Q449" s="299" t="s">
        <v>223</v>
      </c>
      <c r="R449" s="298"/>
      <c r="S449" s="297">
        <v>0.4</v>
      </c>
      <c r="T449" s="297">
        <v>0.2</v>
      </c>
      <c r="V449" s="285">
        <f t="shared" si="77"/>
        <v>0.69839999999999991</v>
      </c>
    </row>
    <row r="450" spans="2:22" s="209" customFormat="1" ht="15" customHeight="1">
      <c r="B450" s="305"/>
      <c r="C450" s="304"/>
      <c r="D450" s="320"/>
      <c r="E450" s="303"/>
      <c r="F450" s="302"/>
      <c r="G450" s="296"/>
      <c r="H450" s="302"/>
      <c r="I450" s="301"/>
      <c r="J450" s="323" t="str">
        <f t="shared" si="74"/>
        <v/>
      </c>
      <c r="K450" s="223"/>
      <c r="L450" s="223"/>
      <c r="M450" s="223" t="str">
        <f t="shared" si="78"/>
        <v/>
      </c>
      <c r="N450" s="222" t="str">
        <f t="shared" si="79"/>
        <v/>
      </c>
      <c r="O450" s="221"/>
      <c r="Q450" s="295" t="s">
        <v>222</v>
      </c>
      <c r="R450" s="294"/>
      <c r="S450" s="293">
        <v>0.4</v>
      </c>
      <c r="T450" s="293">
        <v>0.2</v>
      </c>
      <c r="V450" s="285">
        <f t="shared" si="77"/>
        <v>0</v>
      </c>
    </row>
    <row r="451" spans="2:22" s="209" customFormat="1" ht="15" customHeight="1">
      <c r="B451" s="305" t="s">
        <v>387</v>
      </c>
      <c r="C451" s="304" t="s">
        <v>391</v>
      </c>
      <c r="D451" s="320"/>
      <c r="E451" s="303" t="s">
        <v>190</v>
      </c>
      <c r="F451" s="302">
        <v>60</v>
      </c>
      <c r="G451" s="296">
        <f>0.02*0.8</f>
        <v>1.6E-2</v>
      </c>
      <c r="H451" s="302">
        <v>0.2</v>
      </c>
      <c r="I451" s="301">
        <v>0.22</v>
      </c>
      <c r="J451" s="323">
        <f t="shared" si="74"/>
        <v>0.23400000000000001</v>
      </c>
      <c r="K451" s="223"/>
      <c r="L451" s="223"/>
      <c r="M451" s="223" t="str">
        <f t="shared" si="78"/>
        <v/>
      </c>
      <c r="N451" s="222" t="str">
        <f t="shared" si="79"/>
        <v/>
      </c>
      <c r="O451" s="221" t="s">
        <v>385</v>
      </c>
      <c r="Q451" s="295" t="s">
        <v>221</v>
      </c>
      <c r="R451" s="294"/>
      <c r="S451" s="293">
        <v>0.4</v>
      </c>
      <c r="T451" s="293">
        <v>0.3</v>
      </c>
      <c r="V451" s="285">
        <f t="shared" si="77"/>
        <v>0.23039999999999999</v>
      </c>
    </row>
    <row r="452" spans="2:22" s="209" customFormat="1" ht="15" customHeight="1">
      <c r="B452" s="305" t="s">
        <v>387</v>
      </c>
      <c r="C452" s="304" t="s">
        <v>390</v>
      </c>
      <c r="D452" s="320"/>
      <c r="E452" s="303" t="s">
        <v>190</v>
      </c>
      <c r="F452" s="302">
        <v>10</v>
      </c>
      <c r="G452" s="296">
        <v>0.02</v>
      </c>
      <c r="H452" s="302">
        <v>0.2</v>
      </c>
      <c r="I452" s="301">
        <v>0.22</v>
      </c>
      <c r="J452" s="323">
        <f t="shared" si="74"/>
        <v>4.9000000000000002E-2</v>
      </c>
      <c r="K452" s="223"/>
      <c r="L452" s="223"/>
      <c r="M452" s="223" t="str">
        <f t="shared" si="78"/>
        <v/>
      </c>
      <c r="N452" s="222" t="str">
        <f t="shared" si="79"/>
        <v/>
      </c>
      <c r="O452" s="221" t="s">
        <v>385</v>
      </c>
      <c r="Q452" s="295" t="s">
        <v>220</v>
      </c>
      <c r="R452" s="294"/>
      <c r="S452" s="293">
        <v>0.4</v>
      </c>
      <c r="T452" s="293">
        <v>0.3</v>
      </c>
      <c r="V452" s="285">
        <f t="shared" si="77"/>
        <v>4.7999999999999994E-2</v>
      </c>
    </row>
    <row r="453" spans="2:22" s="209" customFormat="1" ht="15" customHeight="1">
      <c r="B453" s="305" t="s">
        <v>387</v>
      </c>
      <c r="C453" s="304" t="s">
        <v>389</v>
      </c>
      <c r="D453" s="320"/>
      <c r="E453" s="303" t="s">
        <v>190</v>
      </c>
      <c r="F453" s="302">
        <v>11</v>
      </c>
      <c r="G453" s="296">
        <f>0.027*0.8</f>
        <v>2.1600000000000001E-2</v>
      </c>
      <c r="H453" s="302">
        <v>0.2</v>
      </c>
      <c r="I453" s="301">
        <v>0.22</v>
      </c>
      <c r="J453" s="323">
        <f t="shared" si="74"/>
        <v>5.8000000000000003E-2</v>
      </c>
      <c r="K453" s="223"/>
      <c r="L453" s="223"/>
      <c r="M453" s="223" t="str">
        <f t="shared" si="78"/>
        <v/>
      </c>
      <c r="N453" s="222" t="str">
        <f t="shared" si="79"/>
        <v/>
      </c>
      <c r="O453" s="221" t="s">
        <v>385</v>
      </c>
      <c r="Q453" s="295" t="s">
        <v>219</v>
      </c>
      <c r="R453" s="294"/>
      <c r="S453" s="293">
        <v>0.4</v>
      </c>
      <c r="T453" s="293">
        <v>0.3</v>
      </c>
      <c r="V453" s="285">
        <f t="shared" si="77"/>
        <v>5.7024000000000005E-2</v>
      </c>
    </row>
    <row r="454" spans="2:22" s="209" customFormat="1" ht="15" customHeight="1">
      <c r="B454" s="305" t="s">
        <v>387</v>
      </c>
      <c r="C454" s="304" t="s">
        <v>388</v>
      </c>
      <c r="D454" s="227"/>
      <c r="E454" s="303" t="s">
        <v>190</v>
      </c>
      <c r="F454" s="287">
        <v>24</v>
      </c>
      <c r="G454" s="296">
        <v>2.7E-2</v>
      </c>
      <c r="H454" s="302">
        <v>0.2</v>
      </c>
      <c r="I454" s="301">
        <v>0.22</v>
      </c>
      <c r="J454" s="224">
        <f t="shared" si="74"/>
        <v>0.158</v>
      </c>
      <c r="K454" s="223"/>
      <c r="L454" s="223"/>
      <c r="M454" s="223" t="str">
        <f t="shared" si="78"/>
        <v/>
      </c>
      <c r="N454" s="222" t="str">
        <f t="shared" si="79"/>
        <v/>
      </c>
      <c r="O454" s="221" t="s">
        <v>385</v>
      </c>
      <c r="Q454" s="295" t="s">
        <v>218</v>
      </c>
      <c r="R454" s="294"/>
      <c r="S454" s="293">
        <v>0.4</v>
      </c>
      <c r="T454" s="293">
        <v>0.2</v>
      </c>
      <c r="V454" s="285">
        <f t="shared" si="77"/>
        <v>0.15552000000000002</v>
      </c>
    </row>
    <row r="455" spans="2:22" s="209" customFormat="1" ht="15" customHeight="1">
      <c r="B455" s="316" t="s">
        <v>387</v>
      </c>
      <c r="C455" s="315" t="s">
        <v>386</v>
      </c>
      <c r="D455" s="320"/>
      <c r="E455" s="303" t="s">
        <v>190</v>
      </c>
      <c r="F455" s="302">
        <v>72</v>
      </c>
      <c r="G455" s="296">
        <f>0.027*1.2</f>
        <v>3.2399999999999998E-2</v>
      </c>
      <c r="H455" s="302">
        <v>0.2</v>
      </c>
      <c r="I455" s="301">
        <v>0.22</v>
      </c>
      <c r="J455" s="323">
        <f t="shared" si="74"/>
        <v>0.56899999999999995</v>
      </c>
      <c r="K455" s="223"/>
      <c r="L455" s="223"/>
      <c r="M455" s="223" t="str">
        <f t="shared" si="78"/>
        <v/>
      </c>
      <c r="N455" s="222" t="str">
        <f t="shared" si="79"/>
        <v/>
      </c>
      <c r="O455" s="300" t="s">
        <v>385</v>
      </c>
      <c r="Q455" s="295" t="s">
        <v>217</v>
      </c>
      <c r="R455" s="294"/>
      <c r="S455" s="293">
        <v>0.5</v>
      </c>
      <c r="T455" s="293">
        <v>0.3</v>
      </c>
      <c r="V455" s="285">
        <f t="shared" si="77"/>
        <v>0.55987199999999993</v>
      </c>
    </row>
    <row r="456" spans="2:22" s="209" customFormat="1" ht="15" customHeight="1">
      <c r="B456" s="322"/>
      <c r="C456" s="304"/>
      <c r="D456" s="320"/>
      <c r="E456" s="303"/>
      <c r="F456" s="302"/>
      <c r="G456" s="286"/>
      <c r="H456" s="302"/>
      <c r="I456" s="301" t="str">
        <f>IF(G456="","",0.1)</f>
        <v/>
      </c>
      <c r="J456" s="323" t="str">
        <f t="shared" si="74"/>
        <v/>
      </c>
      <c r="K456" s="223"/>
      <c r="L456" s="223"/>
      <c r="M456" s="223" t="str">
        <f t="shared" si="78"/>
        <v/>
      </c>
      <c r="N456" s="222" t="str">
        <f t="shared" si="79"/>
        <v/>
      </c>
      <c r="O456" s="300"/>
      <c r="Q456" s="295" t="s">
        <v>216</v>
      </c>
      <c r="R456" s="294"/>
      <c r="S456" s="293">
        <v>0.4</v>
      </c>
      <c r="T456" s="293">
        <v>0.3</v>
      </c>
      <c r="V456" s="285">
        <f t="shared" si="77"/>
        <v>0</v>
      </c>
    </row>
    <row r="457" spans="2:22" s="209" customFormat="1" ht="15" customHeight="1">
      <c r="B457" s="305" t="s">
        <v>6</v>
      </c>
      <c r="C457" s="304" t="s">
        <v>384</v>
      </c>
      <c r="D457" s="227"/>
      <c r="E457" s="303" t="s">
        <v>190</v>
      </c>
      <c r="F457" s="287">
        <v>11</v>
      </c>
      <c r="G457" s="286">
        <v>2.1000000000000001E-2</v>
      </c>
      <c r="H457" s="302">
        <v>1</v>
      </c>
      <c r="I457" s="301">
        <v>0.22</v>
      </c>
      <c r="J457" s="224">
        <f t="shared" si="74"/>
        <v>0.28199999999999997</v>
      </c>
      <c r="K457" s="223"/>
      <c r="L457" s="223"/>
      <c r="M457" s="223" t="str">
        <f t="shared" si="78"/>
        <v/>
      </c>
      <c r="N457" s="222" t="str">
        <f t="shared" si="79"/>
        <v/>
      </c>
      <c r="O457" s="221" t="s">
        <v>241</v>
      </c>
      <c r="Q457" s="295" t="s">
        <v>215</v>
      </c>
      <c r="R457" s="294"/>
      <c r="S457" s="293">
        <v>0.4</v>
      </c>
      <c r="T457" s="293">
        <v>0.3</v>
      </c>
    </row>
    <row r="458" spans="2:22" s="209" customFormat="1" ht="15" customHeight="1">
      <c r="B458" s="305" t="s">
        <v>350</v>
      </c>
      <c r="C458" s="304" t="s">
        <v>383</v>
      </c>
      <c r="D458" s="320"/>
      <c r="E458" s="303" t="s">
        <v>190</v>
      </c>
      <c r="F458" s="302">
        <v>9</v>
      </c>
      <c r="G458" s="296">
        <v>7.0000000000000007E-2</v>
      </c>
      <c r="H458" s="302">
        <v>0.2</v>
      </c>
      <c r="I458" s="301">
        <v>0.22</v>
      </c>
      <c r="J458" s="224">
        <f t="shared" si="74"/>
        <v>0.154</v>
      </c>
      <c r="K458" s="301"/>
      <c r="L458" s="301"/>
      <c r="M458" s="301" t="str">
        <f t="shared" si="78"/>
        <v/>
      </c>
      <c r="N458" s="324" t="str">
        <f t="shared" si="79"/>
        <v/>
      </c>
      <c r="O458" s="300" t="s">
        <v>348</v>
      </c>
      <c r="Q458" s="295" t="s">
        <v>214</v>
      </c>
      <c r="R458" s="294"/>
      <c r="S458" s="293">
        <v>0.6</v>
      </c>
      <c r="T458" s="293">
        <v>0.3</v>
      </c>
    </row>
    <row r="459" spans="2:22" s="209" customFormat="1" ht="15" customHeight="1">
      <c r="B459" s="305"/>
      <c r="C459" s="304"/>
      <c r="D459" s="314"/>
      <c r="E459" s="313"/>
      <c r="F459" s="310"/>
      <c r="G459" s="296"/>
      <c r="H459" s="310"/>
      <c r="I459" s="301" t="str">
        <f>IF(G459="","",0.1)</f>
        <v/>
      </c>
      <c r="J459" s="224" t="str">
        <f t="shared" si="74"/>
        <v/>
      </c>
      <c r="K459" s="301"/>
      <c r="L459" s="301"/>
      <c r="M459" s="301" t="str">
        <f t="shared" si="78"/>
        <v/>
      </c>
      <c r="N459" s="324" t="str">
        <f t="shared" si="79"/>
        <v/>
      </c>
      <c r="O459" s="300"/>
      <c r="Q459" s="295" t="s">
        <v>213</v>
      </c>
      <c r="R459" s="294"/>
      <c r="S459" s="293">
        <v>0.4</v>
      </c>
      <c r="T459" s="293">
        <v>0.2</v>
      </c>
    </row>
    <row r="460" spans="2:22" s="209" customFormat="1" ht="15" customHeight="1">
      <c r="B460" s="305" t="s">
        <v>382</v>
      </c>
      <c r="C460" s="304" t="s">
        <v>381</v>
      </c>
      <c r="D460" s="320"/>
      <c r="E460" s="303" t="s">
        <v>190</v>
      </c>
      <c r="F460" s="302">
        <v>3</v>
      </c>
      <c r="G460" s="286">
        <v>0.02</v>
      </c>
      <c r="H460" s="225">
        <v>1</v>
      </c>
      <c r="I460" s="301">
        <v>0.22</v>
      </c>
      <c r="J460" s="224">
        <f t="shared" si="74"/>
        <v>7.2999999999999995E-2</v>
      </c>
      <c r="K460" s="223"/>
      <c r="L460" s="223"/>
      <c r="M460" s="223" t="str">
        <f t="shared" si="78"/>
        <v/>
      </c>
      <c r="N460" s="222" t="str">
        <f t="shared" si="79"/>
        <v/>
      </c>
      <c r="O460" s="221" t="s">
        <v>380</v>
      </c>
      <c r="Q460" s="295" t="s">
        <v>212</v>
      </c>
      <c r="R460" s="294"/>
      <c r="S460" s="293">
        <v>0.6</v>
      </c>
      <c r="T460" s="293">
        <v>0.3</v>
      </c>
    </row>
    <row r="461" spans="2:22" s="209" customFormat="1" ht="15" customHeight="1">
      <c r="B461" s="305" t="s">
        <v>325</v>
      </c>
      <c r="C461" s="304" t="s">
        <v>379</v>
      </c>
      <c r="D461" s="320"/>
      <c r="E461" s="303" t="s">
        <v>190</v>
      </c>
      <c r="F461" s="302">
        <v>1</v>
      </c>
      <c r="G461" s="286">
        <f>(300+300+200)*0.0001</f>
        <v>0.08</v>
      </c>
      <c r="H461" s="225">
        <v>1</v>
      </c>
      <c r="I461" s="301">
        <v>0.22</v>
      </c>
      <c r="J461" s="224">
        <f t="shared" si="74"/>
        <v>9.8000000000000004E-2</v>
      </c>
      <c r="K461" s="223"/>
      <c r="L461" s="223"/>
      <c r="M461" s="223" t="str">
        <f t="shared" si="78"/>
        <v/>
      </c>
      <c r="N461" s="222" t="str">
        <f t="shared" si="79"/>
        <v/>
      </c>
      <c r="O461" s="221" t="s">
        <v>323</v>
      </c>
      <c r="Q461" s="292" t="s">
        <v>211</v>
      </c>
      <c r="R461" s="291"/>
      <c r="S461" s="290">
        <v>0.4</v>
      </c>
      <c r="T461" s="290">
        <v>0.3</v>
      </c>
    </row>
    <row r="462" spans="2:22" s="209" customFormat="1" ht="15" customHeight="1">
      <c r="B462" s="305"/>
      <c r="C462" s="304"/>
      <c r="D462" s="320"/>
      <c r="E462" s="303"/>
      <c r="F462" s="302"/>
      <c r="G462" s="286"/>
      <c r="H462" s="225"/>
      <c r="I462" s="301" t="str">
        <f>IF(G462="","",0.1)</f>
        <v/>
      </c>
      <c r="J462" s="224" t="str">
        <f t="shared" si="74"/>
        <v/>
      </c>
      <c r="K462" s="223"/>
      <c r="L462" s="223"/>
      <c r="M462" s="223" t="str">
        <f t="shared" si="78"/>
        <v/>
      </c>
      <c r="N462" s="222" t="str">
        <f t="shared" si="79"/>
        <v/>
      </c>
      <c r="O462" s="221"/>
      <c r="Q462" s="210"/>
      <c r="R462" s="210"/>
      <c r="S462" s="210"/>
      <c r="T462" s="210"/>
    </row>
    <row r="463" spans="2:22" s="209" customFormat="1" ht="15" customHeight="1">
      <c r="B463" s="305"/>
      <c r="C463" s="304"/>
      <c r="D463" s="320"/>
      <c r="E463" s="303"/>
      <c r="F463" s="302"/>
      <c r="G463" s="286"/>
      <c r="H463" s="225"/>
      <c r="I463" s="301" t="str">
        <f>IF(G463="","",0.1)</f>
        <v/>
      </c>
      <c r="J463" s="224" t="str">
        <f t="shared" si="74"/>
        <v/>
      </c>
      <c r="K463" s="223"/>
      <c r="L463" s="223"/>
      <c r="M463" s="223" t="str">
        <f t="shared" si="78"/>
        <v/>
      </c>
      <c r="N463" s="222" t="str">
        <f t="shared" si="79"/>
        <v/>
      </c>
      <c r="O463" s="221"/>
      <c r="Q463" s="210"/>
      <c r="R463" s="210"/>
      <c r="S463" s="210"/>
      <c r="T463" s="210"/>
    </row>
    <row r="464" spans="2:22" s="209" customFormat="1" ht="15" customHeight="1">
      <c r="B464" s="305"/>
      <c r="C464" s="304"/>
      <c r="D464" s="227"/>
      <c r="E464" s="303"/>
      <c r="F464" s="225"/>
      <c r="G464" s="286"/>
      <c r="H464" s="225"/>
      <c r="I464" s="301" t="str">
        <f>IF(G464="","",0.1)</f>
        <v/>
      </c>
      <c r="J464" s="224" t="str">
        <f t="shared" si="74"/>
        <v/>
      </c>
      <c r="K464" s="223"/>
      <c r="L464" s="223"/>
      <c r="M464" s="223" t="str">
        <f t="shared" si="78"/>
        <v/>
      </c>
      <c r="N464" s="222" t="str">
        <f t="shared" si="79"/>
        <v/>
      </c>
      <c r="O464" s="221"/>
      <c r="Q464" s="210"/>
      <c r="R464" s="210"/>
      <c r="S464" s="210"/>
      <c r="T464" s="210"/>
    </row>
    <row r="465" spans="2:23" s="209" customFormat="1" ht="15" customHeight="1">
      <c r="B465" s="289"/>
      <c r="C465" s="288"/>
      <c r="D465" s="227"/>
      <c r="E465" s="226"/>
      <c r="F465" s="287"/>
      <c r="G465" s="286"/>
      <c r="H465" s="225"/>
      <c r="I465" s="223" t="str">
        <f>IF(G465="","",0.12)</f>
        <v/>
      </c>
      <c r="J465" s="224" t="str">
        <f t="shared" si="74"/>
        <v/>
      </c>
      <c r="K465" s="223"/>
      <c r="L465" s="223"/>
      <c r="M465" s="223" t="str">
        <f t="shared" si="78"/>
        <v/>
      </c>
      <c r="N465" s="222" t="str">
        <f t="shared" si="79"/>
        <v/>
      </c>
      <c r="O465" s="221"/>
      <c r="Q465" s="210"/>
      <c r="R465" s="210"/>
      <c r="S465" s="210"/>
      <c r="T465" s="210"/>
    </row>
    <row r="466" spans="2:23" s="209" customFormat="1" ht="15" customHeight="1">
      <c r="B466" s="289"/>
      <c r="C466" s="288"/>
      <c r="D466" s="227"/>
      <c r="E466" s="226"/>
      <c r="F466" s="287"/>
      <c r="G466" s="286"/>
      <c r="H466" s="225"/>
      <c r="I466" s="223" t="str">
        <f>IF(G466="","",0.12)</f>
        <v/>
      </c>
      <c r="J466" s="224" t="str">
        <f t="shared" si="74"/>
        <v/>
      </c>
      <c r="K466" s="223"/>
      <c r="L466" s="223"/>
      <c r="M466" s="223" t="str">
        <f t="shared" si="78"/>
        <v/>
      </c>
      <c r="N466" s="222" t="str">
        <f t="shared" si="79"/>
        <v/>
      </c>
      <c r="O466" s="221"/>
      <c r="Q466" s="210"/>
      <c r="R466" s="210"/>
      <c r="S466" s="210"/>
      <c r="T466" s="210"/>
    </row>
    <row r="467" spans="2:23" s="209" customFormat="1" ht="15" customHeight="1">
      <c r="B467" s="289"/>
      <c r="C467" s="288"/>
      <c r="D467" s="227"/>
      <c r="E467" s="226"/>
      <c r="F467" s="225"/>
      <c r="G467" s="286"/>
      <c r="H467" s="225"/>
      <c r="I467" s="223" t="str">
        <f>IF(G467="","",0.12)</f>
        <v/>
      </c>
      <c r="J467" s="224" t="str">
        <f t="shared" si="74"/>
        <v/>
      </c>
      <c r="K467" s="223"/>
      <c r="L467" s="223"/>
      <c r="M467" s="223" t="str">
        <f t="shared" si="78"/>
        <v/>
      </c>
      <c r="N467" s="222" t="str">
        <f t="shared" si="79"/>
        <v/>
      </c>
      <c r="O467" s="221"/>
      <c r="Q467" s="210"/>
      <c r="R467" s="210"/>
      <c r="S467" s="210"/>
      <c r="T467" s="210"/>
    </row>
    <row r="468" spans="2:23" s="209" customFormat="1" ht="15" customHeight="1">
      <c r="B468" s="220"/>
      <c r="C468" s="219" t="s">
        <v>191</v>
      </c>
      <c r="D468" s="218"/>
      <c r="E468" s="217"/>
      <c r="F468" s="215"/>
      <c r="G468" s="216"/>
      <c r="H468" s="215"/>
      <c r="I468" s="215"/>
      <c r="J468" s="214">
        <f>IF(J436="","",SUM(J436:J467))</f>
        <v>5.0339999999999998</v>
      </c>
      <c r="K468" s="213"/>
      <c r="L468" s="213"/>
      <c r="M468" s="213"/>
      <c r="N468" s="212" t="str">
        <f>IF(N436="","",SUM(N436:N467))</f>
        <v/>
      </c>
      <c r="O468" s="211"/>
      <c r="Q468" s="210"/>
      <c r="R468" s="210"/>
      <c r="S468" s="210"/>
      <c r="T468" s="210"/>
    </row>
    <row r="469" spans="2:23" s="209" customFormat="1" ht="15" customHeight="1">
      <c r="B469" s="284" t="s">
        <v>238</v>
      </c>
      <c r="G469" s="210"/>
      <c r="Q469" s="210"/>
      <c r="R469" s="210"/>
      <c r="S469" s="210"/>
      <c r="T469" s="210"/>
    </row>
    <row r="470" spans="2:23" s="209" customFormat="1" ht="15" customHeight="1">
      <c r="B470" s="283" t="s">
        <v>93</v>
      </c>
      <c r="C470" s="1073" t="e">
        <f>$C$2</f>
        <v>#REF!</v>
      </c>
      <c r="D470" s="1074"/>
      <c r="E470" s="1074"/>
      <c r="F470" s="1074"/>
      <c r="G470" s="1074"/>
      <c r="H470" s="1074"/>
      <c r="I470" s="1074"/>
      <c r="J470" s="1075"/>
      <c r="K470" s="1071" t="s">
        <v>207</v>
      </c>
      <c r="L470" s="1072"/>
      <c r="M470" s="319" t="str">
        <f>$M$2</f>
        <v>Ⅱ.排水処理施設（西）撤去工事　</v>
      </c>
      <c r="N470" s="318"/>
      <c r="O470" s="318"/>
      <c r="P470" s="317"/>
      <c r="Q470" s="282" t="s">
        <v>240</v>
      </c>
      <c r="R470" s="886" t="s">
        <v>378</v>
      </c>
      <c r="S470" s="894"/>
      <c r="T470" s="1070"/>
    </row>
    <row r="471" spans="2:23" s="209" customFormat="1" ht="15" customHeight="1">
      <c r="G471" s="210"/>
      <c r="Q471" s="210"/>
      <c r="R471" s="210"/>
      <c r="S471" s="210"/>
      <c r="T471" s="210"/>
    </row>
    <row r="472" spans="2:23" s="209" customFormat="1" ht="15" customHeight="1">
      <c r="B472" s="281"/>
      <c r="C472" s="280"/>
      <c r="D472" s="275" t="s">
        <v>235</v>
      </c>
      <c r="E472" s="279"/>
      <c r="F472" s="278"/>
      <c r="G472" s="277" t="s">
        <v>205</v>
      </c>
      <c r="H472" s="274"/>
      <c r="I472" s="274"/>
      <c r="J472" s="276"/>
      <c r="K472" s="275" t="s">
        <v>204</v>
      </c>
      <c r="L472" s="274"/>
      <c r="M472" s="274"/>
      <c r="N472" s="273"/>
      <c r="O472" s="272" t="s">
        <v>203</v>
      </c>
      <c r="Q472" s="210"/>
      <c r="R472" s="210"/>
      <c r="S472" s="210"/>
      <c r="T472" s="210"/>
    </row>
    <row r="473" spans="2:23" s="209" customFormat="1" ht="15" customHeight="1">
      <c r="B473" s="271" t="s">
        <v>70</v>
      </c>
      <c r="C473" s="270" t="s">
        <v>87</v>
      </c>
      <c r="D473" s="269" t="s">
        <v>234</v>
      </c>
      <c r="E473" s="268" t="s">
        <v>233</v>
      </c>
      <c r="F473" s="265" t="s">
        <v>13</v>
      </c>
      <c r="G473" s="267" t="s">
        <v>202</v>
      </c>
      <c r="H473" s="265" t="s">
        <v>14</v>
      </c>
      <c r="I473" s="264" t="s">
        <v>201</v>
      </c>
      <c r="J473" s="266" t="s">
        <v>14</v>
      </c>
      <c r="K473" s="265" t="s">
        <v>202</v>
      </c>
      <c r="L473" s="265" t="s">
        <v>14</v>
      </c>
      <c r="M473" s="264" t="s">
        <v>201</v>
      </c>
      <c r="N473" s="263" t="s">
        <v>14</v>
      </c>
      <c r="O473" s="262"/>
      <c r="Q473" s="210"/>
      <c r="R473" s="210"/>
      <c r="S473" s="210"/>
      <c r="T473" s="210"/>
    </row>
    <row r="474" spans="2:23" s="209" customFormat="1" ht="15" customHeight="1">
      <c r="B474" s="261"/>
      <c r="C474" s="260"/>
      <c r="D474" s="259"/>
      <c r="E474" s="256"/>
      <c r="F474" s="256"/>
      <c r="G474" s="258"/>
      <c r="H474" s="256" t="s">
        <v>200</v>
      </c>
      <c r="I474" s="256"/>
      <c r="J474" s="257" t="s">
        <v>199</v>
      </c>
      <c r="K474" s="256"/>
      <c r="L474" s="256" t="s">
        <v>200</v>
      </c>
      <c r="M474" s="256"/>
      <c r="N474" s="255" t="s">
        <v>199</v>
      </c>
      <c r="O474" s="254"/>
      <c r="Q474" s="210"/>
      <c r="R474" s="210"/>
      <c r="S474" s="210"/>
      <c r="T474" s="210"/>
    </row>
    <row r="475" spans="2:23" s="209" customFormat="1" ht="15" customHeight="1">
      <c r="B475" s="289" t="s">
        <v>377</v>
      </c>
      <c r="C475" s="288" t="s">
        <v>376</v>
      </c>
      <c r="D475" s="227"/>
      <c r="E475" s="303" t="s">
        <v>251</v>
      </c>
      <c r="F475" s="225">
        <v>2</v>
      </c>
      <c r="G475" s="296">
        <v>0.51300000000000001</v>
      </c>
      <c r="H475" s="302">
        <v>0.2</v>
      </c>
      <c r="I475" s="301">
        <v>0.22</v>
      </c>
      <c r="J475" s="224">
        <f t="shared" ref="J475:J506" si="80">IF(AND(D475="",E475=""),"",IF(H475="",ROUND(F475*G475+F475*G475*I475,3),ROUND(F475*G475*H475+F475*G475*H475*I475,3)))</f>
        <v>0.25</v>
      </c>
      <c r="K475" s="301"/>
      <c r="L475" s="301"/>
      <c r="M475" s="301" t="str">
        <f>IF(K475="","",0.12)</f>
        <v/>
      </c>
      <c r="N475" s="324" t="str">
        <f>IF(K475="","",IF(L475="",ROUND(F475*K475+F475*K475*M475,3),ROUND(F475*K475*L475+F475*K475*L475*M475,3)))</f>
        <v/>
      </c>
      <c r="O475" s="300" t="s">
        <v>375</v>
      </c>
      <c r="Q475" s="253" t="s">
        <v>229</v>
      </c>
      <c r="R475" s="252"/>
      <c r="S475" s="251"/>
      <c r="T475" s="210"/>
      <c r="V475" s="285">
        <f>G475*H475*1.2*F475</f>
        <v>0.24624000000000001</v>
      </c>
    </row>
    <row r="476" spans="2:23" s="209" customFormat="1" ht="15" customHeight="1">
      <c r="B476" s="332"/>
      <c r="C476" s="325"/>
      <c r="D476" s="320"/>
      <c r="E476" s="303"/>
      <c r="F476" s="329"/>
      <c r="G476" s="296"/>
      <c r="H476" s="302"/>
      <c r="I476" s="301"/>
      <c r="J476" s="323" t="str">
        <f t="shared" si="80"/>
        <v/>
      </c>
      <c r="K476" s="301"/>
      <c r="L476" s="301"/>
      <c r="M476" s="301" t="str">
        <f>IF(K476="","",0.12)</f>
        <v/>
      </c>
      <c r="N476" s="324" t="str">
        <f>IF(K476="","",IF(L476="",ROUND(F476*K476+F476*K476*M476,3),ROUND(F476*K476*L476+F476*K476*L476*M476,3)))</f>
        <v/>
      </c>
      <c r="O476" s="300"/>
      <c r="Q476" s="245" t="s">
        <v>227</v>
      </c>
      <c r="R476" s="244" t="s">
        <v>196</v>
      </c>
      <c r="S476" s="243" t="s">
        <v>195</v>
      </c>
      <c r="T476" s="210"/>
      <c r="V476" s="285">
        <f>G476*H476*1.2*F476</f>
        <v>0</v>
      </c>
    </row>
    <row r="477" spans="2:23" s="209" customFormat="1" ht="15" customHeight="1">
      <c r="B477" s="229" t="s">
        <v>374</v>
      </c>
      <c r="C477" s="228" t="s">
        <v>373</v>
      </c>
      <c r="D477" s="227"/>
      <c r="E477" s="303" t="s">
        <v>190</v>
      </c>
      <c r="F477" s="225">
        <v>6</v>
      </c>
      <c r="G477" s="296">
        <v>0.19500000000000001</v>
      </c>
      <c r="H477" s="302">
        <v>0.3</v>
      </c>
      <c r="I477" s="301">
        <v>0.22</v>
      </c>
      <c r="J477" s="323">
        <f t="shared" si="80"/>
        <v>0.42799999999999999</v>
      </c>
      <c r="K477" s="301"/>
      <c r="L477" s="301"/>
      <c r="M477" s="301" t="str">
        <f>IF(K477="","",0.12)</f>
        <v/>
      </c>
      <c r="N477" s="324" t="str">
        <f>IF(K477="","",IF(L477="",ROUND(F477*K477+F477*K477*M477,3),ROUND(F477*K477*L477+F477*K477*L477*M477,3)))</f>
        <v/>
      </c>
      <c r="O477" s="300" t="s">
        <v>369</v>
      </c>
      <c r="Q477" s="242" t="s">
        <v>15</v>
      </c>
      <c r="R477" s="241" t="s">
        <v>16</v>
      </c>
      <c r="S477" s="240" t="s">
        <v>197</v>
      </c>
      <c r="T477" s="210"/>
      <c r="V477" s="285">
        <f>G477*H477*1.2*F477</f>
        <v>0.42120000000000002</v>
      </c>
      <c r="W477" s="334" t="e">
        <f>ROUND(V477*$R$88,-1)</f>
        <v>#REF!</v>
      </c>
    </row>
    <row r="478" spans="2:23" s="209" customFormat="1" ht="15" customHeight="1" thickBot="1">
      <c r="B478" s="229" t="s">
        <v>371</v>
      </c>
      <c r="C478" s="228" t="s">
        <v>370</v>
      </c>
      <c r="D478" s="227"/>
      <c r="E478" s="303" t="s">
        <v>190</v>
      </c>
      <c r="F478" s="225">
        <v>6</v>
      </c>
      <c r="G478" s="296">
        <v>9.7000000000000003E-2</v>
      </c>
      <c r="H478" s="302">
        <v>0.3</v>
      </c>
      <c r="I478" s="301">
        <v>0.22</v>
      </c>
      <c r="J478" s="323">
        <f t="shared" si="80"/>
        <v>0.21299999999999999</v>
      </c>
      <c r="K478" s="301"/>
      <c r="L478" s="301"/>
      <c r="M478" s="301" t="str">
        <f>IF(K478="","",0.12)</f>
        <v/>
      </c>
      <c r="N478" s="324" t="str">
        <f>IF(K478="","",IF(L478="",ROUND(F478*K478+F478*K478*M478,3),ROUND(F478*K478*L478+F478*K478*L478*M478,3)))</f>
        <v/>
      </c>
      <c r="O478" s="300" t="s">
        <v>369</v>
      </c>
      <c r="Q478" s="250">
        <f>J507</f>
        <v>3.0629999999999997</v>
      </c>
      <c r="R478" s="237" t="e">
        <f>#REF!</f>
        <v>#REF!</v>
      </c>
      <c r="S478" s="249" t="e">
        <f>IF(OR(Q478="",R478=""),0,ROUNDDOWN(Q478*R478,0))</f>
        <v>#REF!</v>
      </c>
      <c r="T478" s="210"/>
    </row>
    <row r="479" spans="2:23" s="209" customFormat="1" ht="15" customHeight="1" thickTop="1">
      <c r="B479" s="332" t="s">
        <v>372</v>
      </c>
      <c r="C479" s="325"/>
      <c r="D479" s="320"/>
      <c r="E479" s="303" t="s">
        <v>190</v>
      </c>
      <c r="F479" s="302">
        <v>6</v>
      </c>
      <c r="G479" s="296">
        <v>5.2999999999999999E-2</v>
      </c>
      <c r="H479" s="225">
        <v>0.3</v>
      </c>
      <c r="I479" s="301">
        <v>0.22</v>
      </c>
      <c r="J479" s="323">
        <f t="shared" si="80"/>
        <v>0.11600000000000001</v>
      </c>
      <c r="K479" s="223"/>
      <c r="L479" s="223"/>
      <c r="M479" s="223"/>
      <c r="N479" s="222"/>
      <c r="O479" s="300" t="s">
        <v>369</v>
      </c>
      <c r="Q479" s="248" t="s">
        <v>228</v>
      </c>
      <c r="R479" s="247"/>
      <c r="S479" s="246"/>
      <c r="T479" s="210"/>
      <c r="V479" s="285">
        <f>G479*H479*1.2*F479</f>
        <v>0.11447999999999997</v>
      </c>
    </row>
    <row r="480" spans="2:23" s="209" customFormat="1" ht="15" customHeight="1">
      <c r="B480" s="229"/>
      <c r="C480" s="228"/>
      <c r="D480" s="227"/>
      <c r="E480" s="303"/>
      <c r="F480" s="225"/>
      <c r="G480" s="296"/>
      <c r="H480" s="302"/>
      <c r="I480" s="223"/>
      <c r="J480" s="323" t="str">
        <f t="shared" si="80"/>
        <v/>
      </c>
      <c r="K480" s="223"/>
      <c r="L480" s="223"/>
      <c r="M480" s="223" t="str">
        <f t="shared" ref="M480:M506" si="81">IF(K480="","",0.12)</f>
        <v/>
      </c>
      <c r="N480" s="222" t="str">
        <f t="shared" ref="N480:N506" si="82">IF(K480="","",IF(L480="",ROUND(F480*K480+F480*K480*M480,3),ROUND(F480*K480*L480+F480*K480*L480*M480,3)))</f>
        <v/>
      </c>
      <c r="O480" s="300"/>
      <c r="Q480" s="245" t="s">
        <v>227</v>
      </c>
      <c r="R480" s="244" t="s">
        <v>196</v>
      </c>
      <c r="S480" s="243" t="s">
        <v>195</v>
      </c>
      <c r="T480" s="210"/>
      <c r="V480" s="285">
        <f>G480*H480*1.2*F480</f>
        <v>0</v>
      </c>
    </row>
    <row r="481" spans="2:22" s="209" customFormat="1" ht="15" customHeight="1">
      <c r="B481" s="229" t="s">
        <v>371</v>
      </c>
      <c r="C481" s="228" t="s">
        <v>370</v>
      </c>
      <c r="D481" s="320" t="s">
        <v>190</v>
      </c>
      <c r="E481" s="303"/>
      <c r="F481" s="225">
        <v>3</v>
      </c>
      <c r="G481" s="296">
        <v>9.7000000000000003E-2</v>
      </c>
      <c r="H481" s="302">
        <v>0.4</v>
      </c>
      <c r="I481" s="301">
        <v>0.22</v>
      </c>
      <c r="J481" s="323">
        <f t="shared" si="80"/>
        <v>0.14199999999999999</v>
      </c>
      <c r="K481" s="301"/>
      <c r="L481" s="301"/>
      <c r="M481" s="301" t="str">
        <f t="shared" si="81"/>
        <v/>
      </c>
      <c r="N481" s="324" t="str">
        <f t="shared" si="82"/>
        <v/>
      </c>
      <c r="O481" s="300" t="s">
        <v>369</v>
      </c>
      <c r="Q481" s="242" t="s">
        <v>17</v>
      </c>
      <c r="R481" s="241" t="s">
        <v>18</v>
      </c>
      <c r="S481" s="240" t="s">
        <v>194</v>
      </c>
      <c r="T481" s="210"/>
      <c r="V481" s="285">
        <f>G481*H481*1.2*F481</f>
        <v>0.13968</v>
      </c>
    </row>
    <row r="482" spans="2:22" s="209" customFormat="1" ht="15" customHeight="1">
      <c r="B482" s="332"/>
      <c r="C482" s="325"/>
      <c r="D482" s="320"/>
      <c r="E482" s="303"/>
      <c r="F482" s="329"/>
      <c r="G482" s="296"/>
      <c r="H482" s="302"/>
      <c r="I482" s="301"/>
      <c r="J482" s="323" t="str">
        <f t="shared" si="80"/>
        <v/>
      </c>
      <c r="K482" s="301"/>
      <c r="L482" s="301"/>
      <c r="M482" s="301" t="str">
        <f t="shared" si="81"/>
        <v/>
      </c>
      <c r="N482" s="324" t="str">
        <f t="shared" si="82"/>
        <v/>
      </c>
      <c r="O482" s="300"/>
      <c r="Q482" s="238" t="str">
        <f>N507</f>
        <v/>
      </c>
      <c r="R482" s="306" t="e">
        <f>#REF!</f>
        <v>#REF!</v>
      </c>
      <c r="S482" s="236" t="e">
        <f>IF(OR(Q482="",R482=""),0,ROUNDDOWN(Q482*R482,0))</f>
        <v>#REF!</v>
      </c>
      <c r="T482" s="210"/>
      <c r="V482" s="285">
        <f>G482*H482*1.2*F482</f>
        <v>0</v>
      </c>
    </row>
    <row r="483" spans="2:22" s="209" customFormat="1" ht="15" customHeight="1">
      <c r="B483" s="305" t="s">
        <v>297</v>
      </c>
      <c r="C483" s="304" t="s">
        <v>368</v>
      </c>
      <c r="D483" s="320"/>
      <c r="E483" s="303" t="s">
        <v>190</v>
      </c>
      <c r="F483" s="302">
        <v>1</v>
      </c>
      <c r="G483" s="296">
        <f>(150+150+150)*0.0001</f>
        <v>4.5000000000000005E-2</v>
      </c>
      <c r="H483" s="310">
        <v>1</v>
      </c>
      <c r="I483" s="301">
        <v>0.22</v>
      </c>
      <c r="J483" s="224">
        <f t="shared" si="80"/>
        <v>5.5E-2</v>
      </c>
      <c r="K483" s="301"/>
      <c r="L483" s="301"/>
      <c r="M483" s="301" t="str">
        <f t="shared" si="81"/>
        <v/>
      </c>
      <c r="N483" s="324" t="str">
        <f t="shared" si="82"/>
        <v/>
      </c>
      <c r="O483" s="300" t="s">
        <v>295</v>
      </c>
      <c r="Q483" s="210"/>
      <c r="R483" s="210"/>
      <c r="S483" s="210"/>
      <c r="T483" s="210"/>
      <c r="V483" s="285">
        <f>G483*H483*1.2*F483</f>
        <v>5.4000000000000006E-2</v>
      </c>
    </row>
    <row r="484" spans="2:22" s="209" customFormat="1" ht="15" customHeight="1">
      <c r="B484" s="332"/>
      <c r="C484" s="325"/>
      <c r="D484" s="320"/>
      <c r="E484" s="303"/>
      <c r="F484" s="329"/>
      <c r="G484" s="296"/>
      <c r="H484" s="302"/>
      <c r="I484" s="301"/>
      <c r="J484" s="323" t="str">
        <f t="shared" si="80"/>
        <v/>
      </c>
      <c r="K484" s="301"/>
      <c r="L484" s="301"/>
      <c r="M484" s="301" t="str">
        <f t="shared" si="81"/>
        <v/>
      </c>
      <c r="N484" s="324" t="str">
        <f t="shared" si="82"/>
        <v/>
      </c>
      <c r="O484" s="328"/>
      <c r="Q484" s="235" t="s">
        <v>193</v>
      </c>
      <c r="R484" s="234"/>
      <c r="S484" s="233" t="s">
        <v>192</v>
      </c>
      <c r="T484" s="210"/>
    </row>
    <row r="485" spans="2:22" s="209" customFormat="1" ht="15" customHeight="1">
      <c r="B485" s="321" t="s">
        <v>64</v>
      </c>
      <c r="C485" s="304" t="s">
        <v>367</v>
      </c>
      <c r="D485" s="320"/>
      <c r="E485" s="303" t="s">
        <v>190</v>
      </c>
      <c r="F485" s="302">
        <v>311</v>
      </c>
      <c r="G485" s="296">
        <v>1.7000000000000001E-2</v>
      </c>
      <c r="H485" s="302">
        <v>0.2</v>
      </c>
      <c r="I485" s="301">
        <v>0.22</v>
      </c>
      <c r="J485" s="224">
        <f t="shared" si="80"/>
        <v>1.29</v>
      </c>
      <c r="K485" s="223"/>
      <c r="L485" s="223"/>
      <c r="M485" s="223" t="str">
        <f t="shared" si="81"/>
        <v/>
      </c>
      <c r="N485" s="222" t="str">
        <f t="shared" si="82"/>
        <v/>
      </c>
      <c r="O485" s="221" t="s">
        <v>243</v>
      </c>
      <c r="Q485" s="232"/>
      <c r="R485" s="231" t="e">
        <f>S482+S478</f>
        <v>#REF!</v>
      </c>
      <c r="S485" s="230" t="e">
        <f>ROUND(R485,-1)</f>
        <v>#REF!</v>
      </c>
      <c r="T485" s="210"/>
    </row>
    <row r="486" spans="2:22" s="209" customFormat="1" ht="15" customHeight="1">
      <c r="B486" s="321"/>
      <c r="C486" s="304"/>
      <c r="D486" s="320"/>
      <c r="E486" s="303"/>
      <c r="F486" s="310"/>
      <c r="G486" s="296"/>
      <c r="H486" s="302"/>
      <c r="I486" s="301"/>
      <c r="J486" s="224" t="str">
        <f t="shared" si="80"/>
        <v/>
      </c>
      <c r="K486" s="223"/>
      <c r="L486" s="223"/>
      <c r="M486" s="223" t="str">
        <f t="shared" si="81"/>
        <v/>
      </c>
      <c r="N486" s="222" t="str">
        <f t="shared" si="82"/>
        <v/>
      </c>
      <c r="O486" s="221"/>
      <c r="Q486" s="210"/>
      <c r="R486" s="210"/>
      <c r="S486" s="210"/>
      <c r="T486" s="210"/>
    </row>
    <row r="487" spans="2:22" s="209" customFormat="1" ht="15" customHeight="1">
      <c r="B487" s="289" t="s">
        <v>6</v>
      </c>
      <c r="C487" s="288" t="s">
        <v>242</v>
      </c>
      <c r="D487" s="227"/>
      <c r="E487" s="226" t="s">
        <v>190</v>
      </c>
      <c r="F487" s="287">
        <v>6</v>
      </c>
      <c r="G487" s="296">
        <v>8.0000000000000002E-3</v>
      </c>
      <c r="H487" s="302">
        <v>1</v>
      </c>
      <c r="I487" s="301">
        <v>0.22</v>
      </c>
      <c r="J487" s="224">
        <f t="shared" si="80"/>
        <v>5.8999999999999997E-2</v>
      </c>
      <c r="K487" s="223"/>
      <c r="L487" s="223"/>
      <c r="M487" s="223" t="str">
        <f t="shared" si="81"/>
        <v/>
      </c>
      <c r="N487" s="222" t="str">
        <f t="shared" si="82"/>
        <v/>
      </c>
      <c r="O487" s="221" t="s">
        <v>241</v>
      </c>
      <c r="Q487" s="235" t="s">
        <v>226</v>
      </c>
      <c r="R487" s="234"/>
      <c r="S487" s="233" t="s">
        <v>225</v>
      </c>
      <c r="T487" s="233" t="s">
        <v>224</v>
      </c>
    </row>
    <row r="488" spans="2:22" s="209" customFormat="1" ht="15" customHeight="1">
      <c r="B488" s="305" t="s">
        <v>6</v>
      </c>
      <c r="C488" s="304" t="s">
        <v>327</v>
      </c>
      <c r="D488" s="227"/>
      <c r="E488" s="303" t="s">
        <v>190</v>
      </c>
      <c r="F488" s="287">
        <v>38</v>
      </c>
      <c r="G488" s="296">
        <v>1.0999999999999999E-2</v>
      </c>
      <c r="H488" s="302">
        <v>1</v>
      </c>
      <c r="I488" s="301">
        <v>0.22</v>
      </c>
      <c r="J488" s="224">
        <f t="shared" si="80"/>
        <v>0.51</v>
      </c>
      <c r="K488" s="223"/>
      <c r="L488" s="223"/>
      <c r="M488" s="223" t="str">
        <f t="shared" si="81"/>
        <v/>
      </c>
      <c r="N488" s="222" t="str">
        <f t="shared" si="82"/>
        <v/>
      </c>
      <c r="O488" s="300" t="s">
        <v>241</v>
      </c>
      <c r="Q488" s="299" t="s">
        <v>223</v>
      </c>
      <c r="R488" s="298"/>
      <c r="S488" s="297">
        <v>0.4</v>
      </c>
      <c r="T488" s="297">
        <v>0.2</v>
      </c>
    </row>
    <row r="489" spans="2:22" s="209" customFormat="1" ht="15" customHeight="1">
      <c r="B489" s="305"/>
      <c r="C489" s="304"/>
      <c r="D489" s="227"/>
      <c r="E489" s="303"/>
      <c r="F489" s="287"/>
      <c r="G489" s="296"/>
      <c r="H489" s="302"/>
      <c r="I489" s="301"/>
      <c r="J489" s="224" t="str">
        <f t="shared" si="80"/>
        <v/>
      </c>
      <c r="K489" s="223"/>
      <c r="L489" s="223"/>
      <c r="M489" s="223" t="str">
        <f t="shared" si="81"/>
        <v/>
      </c>
      <c r="N489" s="222" t="str">
        <f t="shared" si="82"/>
        <v/>
      </c>
      <c r="O489" s="300"/>
      <c r="Q489" s="295" t="s">
        <v>222</v>
      </c>
      <c r="R489" s="294"/>
      <c r="S489" s="293">
        <v>0.4</v>
      </c>
      <c r="T489" s="293">
        <v>0.2</v>
      </c>
    </row>
    <row r="490" spans="2:22" s="209" customFormat="1" ht="15" customHeight="1">
      <c r="B490" s="332"/>
      <c r="C490" s="325"/>
      <c r="D490" s="320"/>
      <c r="E490" s="303"/>
      <c r="F490" s="329"/>
      <c r="G490" s="296"/>
      <c r="H490" s="302"/>
      <c r="I490" s="301"/>
      <c r="J490" s="323" t="str">
        <f t="shared" si="80"/>
        <v/>
      </c>
      <c r="K490" s="301"/>
      <c r="L490" s="301"/>
      <c r="M490" s="301" t="str">
        <f t="shared" si="81"/>
        <v/>
      </c>
      <c r="N490" s="324" t="str">
        <f t="shared" si="82"/>
        <v/>
      </c>
      <c r="O490" s="328"/>
      <c r="Q490" s="295" t="s">
        <v>221</v>
      </c>
      <c r="R490" s="294"/>
      <c r="S490" s="293">
        <v>0.4</v>
      </c>
      <c r="T490" s="293">
        <v>0.3</v>
      </c>
    </row>
    <row r="491" spans="2:22" s="209" customFormat="1" ht="15" customHeight="1">
      <c r="B491" s="332"/>
      <c r="C491" s="325"/>
      <c r="D491" s="320"/>
      <c r="E491" s="303"/>
      <c r="F491" s="329"/>
      <c r="G491" s="296"/>
      <c r="H491" s="302"/>
      <c r="I491" s="301"/>
      <c r="J491" s="323" t="str">
        <f t="shared" si="80"/>
        <v/>
      </c>
      <c r="K491" s="301"/>
      <c r="L491" s="301"/>
      <c r="M491" s="301" t="str">
        <f t="shared" si="81"/>
        <v/>
      </c>
      <c r="N491" s="324" t="str">
        <f t="shared" si="82"/>
        <v/>
      </c>
      <c r="O491" s="328"/>
      <c r="Q491" s="295" t="s">
        <v>220</v>
      </c>
      <c r="R491" s="294"/>
      <c r="S491" s="293">
        <v>0.4</v>
      </c>
      <c r="T491" s="293">
        <v>0.3</v>
      </c>
    </row>
    <row r="492" spans="2:22" s="209" customFormat="1" ht="15" customHeight="1">
      <c r="B492" s="332"/>
      <c r="C492" s="325"/>
      <c r="D492" s="320"/>
      <c r="E492" s="303"/>
      <c r="F492" s="329"/>
      <c r="G492" s="296"/>
      <c r="H492" s="302"/>
      <c r="I492" s="301"/>
      <c r="J492" s="323" t="str">
        <f t="shared" si="80"/>
        <v/>
      </c>
      <c r="K492" s="301"/>
      <c r="L492" s="301"/>
      <c r="M492" s="301" t="str">
        <f t="shared" si="81"/>
        <v/>
      </c>
      <c r="N492" s="324" t="str">
        <f t="shared" si="82"/>
        <v/>
      </c>
      <c r="O492" s="328"/>
      <c r="Q492" s="295" t="s">
        <v>219</v>
      </c>
      <c r="R492" s="294"/>
      <c r="S492" s="293">
        <v>0.4</v>
      </c>
      <c r="T492" s="293">
        <v>0.3</v>
      </c>
    </row>
    <row r="493" spans="2:22" s="209" customFormat="1" ht="15" customHeight="1">
      <c r="B493" s="332"/>
      <c r="C493" s="325"/>
      <c r="D493" s="320"/>
      <c r="E493" s="303"/>
      <c r="F493" s="329"/>
      <c r="G493" s="296"/>
      <c r="H493" s="302"/>
      <c r="I493" s="301"/>
      <c r="J493" s="323" t="str">
        <f t="shared" si="80"/>
        <v/>
      </c>
      <c r="K493" s="301"/>
      <c r="L493" s="301"/>
      <c r="M493" s="301" t="str">
        <f t="shared" si="81"/>
        <v/>
      </c>
      <c r="N493" s="324" t="str">
        <f t="shared" si="82"/>
        <v/>
      </c>
      <c r="O493" s="328"/>
      <c r="Q493" s="295" t="s">
        <v>218</v>
      </c>
      <c r="R493" s="294"/>
      <c r="S493" s="293">
        <v>0.4</v>
      </c>
      <c r="T493" s="293">
        <v>0.2</v>
      </c>
    </row>
    <row r="494" spans="2:22" s="209" customFormat="1" ht="15" customHeight="1">
      <c r="B494" s="332"/>
      <c r="C494" s="325"/>
      <c r="D494" s="320"/>
      <c r="E494" s="303"/>
      <c r="F494" s="329"/>
      <c r="G494" s="296"/>
      <c r="H494" s="302"/>
      <c r="I494" s="301"/>
      <c r="J494" s="323" t="str">
        <f t="shared" si="80"/>
        <v/>
      </c>
      <c r="K494" s="301"/>
      <c r="L494" s="301"/>
      <c r="M494" s="301" t="str">
        <f t="shared" si="81"/>
        <v/>
      </c>
      <c r="N494" s="324" t="str">
        <f t="shared" si="82"/>
        <v/>
      </c>
      <c r="O494" s="328"/>
      <c r="Q494" s="295" t="s">
        <v>217</v>
      </c>
      <c r="R494" s="294"/>
      <c r="S494" s="293">
        <v>0.5</v>
      </c>
      <c r="T494" s="293">
        <v>0.3</v>
      </c>
    </row>
    <row r="495" spans="2:22" s="209" customFormat="1" ht="15" customHeight="1">
      <c r="B495" s="332"/>
      <c r="C495" s="325"/>
      <c r="D495" s="320"/>
      <c r="E495" s="303"/>
      <c r="F495" s="329"/>
      <c r="G495" s="286"/>
      <c r="H495" s="302"/>
      <c r="I495" s="301"/>
      <c r="J495" s="323" t="str">
        <f t="shared" si="80"/>
        <v/>
      </c>
      <c r="K495" s="301"/>
      <c r="L495" s="301"/>
      <c r="M495" s="301" t="str">
        <f t="shared" si="81"/>
        <v/>
      </c>
      <c r="N495" s="324" t="str">
        <f t="shared" si="82"/>
        <v/>
      </c>
      <c r="O495" s="328"/>
      <c r="Q495" s="295" t="s">
        <v>216</v>
      </c>
      <c r="R495" s="294"/>
      <c r="S495" s="293">
        <v>0.4</v>
      </c>
      <c r="T495" s="293">
        <v>0.3</v>
      </c>
    </row>
    <row r="496" spans="2:22" s="209" customFormat="1" ht="15" customHeight="1">
      <c r="B496" s="332"/>
      <c r="C496" s="325"/>
      <c r="D496" s="320"/>
      <c r="E496" s="303"/>
      <c r="F496" s="329"/>
      <c r="G496" s="286"/>
      <c r="H496" s="302"/>
      <c r="I496" s="301"/>
      <c r="J496" s="323" t="str">
        <f t="shared" si="80"/>
        <v/>
      </c>
      <c r="K496" s="301"/>
      <c r="L496" s="301"/>
      <c r="M496" s="301" t="str">
        <f t="shared" si="81"/>
        <v/>
      </c>
      <c r="N496" s="324" t="str">
        <f t="shared" si="82"/>
        <v/>
      </c>
      <c r="O496" s="328"/>
      <c r="Q496" s="295" t="s">
        <v>215</v>
      </c>
      <c r="R496" s="294"/>
      <c r="S496" s="293">
        <v>0.4</v>
      </c>
      <c r="T496" s="293">
        <v>0.3</v>
      </c>
    </row>
    <row r="497" spans="2:20" s="209" customFormat="1" ht="15" customHeight="1">
      <c r="B497" s="332"/>
      <c r="C497" s="325"/>
      <c r="D497" s="320"/>
      <c r="E497" s="303"/>
      <c r="F497" s="329"/>
      <c r="G497" s="286"/>
      <c r="H497" s="302"/>
      <c r="I497" s="301"/>
      <c r="J497" s="323" t="str">
        <f t="shared" si="80"/>
        <v/>
      </c>
      <c r="K497" s="301"/>
      <c r="L497" s="301"/>
      <c r="M497" s="301" t="str">
        <f t="shared" si="81"/>
        <v/>
      </c>
      <c r="N497" s="324" t="str">
        <f t="shared" si="82"/>
        <v/>
      </c>
      <c r="O497" s="328"/>
      <c r="Q497" s="295" t="s">
        <v>214</v>
      </c>
      <c r="R497" s="294"/>
      <c r="S497" s="293">
        <v>0.6</v>
      </c>
      <c r="T497" s="293">
        <v>0.3</v>
      </c>
    </row>
    <row r="498" spans="2:20" s="209" customFormat="1" ht="15" customHeight="1">
      <c r="B498" s="332"/>
      <c r="C498" s="325"/>
      <c r="D498" s="320"/>
      <c r="E498" s="303"/>
      <c r="F498" s="329"/>
      <c r="G498" s="286"/>
      <c r="H498" s="302"/>
      <c r="I498" s="301"/>
      <c r="J498" s="323" t="str">
        <f t="shared" si="80"/>
        <v/>
      </c>
      <c r="K498" s="301"/>
      <c r="L498" s="301"/>
      <c r="M498" s="301" t="str">
        <f t="shared" si="81"/>
        <v/>
      </c>
      <c r="N498" s="324" t="str">
        <f t="shared" si="82"/>
        <v/>
      </c>
      <c r="O498" s="328"/>
      <c r="Q498" s="295" t="s">
        <v>213</v>
      </c>
      <c r="R498" s="294"/>
      <c r="S498" s="293">
        <v>0.4</v>
      </c>
      <c r="T498" s="293">
        <v>0.2</v>
      </c>
    </row>
    <row r="499" spans="2:20" s="209" customFormat="1" ht="15" customHeight="1">
      <c r="B499" s="332"/>
      <c r="C499" s="325"/>
      <c r="D499" s="320"/>
      <c r="E499" s="303"/>
      <c r="F499" s="329"/>
      <c r="G499" s="286"/>
      <c r="H499" s="302"/>
      <c r="I499" s="301"/>
      <c r="J499" s="323" t="str">
        <f t="shared" si="80"/>
        <v/>
      </c>
      <c r="K499" s="301"/>
      <c r="L499" s="301"/>
      <c r="M499" s="301" t="str">
        <f t="shared" si="81"/>
        <v/>
      </c>
      <c r="N499" s="324" t="str">
        <f t="shared" si="82"/>
        <v/>
      </c>
      <c r="O499" s="328"/>
      <c r="Q499" s="295" t="s">
        <v>212</v>
      </c>
      <c r="R499" s="294"/>
      <c r="S499" s="293">
        <v>0.6</v>
      </c>
      <c r="T499" s="293">
        <v>0.3</v>
      </c>
    </row>
    <row r="500" spans="2:20" s="209" customFormat="1" ht="15" customHeight="1">
      <c r="B500" s="332"/>
      <c r="C500" s="325"/>
      <c r="D500" s="320"/>
      <c r="E500" s="303"/>
      <c r="F500" s="329"/>
      <c r="G500" s="286"/>
      <c r="H500" s="302"/>
      <c r="I500" s="301"/>
      <c r="J500" s="323" t="str">
        <f t="shared" si="80"/>
        <v/>
      </c>
      <c r="K500" s="301"/>
      <c r="L500" s="301"/>
      <c r="M500" s="301" t="str">
        <f t="shared" si="81"/>
        <v/>
      </c>
      <c r="N500" s="324" t="str">
        <f t="shared" si="82"/>
        <v/>
      </c>
      <c r="O500" s="328"/>
      <c r="Q500" s="292" t="s">
        <v>211</v>
      </c>
      <c r="R500" s="291"/>
      <c r="S500" s="290">
        <v>0.4</v>
      </c>
      <c r="T500" s="290">
        <v>0.3</v>
      </c>
    </row>
    <row r="501" spans="2:20" s="209" customFormat="1" ht="15" customHeight="1">
      <c r="B501" s="332"/>
      <c r="C501" s="325"/>
      <c r="D501" s="320"/>
      <c r="E501" s="303"/>
      <c r="F501" s="329"/>
      <c r="G501" s="286"/>
      <c r="H501" s="302"/>
      <c r="I501" s="301"/>
      <c r="J501" s="323" t="str">
        <f t="shared" si="80"/>
        <v/>
      </c>
      <c r="K501" s="301"/>
      <c r="L501" s="301"/>
      <c r="M501" s="301" t="str">
        <f t="shared" si="81"/>
        <v/>
      </c>
      <c r="N501" s="324" t="str">
        <f t="shared" si="82"/>
        <v/>
      </c>
      <c r="O501" s="328"/>
      <c r="Q501" s="210"/>
      <c r="R501" s="210"/>
      <c r="S501" s="210"/>
      <c r="T501" s="210"/>
    </row>
    <row r="502" spans="2:20" s="209" customFormat="1" ht="15" customHeight="1">
      <c r="B502" s="332"/>
      <c r="C502" s="325"/>
      <c r="D502" s="320"/>
      <c r="E502" s="303"/>
      <c r="F502" s="329"/>
      <c r="G502" s="286"/>
      <c r="H502" s="302"/>
      <c r="I502" s="301"/>
      <c r="J502" s="323" t="str">
        <f t="shared" si="80"/>
        <v/>
      </c>
      <c r="K502" s="301"/>
      <c r="L502" s="301"/>
      <c r="M502" s="301" t="str">
        <f t="shared" si="81"/>
        <v/>
      </c>
      <c r="N502" s="324" t="str">
        <f t="shared" si="82"/>
        <v/>
      </c>
      <c r="O502" s="328"/>
      <c r="Q502" s="210"/>
      <c r="R502" s="210"/>
      <c r="S502" s="210"/>
      <c r="T502" s="210"/>
    </row>
    <row r="503" spans="2:20" s="209" customFormat="1" ht="15" customHeight="1">
      <c r="B503" s="332"/>
      <c r="C503" s="325"/>
      <c r="D503" s="320"/>
      <c r="E503" s="303"/>
      <c r="F503" s="329"/>
      <c r="G503" s="286"/>
      <c r="H503" s="302"/>
      <c r="I503" s="301"/>
      <c r="J503" s="323" t="str">
        <f t="shared" si="80"/>
        <v/>
      </c>
      <c r="K503" s="301"/>
      <c r="L503" s="301"/>
      <c r="M503" s="301" t="str">
        <f t="shared" si="81"/>
        <v/>
      </c>
      <c r="N503" s="324" t="str">
        <f t="shared" si="82"/>
        <v/>
      </c>
      <c r="O503" s="328"/>
      <c r="Q503" s="210"/>
      <c r="R503" s="210"/>
      <c r="S503" s="210"/>
      <c r="T503" s="210"/>
    </row>
    <row r="504" spans="2:20" s="209" customFormat="1" ht="15" customHeight="1">
      <c r="B504" s="332"/>
      <c r="C504" s="325"/>
      <c r="D504" s="320"/>
      <c r="E504" s="303"/>
      <c r="F504" s="329"/>
      <c r="G504" s="286"/>
      <c r="H504" s="302"/>
      <c r="I504" s="301"/>
      <c r="J504" s="323" t="str">
        <f t="shared" si="80"/>
        <v/>
      </c>
      <c r="K504" s="301"/>
      <c r="L504" s="301"/>
      <c r="M504" s="301" t="str">
        <f t="shared" si="81"/>
        <v/>
      </c>
      <c r="N504" s="324" t="str">
        <f t="shared" si="82"/>
        <v/>
      </c>
      <c r="O504" s="328"/>
      <c r="Q504" s="210"/>
      <c r="R504" s="210"/>
      <c r="S504" s="210"/>
      <c r="T504" s="210"/>
    </row>
    <row r="505" spans="2:20" s="209" customFormat="1" ht="15" customHeight="1">
      <c r="B505" s="332"/>
      <c r="C505" s="325"/>
      <c r="D505" s="320"/>
      <c r="E505" s="303"/>
      <c r="F505" s="329"/>
      <c r="G505" s="286"/>
      <c r="H505" s="302"/>
      <c r="I505" s="301"/>
      <c r="J505" s="323" t="str">
        <f t="shared" si="80"/>
        <v/>
      </c>
      <c r="K505" s="301"/>
      <c r="L505" s="301"/>
      <c r="M505" s="301" t="str">
        <f t="shared" si="81"/>
        <v/>
      </c>
      <c r="N505" s="324" t="str">
        <f t="shared" si="82"/>
        <v/>
      </c>
      <c r="O505" s="328"/>
      <c r="Q505" s="210"/>
      <c r="R505" s="210"/>
      <c r="S505" s="210"/>
      <c r="T505" s="210"/>
    </row>
    <row r="506" spans="2:20" s="209" customFormat="1" ht="15" customHeight="1">
      <c r="B506" s="229"/>
      <c r="C506" s="228"/>
      <c r="D506" s="227"/>
      <c r="E506" s="226"/>
      <c r="F506" s="225"/>
      <c r="G506" s="286"/>
      <c r="H506" s="225"/>
      <c r="I506" s="223" t="str">
        <f>IF(G506="","",0.12)</f>
        <v/>
      </c>
      <c r="J506" s="224" t="str">
        <f t="shared" si="80"/>
        <v/>
      </c>
      <c r="K506" s="223"/>
      <c r="L506" s="223"/>
      <c r="M506" s="223" t="str">
        <f t="shared" si="81"/>
        <v/>
      </c>
      <c r="N506" s="222" t="str">
        <f t="shared" si="82"/>
        <v/>
      </c>
      <c r="O506" s="221"/>
      <c r="Q506" s="210"/>
      <c r="R506" s="210"/>
      <c r="S506" s="210"/>
      <c r="T506" s="210"/>
    </row>
    <row r="507" spans="2:20" s="209" customFormat="1" ht="15" customHeight="1">
      <c r="B507" s="220"/>
      <c r="C507" s="219" t="s">
        <v>191</v>
      </c>
      <c r="D507" s="218"/>
      <c r="E507" s="217"/>
      <c r="F507" s="215"/>
      <c r="G507" s="216"/>
      <c r="H507" s="215"/>
      <c r="I507" s="215"/>
      <c r="J507" s="214">
        <f>IF(J475="","",SUM(J475:J506))</f>
        <v>3.0629999999999997</v>
      </c>
      <c r="K507" s="213"/>
      <c r="L507" s="213"/>
      <c r="M507" s="213"/>
      <c r="N507" s="212" t="str">
        <f>IF(N475="","",SUM(N475:N506))</f>
        <v/>
      </c>
      <c r="O507" s="211"/>
      <c r="Q507" s="210"/>
      <c r="R507" s="210"/>
      <c r="S507" s="210"/>
      <c r="T507" s="210"/>
    </row>
    <row r="508" spans="2:20" s="209" customFormat="1" ht="15" customHeight="1">
      <c r="B508" s="284" t="s">
        <v>238</v>
      </c>
      <c r="G508" s="210"/>
      <c r="Q508" s="210"/>
      <c r="R508" s="210"/>
      <c r="S508" s="210"/>
      <c r="T508" s="210"/>
    </row>
    <row r="509" spans="2:20" s="209" customFormat="1" ht="15" customHeight="1">
      <c r="B509" s="283" t="s">
        <v>93</v>
      </c>
      <c r="C509" s="1073" t="e">
        <f>$C$2</f>
        <v>#REF!</v>
      </c>
      <c r="D509" s="1074"/>
      <c r="E509" s="1074"/>
      <c r="F509" s="1074"/>
      <c r="G509" s="1074"/>
      <c r="H509" s="1074"/>
      <c r="I509" s="1074"/>
      <c r="J509" s="1075"/>
      <c r="K509" s="1071" t="s">
        <v>207</v>
      </c>
      <c r="L509" s="1072"/>
      <c r="M509" s="319" t="str">
        <f>$M$2</f>
        <v>Ⅱ.排水処理施設（西）撤去工事　</v>
      </c>
      <c r="N509" s="318"/>
      <c r="O509" s="318"/>
      <c r="P509" s="317"/>
      <c r="Q509" s="282" t="s">
        <v>240</v>
      </c>
      <c r="R509" s="886" t="s">
        <v>366</v>
      </c>
      <c r="S509" s="894"/>
      <c r="T509" s="1070"/>
    </row>
    <row r="510" spans="2:20" s="209" customFormat="1" ht="15" customHeight="1">
      <c r="G510" s="210"/>
      <c r="Q510" s="210"/>
      <c r="R510" s="210"/>
      <c r="S510" s="210"/>
      <c r="T510" s="210"/>
    </row>
    <row r="511" spans="2:20" s="209" customFormat="1" ht="15" customHeight="1">
      <c r="B511" s="281"/>
      <c r="C511" s="280"/>
      <c r="D511" s="275" t="s">
        <v>235</v>
      </c>
      <c r="E511" s="279"/>
      <c r="F511" s="278"/>
      <c r="G511" s="277" t="s">
        <v>205</v>
      </c>
      <c r="H511" s="274"/>
      <c r="I511" s="274"/>
      <c r="J511" s="276"/>
      <c r="K511" s="275" t="s">
        <v>204</v>
      </c>
      <c r="L511" s="274"/>
      <c r="M511" s="274"/>
      <c r="N511" s="273"/>
      <c r="O511" s="272" t="s">
        <v>203</v>
      </c>
      <c r="Q511" s="210"/>
      <c r="R511" s="210"/>
      <c r="S511" s="210"/>
      <c r="T511" s="210"/>
    </row>
    <row r="512" spans="2:20" s="209" customFormat="1" ht="15" customHeight="1">
      <c r="B512" s="271" t="s">
        <v>70</v>
      </c>
      <c r="C512" s="270" t="s">
        <v>87</v>
      </c>
      <c r="D512" s="269" t="s">
        <v>234</v>
      </c>
      <c r="E512" s="268" t="s">
        <v>233</v>
      </c>
      <c r="F512" s="265" t="s">
        <v>13</v>
      </c>
      <c r="G512" s="267" t="s">
        <v>202</v>
      </c>
      <c r="H512" s="265" t="s">
        <v>14</v>
      </c>
      <c r="I512" s="264" t="s">
        <v>201</v>
      </c>
      <c r="J512" s="266" t="s">
        <v>14</v>
      </c>
      <c r="K512" s="265" t="s">
        <v>202</v>
      </c>
      <c r="L512" s="265" t="s">
        <v>14</v>
      </c>
      <c r="M512" s="264" t="s">
        <v>201</v>
      </c>
      <c r="N512" s="263" t="s">
        <v>14</v>
      </c>
      <c r="O512" s="262"/>
      <c r="Q512" s="210"/>
      <c r="R512" s="210"/>
      <c r="S512" s="210"/>
      <c r="T512" s="210"/>
    </row>
    <row r="513" spans="2:23" s="209" customFormat="1" ht="15" customHeight="1">
      <c r="B513" s="261"/>
      <c r="C513" s="260"/>
      <c r="D513" s="259"/>
      <c r="E513" s="256"/>
      <c r="F513" s="256"/>
      <c r="G513" s="258"/>
      <c r="H513" s="256" t="s">
        <v>200</v>
      </c>
      <c r="I513" s="256"/>
      <c r="J513" s="257" t="s">
        <v>199</v>
      </c>
      <c r="K513" s="256"/>
      <c r="L513" s="256" t="s">
        <v>200</v>
      </c>
      <c r="M513" s="256"/>
      <c r="N513" s="255" t="s">
        <v>199</v>
      </c>
      <c r="O513" s="254"/>
      <c r="Q513" s="210"/>
      <c r="R513" s="210"/>
      <c r="S513" s="210"/>
      <c r="T513" s="210"/>
    </row>
    <row r="514" spans="2:23" s="209" customFormat="1" ht="15" customHeight="1">
      <c r="B514" s="332" t="s">
        <v>365</v>
      </c>
      <c r="C514" s="325" t="s">
        <v>364</v>
      </c>
      <c r="D514" s="320"/>
      <c r="E514" s="303" t="s">
        <v>251</v>
      </c>
      <c r="F514" s="302">
        <v>3</v>
      </c>
      <c r="G514" s="296">
        <f>(250+200+100)*0.0001</f>
        <v>5.5E-2</v>
      </c>
      <c r="H514" s="310">
        <v>1</v>
      </c>
      <c r="I514" s="301">
        <v>0.22</v>
      </c>
      <c r="J514" s="224">
        <f t="shared" ref="J514:J545" si="83">IF(AND(D514="",E514=""),"",IF(H514="",ROUND(F514*G514+F514*G514*I514,3),ROUND(F514*G514*H514+F514*G514*H514*I514,3)))</f>
        <v>0.20100000000000001</v>
      </c>
      <c r="K514" s="301"/>
      <c r="L514" s="301"/>
      <c r="M514" s="301" t="str">
        <f t="shared" ref="M514:M545" si="84">IF(K514="","",0.12)</f>
        <v/>
      </c>
      <c r="N514" s="324" t="str">
        <f t="shared" ref="N514:N545" si="85">IF(K514="","",IF(L514="",ROUND(F514*K514+F514*K514*M514,3),ROUND(F514*K514*L514+F514*K514*L514*M514,3)))</f>
        <v/>
      </c>
      <c r="O514" s="300" t="s">
        <v>295</v>
      </c>
      <c r="Q514" s="253" t="s">
        <v>229</v>
      </c>
      <c r="R514" s="252"/>
      <c r="S514" s="251"/>
      <c r="T514" s="210"/>
      <c r="V514" s="285">
        <f>G514*H514*1.2*F514</f>
        <v>0.19800000000000001</v>
      </c>
      <c r="W514" s="334" t="e">
        <f>ROUND(V514*$R$88,-1)</f>
        <v>#REF!</v>
      </c>
    </row>
    <row r="515" spans="2:23" s="209" customFormat="1" ht="15" customHeight="1">
      <c r="B515" s="332"/>
      <c r="C515" s="325"/>
      <c r="D515" s="320"/>
      <c r="E515" s="303"/>
      <c r="F515" s="302"/>
      <c r="G515" s="296"/>
      <c r="H515" s="302"/>
      <c r="I515" s="301"/>
      <c r="J515" s="323" t="str">
        <f t="shared" si="83"/>
        <v/>
      </c>
      <c r="K515" s="301"/>
      <c r="L515" s="301"/>
      <c r="M515" s="301" t="str">
        <f t="shared" si="84"/>
        <v/>
      </c>
      <c r="N515" s="324" t="str">
        <f t="shared" si="85"/>
        <v/>
      </c>
      <c r="O515" s="328"/>
      <c r="Q515" s="245" t="s">
        <v>227</v>
      </c>
      <c r="R515" s="244" t="s">
        <v>196</v>
      </c>
      <c r="S515" s="243" t="s">
        <v>195</v>
      </c>
      <c r="T515" s="210"/>
      <c r="V515" s="285">
        <f>G515*H515*1.2*F515</f>
        <v>0</v>
      </c>
    </row>
    <row r="516" spans="2:23" s="209" customFormat="1" ht="15" customHeight="1">
      <c r="B516" s="322" t="s">
        <v>363</v>
      </c>
      <c r="C516" s="304" t="s">
        <v>362</v>
      </c>
      <c r="D516" s="320"/>
      <c r="E516" s="303" t="s">
        <v>251</v>
      </c>
      <c r="F516" s="329">
        <v>9</v>
      </c>
      <c r="G516" s="296">
        <f>0.018*0.8</f>
        <v>1.44E-2</v>
      </c>
      <c r="H516" s="302">
        <v>0.2</v>
      </c>
      <c r="I516" s="301">
        <v>0.22</v>
      </c>
      <c r="J516" s="333">
        <f t="shared" si="83"/>
        <v>3.2000000000000001E-2</v>
      </c>
      <c r="K516" s="301"/>
      <c r="L516" s="301"/>
      <c r="M516" s="301" t="str">
        <f t="shared" si="84"/>
        <v/>
      </c>
      <c r="N516" s="324" t="str">
        <f t="shared" si="85"/>
        <v/>
      </c>
      <c r="O516" s="300" t="s">
        <v>357</v>
      </c>
      <c r="Q516" s="242" t="s">
        <v>15</v>
      </c>
      <c r="R516" s="241" t="s">
        <v>361</v>
      </c>
      <c r="S516" s="240" t="s">
        <v>360</v>
      </c>
      <c r="T516" s="210"/>
      <c r="V516" s="285">
        <f>G516*H516*1.2*F516</f>
        <v>3.1104000000000003E-2</v>
      </c>
    </row>
    <row r="517" spans="2:23" s="209" customFormat="1" ht="15" customHeight="1" thickBot="1">
      <c r="B517" s="322" t="s">
        <v>359</v>
      </c>
      <c r="C517" s="304" t="s">
        <v>358</v>
      </c>
      <c r="D517" s="320"/>
      <c r="E517" s="303" t="s">
        <v>251</v>
      </c>
      <c r="F517" s="287">
        <v>5</v>
      </c>
      <c r="G517" s="296">
        <v>1.7999999999999999E-2</v>
      </c>
      <c r="H517" s="302">
        <v>0.2</v>
      </c>
      <c r="I517" s="301">
        <v>0.22</v>
      </c>
      <c r="J517" s="224">
        <f t="shared" si="83"/>
        <v>2.1999999999999999E-2</v>
      </c>
      <c r="K517" s="301"/>
      <c r="L517" s="301"/>
      <c r="M517" s="301" t="str">
        <f t="shared" si="84"/>
        <v/>
      </c>
      <c r="N517" s="324" t="str">
        <f t="shared" si="85"/>
        <v/>
      </c>
      <c r="O517" s="300" t="s">
        <v>357</v>
      </c>
      <c r="Q517" s="250">
        <f>J546</f>
        <v>0.72499999999999998</v>
      </c>
      <c r="R517" s="237" t="e">
        <f>#REF!</f>
        <v>#REF!</v>
      </c>
      <c r="S517" s="249" t="e">
        <f>IF(OR(Q517="",R517=""),0,ROUNDDOWN(Q517*R517,0))</f>
        <v>#REF!</v>
      </c>
      <c r="T517" s="210"/>
    </row>
    <row r="518" spans="2:23" s="209" customFormat="1" ht="15" customHeight="1" thickTop="1">
      <c r="B518" s="322" t="s">
        <v>355</v>
      </c>
      <c r="C518" s="304" t="s">
        <v>356</v>
      </c>
      <c r="D518" s="320"/>
      <c r="E518" s="303" t="s">
        <v>251</v>
      </c>
      <c r="F518" s="329">
        <v>19</v>
      </c>
      <c r="G518" s="311">
        <f>0.018*0.8</f>
        <v>1.44E-2</v>
      </c>
      <c r="H518" s="302">
        <v>0.2</v>
      </c>
      <c r="I518" s="301">
        <v>0.22</v>
      </c>
      <c r="J518" s="333">
        <f t="shared" si="83"/>
        <v>6.7000000000000004E-2</v>
      </c>
      <c r="K518" s="301"/>
      <c r="L518" s="301"/>
      <c r="M518" s="301" t="str">
        <f t="shared" si="84"/>
        <v/>
      </c>
      <c r="N518" s="324" t="str">
        <f t="shared" si="85"/>
        <v/>
      </c>
      <c r="O518" s="300" t="s">
        <v>250</v>
      </c>
      <c r="Q518" s="248" t="s">
        <v>228</v>
      </c>
      <c r="R518" s="247"/>
      <c r="S518" s="246"/>
      <c r="T518" s="210"/>
      <c r="V518" s="285">
        <f>G518*H518*1.2*F518</f>
        <v>6.5664E-2</v>
      </c>
    </row>
    <row r="519" spans="2:23" s="209" customFormat="1" ht="15" customHeight="1">
      <c r="B519" s="322" t="s">
        <v>355</v>
      </c>
      <c r="C519" s="304" t="s">
        <v>354</v>
      </c>
      <c r="D519" s="320"/>
      <c r="E519" s="303" t="s">
        <v>251</v>
      </c>
      <c r="F519" s="287">
        <v>8</v>
      </c>
      <c r="G519" s="311">
        <v>1.7999999999999999E-2</v>
      </c>
      <c r="H519" s="302">
        <v>0.2</v>
      </c>
      <c r="I519" s="301">
        <v>0.22</v>
      </c>
      <c r="J519" s="224">
        <f t="shared" si="83"/>
        <v>3.5000000000000003E-2</v>
      </c>
      <c r="K519" s="301"/>
      <c r="L519" s="301"/>
      <c r="M519" s="301" t="str">
        <f t="shared" si="84"/>
        <v/>
      </c>
      <c r="N519" s="324" t="str">
        <f t="shared" si="85"/>
        <v/>
      </c>
      <c r="O519" s="300" t="s">
        <v>250</v>
      </c>
      <c r="Q519" s="242" t="s">
        <v>17</v>
      </c>
      <c r="R519" s="241" t="s">
        <v>18</v>
      </c>
      <c r="S519" s="240" t="s">
        <v>194</v>
      </c>
      <c r="T519" s="210"/>
      <c r="V519" s="285">
        <f>G519*H519*1.2*F519</f>
        <v>3.456E-2</v>
      </c>
    </row>
    <row r="520" spans="2:23" s="209" customFormat="1" ht="15" customHeight="1">
      <c r="B520" s="332"/>
      <c r="C520" s="325"/>
      <c r="D520" s="320"/>
      <c r="E520" s="303"/>
      <c r="F520" s="302"/>
      <c r="G520" s="296"/>
      <c r="H520" s="302"/>
      <c r="I520" s="301"/>
      <c r="J520" s="323" t="str">
        <f t="shared" si="83"/>
        <v/>
      </c>
      <c r="K520" s="301"/>
      <c r="L520" s="301"/>
      <c r="M520" s="301" t="str">
        <f t="shared" si="84"/>
        <v/>
      </c>
      <c r="N520" s="324" t="str">
        <f t="shared" si="85"/>
        <v/>
      </c>
      <c r="O520" s="328"/>
      <c r="Q520" s="238" t="str">
        <f>N546</f>
        <v/>
      </c>
      <c r="R520" s="306" t="e">
        <f>#REF!</f>
        <v>#REF!</v>
      </c>
      <c r="S520" s="236" t="e">
        <f>IF(OR(Q520="",R520=""),0,ROUNDDOWN(Q520*R520,0))</f>
        <v>#REF!</v>
      </c>
      <c r="T520" s="210"/>
      <c r="V520" s="285">
        <f>G520*H520*1.2*F520</f>
        <v>0</v>
      </c>
    </row>
    <row r="521" spans="2:23" s="209" customFormat="1" ht="15" customHeight="1">
      <c r="B521" s="322" t="s">
        <v>353</v>
      </c>
      <c r="C521" s="304" t="s">
        <v>352</v>
      </c>
      <c r="D521" s="320"/>
      <c r="E521" s="303" t="s">
        <v>251</v>
      </c>
      <c r="F521" s="302">
        <v>5</v>
      </c>
      <c r="G521" s="286">
        <v>7.0000000000000007E-2</v>
      </c>
      <c r="H521" s="302">
        <v>0.2</v>
      </c>
      <c r="I521" s="301">
        <v>0.22</v>
      </c>
      <c r="J521" s="323">
        <f t="shared" si="83"/>
        <v>8.5000000000000006E-2</v>
      </c>
      <c r="K521" s="301"/>
      <c r="L521" s="301"/>
      <c r="M521" s="301" t="str">
        <f t="shared" si="84"/>
        <v/>
      </c>
      <c r="N521" s="324" t="str">
        <f t="shared" si="85"/>
        <v/>
      </c>
      <c r="O521" s="300" t="s">
        <v>351</v>
      </c>
      <c r="Q521" s="210"/>
      <c r="R521" s="210"/>
      <c r="S521" s="210"/>
      <c r="T521" s="210"/>
      <c r="V521" s="285">
        <f>G521*H521*1.2*F521</f>
        <v>8.4000000000000019E-2</v>
      </c>
    </row>
    <row r="522" spans="2:23" s="209" customFormat="1" ht="15" customHeight="1">
      <c r="B522" s="305" t="s">
        <v>350</v>
      </c>
      <c r="C522" s="304" t="s">
        <v>349</v>
      </c>
      <c r="D522" s="320"/>
      <c r="E522" s="303" t="s">
        <v>190</v>
      </c>
      <c r="F522" s="302">
        <v>7</v>
      </c>
      <c r="G522" s="296">
        <v>0.08</v>
      </c>
      <c r="H522" s="302">
        <v>0.2</v>
      </c>
      <c r="I522" s="301">
        <v>0.22</v>
      </c>
      <c r="J522" s="323">
        <f t="shared" si="83"/>
        <v>0.13700000000000001</v>
      </c>
      <c r="K522" s="301"/>
      <c r="L522" s="301"/>
      <c r="M522" s="301" t="str">
        <f t="shared" si="84"/>
        <v/>
      </c>
      <c r="N522" s="324" t="str">
        <f t="shared" si="85"/>
        <v/>
      </c>
      <c r="O522" s="328" t="s">
        <v>348</v>
      </c>
      <c r="Q522" s="235" t="s">
        <v>193</v>
      </c>
      <c r="R522" s="234"/>
      <c r="S522" s="233" t="s">
        <v>192</v>
      </c>
      <c r="T522" s="210"/>
    </row>
    <row r="523" spans="2:23" s="209" customFormat="1" ht="15" customHeight="1">
      <c r="B523" s="305" t="s">
        <v>273</v>
      </c>
      <c r="C523" s="304" t="s">
        <v>272</v>
      </c>
      <c r="D523" s="320"/>
      <c r="E523" s="303" t="s">
        <v>190</v>
      </c>
      <c r="F523" s="302">
        <v>6</v>
      </c>
      <c r="G523" s="296">
        <v>0.02</v>
      </c>
      <c r="H523" s="302">
        <v>1</v>
      </c>
      <c r="I523" s="301">
        <v>0.22</v>
      </c>
      <c r="J523" s="224">
        <f t="shared" si="83"/>
        <v>0.14599999999999999</v>
      </c>
      <c r="K523" s="301"/>
      <c r="L523" s="301"/>
      <c r="M523" s="301" t="str">
        <f t="shared" si="84"/>
        <v/>
      </c>
      <c r="N523" s="324" t="str">
        <f t="shared" si="85"/>
        <v/>
      </c>
      <c r="O523" s="300" t="s">
        <v>271</v>
      </c>
      <c r="Q523" s="232"/>
      <c r="R523" s="231" t="e">
        <f>S520+S517</f>
        <v>#REF!</v>
      </c>
      <c r="S523" s="230" t="e">
        <f>ROUND(R523,-1)</f>
        <v>#REF!</v>
      </c>
      <c r="T523" s="210"/>
      <c r="V523" s="285">
        <f>G523*H523*1.2*F523</f>
        <v>0.14400000000000002</v>
      </c>
    </row>
    <row r="524" spans="2:23" s="209" customFormat="1" ht="15" customHeight="1">
      <c r="B524" s="332"/>
      <c r="C524" s="325"/>
      <c r="D524" s="320"/>
      <c r="E524" s="303"/>
      <c r="F524" s="302"/>
      <c r="G524" s="296"/>
      <c r="H524" s="302"/>
      <c r="I524" s="301"/>
      <c r="J524" s="323" t="str">
        <f t="shared" si="83"/>
        <v/>
      </c>
      <c r="K524" s="301"/>
      <c r="L524" s="301"/>
      <c r="M524" s="301" t="str">
        <f t="shared" si="84"/>
        <v/>
      </c>
      <c r="N524" s="324" t="str">
        <f t="shared" si="85"/>
        <v/>
      </c>
      <c r="O524" s="328"/>
      <c r="Q524" s="210"/>
      <c r="R524" s="210"/>
      <c r="S524" s="210"/>
      <c r="T524" s="210"/>
      <c r="V524" s="285">
        <f>G524*H524*1.2*F524</f>
        <v>0</v>
      </c>
    </row>
    <row r="525" spans="2:23" s="209" customFormat="1" ht="15" customHeight="1">
      <c r="B525" s="332"/>
      <c r="C525" s="325"/>
      <c r="D525" s="320"/>
      <c r="E525" s="303"/>
      <c r="F525" s="302"/>
      <c r="G525" s="296"/>
      <c r="H525" s="302"/>
      <c r="I525" s="301"/>
      <c r="J525" s="323" t="str">
        <f t="shared" si="83"/>
        <v/>
      </c>
      <c r="K525" s="301"/>
      <c r="L525" s="301"/>
      <c r="M525" s="301" t="str">
        <f t="shared" si="84"/>
        <v/>
      </c>
      <c r="N525" s="324" t="str">
        <f t="shared" si="85"/>
        <v/>
      </c>
      <c r="O525" s="328"/>
      <c r="Q525" s="235" t="s">
        <v>226</v>
      </c>
      <c r="R525" s="234"/>
      <c r="S525" s="233" t="s">
        <v>225</v>
      </c>
      <c r="T525" s="233" t="s">
        <v>224</v>
      </c>
      <c r="V525" s="285">
        <f>G525*H525*1.2*F525</f>
        <v>0</v>
      </c>
    </row>
    <row r="526" spans="2:23" s="209" customFormat="1" ht="15" customHeight="1">
      <c r="B526" s="332"/>
      <c r="C526" s="325"/>
      <c r="D526" s="320"/>
      <c r="E526" s="303"/>
      <c r="F526" s="302"/>
      <c r="G526" s="296"/>
      <c r="H526" s="302"/>
      <c r="I526" s="301"/>
      <c r="J526" s="323" t="str">
        <f t="shared" si="83"/>
        <v/>
      </c>
      <c r="K526" s="301"/>
      <c r="L526" s="301"/>
      <c r="M526" s="301" t="str">
        <f t="shared" si="84"/>
        <v/>
      </c>
      <c r="N526" s="324" t="str">
        <f t="shared" si="85"/>
        <v/>
      </c>
      <c r="O526" s="328"/>
      <c r="Q526" s="299" t="s">
        <v>223</v>
      </c>
      <c r="R526" s="298"/>
      <c r="S526" s="297">
        <v>0.4</v>
      </c>
      <c r="T526" s="297">
        <v>0.2</v>
      </c>
      <c r="V526" s="285">
        <f>G526*H526*1.2*F526</f>
        <v>0</v>
      </c>
    </row>
    <row r="527" spans="2:23" s="209" customFormat="1" ht="15" customHeight="1">
      <c r="B527" s="332"/>
      <c r="C527" s="325"/>
      <c r="D527" s="320"/>
      <c r="E527" s="303"/>
      <c r="F527" s="302"/>
      <c r="G527" s="296"/>
      <c r="H527" s="302"/>
      <c r="I527" s="301"/>
      <c r="J527" s="323" t="str">
        <f t="shared" si="83"/>
        <v/>
      </c>
      <c r="K527" s="301"/>
      <c r="L527" s="301"/>
      <c r="M527" s="301" t="str">
        <f t="shared" si="84"/>
        <v/>
      </c>
      <c r="N527" s="324" t="str">
        <f t="shared" si="85"/>
        <v/>
      </c>
      <c r="O527" s="328"/>
      <c r="Q527" s="295" t="s">
        <v>222</v>
      </c>
      <c r="R527" s="294"/>
      <c r="S527" s="293">
        <v>0.4</v>
      </c>
      <c r="T527" s="293">
        <v>0.2</v>
      </c>
      <c r="V527" s="285">
        <f>G527*H527*1.2*F527</f>
        <v>0</v>
      </c>
    </row>
    <row r="528" spans="2:23" s="209" customFormat="1" ht="15" customHeight="1">
      <c r="B528" s="332"/>
      <c r="C528" s="325"/>
      <c r="D528" s="320"/>
      <c r="E528" s="303"/>
      <c r="F528" s="302"/>
      <c r="G528" s="296"/>
      <c r="H528" s="302"/>
      <c r="I528" s="301"/>
      <c r="J528" s="323" t="str">
        <f t="shared" si="83"/>
        <v/>
      </c>
      <c r="K528" s="301"/>
      <c r="L528" s="301"/>
      <c r="M528" s="301" t="str">
        <f t="shared" si="84"/>
        <v/>
      </c>
      <c r="N528" s="324" t="str">
        <f t="shared" si="85"/>
        <v/>
      </c>
      <c r="O528" s="328"/>
      <c r="Q528" s="295" t="s">
        <v>221</v>
      </c>
      <c r="R528" s="294"/>
      <c r="S528" s="293">
        <v>0.4</v>
      </c>
      <c r="T528" s="293">
        <v>0.3</v>
      </c>
    </row>
    <row r="529" spans="2:22" s="209" customFormat="1" ht="15" customHeight="1">
      <c r="B529" s="332"/>
      <c r="C529" s="325"/>
      <c r="D529" s="320"/>
      <c r="E529" s="303"/>
      <c r="F529" s="302"/>
      <c r="G529" s="296"/>
      <c r="H529" s="302"/>
      <c r="I529" s="301"/>
      <c r="J529" s="323" t="str">
        <f t="shared" si="83"/>
        <v/>
      </c>
      <c r="K529" s="301"/>
      <c r="L529" s="301"/>
      <c r="M529" s="301" t="str">
        <f t="shared" si="84"/>
        <v/>
      </c>
      <c r="N529" s="324" t="str">
        <f t="shared" si="85"/>
        <v/>
      </c>
      <c r="O529" s="328"/>
      <c r="Q529" s="295" t="s">
        <v>220</v>
      </c>
      <c r="R529" s="294"/>
      <c r="S529" s="293">
        <v>0.4</v>
      </c>
      <c r="T529" s="293">
        <v>0.3</v>
      </c>
      <c r="V529" s="285">
        <f t="shared" ref="V529:V539" si="86">G529*H529*1.2*F529</f>
        <v>0</v>
      </c>
    </row>
    <row r="530" spans="2:22" s="209" customFormat="1" ht="15" customHeight="1">
      <c r="B530" s="332"/>
      <c r="C530" s="325"/>
      <c r="D530" s="320"/>
      <c r="E530" s="303"/>
      <c r="F530" s="302"/>
      <c r="G530" s="296"/>
      <c r="H530" s="302"/>
      <c r="I530" s="301"/>
      <c r="J530" s="323" t="str">
        <f t="shared" si="83"/>
        <v/>
      </c>
      <c r="K530" s="301"/>
      <c r="L530" s="301"/>
      <c r="M530" s="301" t="str">
        <f t="shared" si="84"/>
        <v/>
      </c>
      <c r="N530" s="324" t="str">
        <f t="shared" si="85"/>
        <v/>
      </c>
      <c r="O530" s="328"/>
      <c r="Q530" s="295" t="s">
        <v>219</v>
      </c>
      <c r="R530" s="294"/>
      <c r="S530" s="293">
        <v>0.4</v>
      </c>
      <c r="T530" s="293">
        <v>0.3</v>
      </c>
      <c r="V530" s="285">
        <f t="shared" si="86"/>
        <v>0</v>
      </c>
    </row>
    <row r="531" spans="2:22" s="209" customFormat="1" ht="15" customHeight="1">
      <c r="B531" s="332"/>
      <c r="C531" s="325"/>
      <c r="D531" s="320"/>
      <c r="E531" s="303"/>
      <c r="F531" s="302"/>
      <c r="G531" s="296"/>
      <c r="H531" s="302"/>
      <c r="I531" s="301"/>
      <c r="J531" s="323" t="str">
        <f t="shared" si="83"/>
        <v/>
      </c>
      <c r="K531" s="301"/>
      <c r="L531" s="301"/>
      <c r="M531" s="301" t="str">
        <f t="shared" si="84"/>
        <v/>
      </c>
      <c r="N531" s="324" t="str">
        <f t="shared" si="85"/>
        <v/>
      </c>
      <c r="O531" s="328"/>
      <c r="Q531" s="295" t="s">
        <v>218</v>
      </c>
      <c r="R531" s="294"/>
      <c r="S531" s="293">
        <v>0.4</v>
      </c>
      <c r="T531" s="293">
        <v>0.2</v>
      </c>
      <c r="V531" s="285">
        <f t="shared" si="86"/>
        <v>0</v>
      </c>
    </row>
    <row r="532" spans="2:22" s="209" customFormat="1" ht="15" customHeight="1">
      <c r="B532" s="332"/>
      <c r="C532" s="325"/>
      <c r="D532" s="320"/>
      <c r="E532" s="303"/>
      <c r="F532" s="302"/>
      <c r="G532" s="296"/>
      <c r="H532" s="302"/>
      <c r="I532" s="301"/>
      <c r="J532" s="323" t="str">
        <f t="shared" si="83"/>
        <v/>
      </c>
      <c r="K532" s="301"/>
      <c r="L532" s="301"/>
      <c r="M532" s="301" t="str">
        <f t="shared" si="84"/>
        <v/>
      </c>
      <c r="N532" s="324" t="str">
        <f t="shared" si="85"/>
        <v/>
      </c>
      <c r="O532" s="328"/>
      <c r="Q532" s="295" t="s">
        <v>217</v>
      </c>
      <c r="R532" s="294"/>
      <c r="S532" s="293">
        <v>0.5</v>
      </c>
      <c r="T532" s="293">
        <v>0.3</v>
      </c>
      <c r="V532" s="285">
        <f t="shared" si="86"/>
        <v>0</v>
      </c>
    </row>
    <row r="533" spans="2:22" s="209" customFormat="1" ht="15" customHeight="1">
      <c r="B533" s="332"/>
      <c r="C533" s="325"/>
      <c r="D533" s="320"/>
      <c r="E533" s="303"/>
      <c r="F533" s="302"/>
      <c r="G533" s="296"/>
      <c r="H533" s="302"/>
      <c r="I533" s="301"/>
      <c r="J533" s="323" t="str">
        <f t="shared" si="83"/>
        <v/>
      </c>
      <c r="K533" s="301"/>
      <c r="L533" s="301"/>
      <c r="M533" s="301" t="str">
        <f t="shared" si="84"/>
        <v/>
      </c>
      <c r="N533" s="324" t="str">
        <f t="shared" si="85"/>
        <v/>
      </c>
      <c r="O533" s="328"/>
      <c r="Q533" s="295" t="s">
        <v>216</v>
      </c>
      <c r="R533" s="294"/>
      <c r="S533" s="293">
        <v>0.4</v>
      </c>
      <c r="T533" s="293">
        <v>0.3</v>
      </c>
      <c r="V533" s="285">
        <f t="shared" si="86"/>
        <v>0</v>
      </c>
    </row>
    <row r="534" spans="2:22" s="209" customFormat="1" ht="15" customHeight="1">
      <c r="B534" s="332"/>
      <c r="C534" s="325"/>
      <c r="D534" s="320"/>
      <c r="E534" s="303"/>
      <c r="F534" s="302"/>
      <c r="G534" s="286"/>
      <c r="H534" s="302"/>
      <c r="I534" s="301"/>
      <c r="J534" s="323" t="str">
        <f t="shared" si="83"/>
        <v/>
      </c>
      <c r="K534" s="301"/>
      <c r="L534" s="301"/>
      <c r="M534" s="301" t="str">
        <f t="shared" si="84"/>
        <v/>
      </c>
      <c r="N534" s="324" t="str">
        <f t="shared" si="85"/>
        <v/>
      </c>
      <c r="O534" s="328"/>
      <c r="Q534" s="295" t="s">
        <v>215</v>
      </c>
      <c r="R534" s="294"/>
      <c r="S534" s="293">
        <v>0.4</v>
      </c>
      <c r="T534" s="293">
        <v>0.3</v>
      </c>
      <c r="V534" s="285">
        <f t="shared" si="86"/>
        <v>0</v>
      </c>
    </row>
    <row r="535" spans="2:22" s="209" customFormat="1" ht="15" customHeight="1">
      <c r="B535" s="332"/>
      <c r="C535" s="325"/>
      <c r="D535" s="320"/>
      <c r="E535" s="303"/>
      <c r="F535" s="302"/>
      <c r="G535" s="286"/>
      <c r="H535" s="302"/>
      <c r="I535" s="301"/>
      <c r="J535" s="323" t="str">
        <f t="shared" si="83"/>
        <v/>
      </c>
      <c r="K535" s="301"/>
      <c r="L535" s="301"/>
      <c r="M535" s="301" t="str">
        <f t="shared" si="84"/>
        <v/>
      </c>
      <c r="N535" s="324" t="str">
        <f t="shared" si="85"/>
        <v/>
      </c>
      <c r="O535" s="328"/>
      <c r="Q535" s="295" t="s">
        <v>214</v>
      </c>
      <c r="R535" s="294"/>
      <c r="S535" s="293">
        <v>0.6</v>
      </c>
      <c r="T535" s="293">
        <v>0.3</v>
      </c>
      <c r="V535" s="285">
        <f t="shared" si="86"/>
        <v>0</v>
      </c>
    </row>
    <row r="536" spans="2:22" s="209" customFormat="1" ht="15" customHeight="1">
      <c r="B536" s="332"/>
      <c r="C536" s="325"/>
      <c r="D536" s="320"/>
      <c r="E536" s="303"/>
      <c r="F536" s="302"/>
      <c r="G536" s="286"/>
      <c r="H536" s="302"/>
      <c r="I536" s="301"/>
      <c r="J536" s="323" t="str">
        <f t="shared" si="83"/>
        <v/>
      </c>
      <c r="K536" s="301"/>
      <c r="L536" s="301"/>
      <c r="M536" s="301" t="str">
        <f t="shared" si="84"/>
        <v/>
      </c>
      <c r="N536" s="324" t="str">
        <f t="shared" si="85"/>
        <v/>
      </c>
      <c r="O536" s="328"/>
      <c r="Q536" s="295" t="s">
        <v>213</v>
      </c>
      <c r="R536" s="294"/>
      <c r="S536" s="293">
        <v>0.4</v>
      </c>
      <c r="T536" s="293">
        <v>0.2</v>
      </c>
      <c r="V536" s="285">
        <f t="shared" si="86"/>
        <v>0</v>
      </c>
    </row>
    <row r="537" spans="2:22" s="209" customFormat="1" ht="15" customHeight="1">
      <c r="B537" s="332"/>
      <c r="C537" s="325"/>
      <c r="D537" s="320"/>
      <c r="E537" s="303"/>
      <c r="F537" s="302"/>
      <c r="G537" s="286"/>
      <c r="H537" s="302"/>
      <c r="I537" s="301"/>
      <c r="J537" s="323" t="str">
        <f t="shared" si="83"/>
        <v/>
      </c>
      <c r="K537" s="301"/>
      <c r="L537" s="301"/>
      <c r="M537" s="301" t="str">
        <f t="shared" si="84"/>
        <v/>
      </c>
      <c r="N537" s="324" t="str">
        <f t="shared" si="85"/>
        <v/>
      </c>
      <c r="O537" s="328"/>
      <c r="Q537" s="295" t="s">
        <v>212</v>
      </c>
      <c r="R537" s="294"/>
      <c r="S537" s="293">
        <v>0.6</v>
      </c>
      <c r="T537" s="293">
        <v>0.3</v>
      </c>
      <c r="V537" s="285">
        <f t="shared" si="86"/>
        <v>0</v>
      </c>
    </row>
    <row r="538" spans="2:22" s="209" customFormat="1" ht="15" customHeight="1">
      <c r="B538" s="332"/>
      <c r="C538" s="325"/>
      <c r="D538" s="320"/>
      <c r="E538" s="303"/>
      <c r="F538" s="302"/>
      <c r="G538" s="286"/>
      <c r="H538" s="302"/>
      <c r="I538" s="301"/>
      <c r="J538" s="323" t="str">
        <f t="shared" si="83"/>
        <v/>
      </c>
      <c r="K538" s="301"/>
      <c r="L538" s="301"/>
      <c r="M538" s="301" t="str">
        <f t="shared" si="84"/>
        <v/>
      </c>
      <c r="N538" s="324" t="str">
        <f t="shared" si="85"/>
        <v/>
      </c>
      <c r="O538" s="328"/>
      <c r="Q538" s="292" t="s">
        <v>211</v>
      </c>
      <c r="R538" s="291"/>
      <c r="S538" s="290">
        <v>0.4</v>
      </c>
      <c r="T538" s="290">
        <v>0.3</v>
      </c>
      <c r="V538" s="285">
        <f t="shared" si="86"/>
        <v>0</v>
      </c>
    </row>
    <row r="539" spans="2:22" s="209" customFormat="1" ht="15" customHeight="1">
      <c r="B539" s="332"/>
      <c r="C539" s="325"/>
      <c r="D539" s="320"/>
      <c r="E539" s="303"/>
      <c r="F539" s="302"/>
      <c r="G539" s="286"/>
      <c r="H539" s="302"/>
      <c r="I539" s="301"/>
      <c r="J539" s="323" t="str">
        <f t="shared" si="83"/>
        <v/>
      </c>
      <c r="K539" s="301"/>
      <c r="L539" s="301"/>
      <c r="M539" s="301" t="str">
        <f t="shared" si="84"/>
        <v/>
      </c>
      <c r="N539" s="324" t="str">
        <f t="shared" si="85"/>
        <v/>
      </c>
      <c r="O539" s="328"/>
      <c r="Q539" s="210"/>
      <c r="R539" s="210"/>
      <c r="S539" s="210"/>
      <c r="T539" s="210"/>
      <c r="V539" s="285">
        <f t="shared" si="86"/>
        <v>0</v>
      </c>
    </row>
    <row r="540" spans="2:22" s="209" customFormat="1" ht="15" customHeight="1">
      <c r="B540" s="332"/>
      <c r="C540" s="325"/>
      <c r="D540" s="320"/>
      <c r="E540" s="303"/>
      <c r="F540" s="302"/>
      <c r="G540" s="286"/>
      <c r="H540" s="302"/>
      <c r="I540" s="301"/>
      <c r="J540" s="323" t="str">
        <f t="shared" si="83"/>
        <v/>
      </c>
      <c r="K540" s="301"/>
      <c r="L540" s="301"/>
      <c r="M540" s="301" t="str">
        <f t="shared" si="84"/>
        <v/>
      </c>
      <c r="N540" s="324" t="str">
        <f t="shared" si="85"/>
        <v/>
      </c>
      <c r="O540" s="328"/>
      <c r="Q540" s="210"/>
      <c r="R540" s="210"/>
      <c r="S540" s="210"/>
      <c r="T540" s="210"/>
    </row>
    <row r="541" spans="2:22" s="209" customFormat="1" ht="15" customHeight="1">
      <c r="B541" s="332"/>
      <c r="C541" s="325"/>
      <c r="D541" s="320"/>
      <c r="E541" s="303"/>
      <c r="F541" s="302"/>
      <c r="G541" s="286"/>
      <c r="H541" s="302"/>
      <c r="I541" s="301"/>
      <c r="J541" s="323" t="str">
        <f t="shared" si="83"/>
        <v/>
      </c>
      <c r="K541" s="301"/>
      <c r="L541" s="301"/>
      <c r="M541" s="301" t="str">
        <f t="shared" si="84"/>
        <v/>
      </c>
      <c r="N541" s="324" t="str">
        <f t="shared" si="85"/>
        <v/>
      </c>
      <c r="O541" s="328"/>
      <c r="Q541" s="210"/>
      <c r="R541" s="210"/>
      <c r="S541" s="210"/>
      <c r="T541" s="210"/>
    </row>
    <row r="542" spans="2:22" s="209" customFormat="1" ht="15" customHeight="1">
      <c r="B542" s="332"/>
      <c r="C542" s="325"/>
      <c r="D542" s="320"/>
      <c r="E542" s="303"/>
      <c r="F542" s="302"/>
      <c r="G542" s="286"/>
      <c r="H542" s="302"/>
      <c r="I542" s="301"/>
      <c r="J542" s="323" t="str">
        <f t="shared" si="83"/>
        <v/>
      </c>
      <c r="K542" s="301"/>
      <c r="L542" s="301"/>
      <c r="M542" s="301" t="str">
        <f t="shared" si="84"/>
        <v/>
      </c>
      <c r="N542" s="324" t="str">
        <f t="shared" si="85"/>
        <v/>
      </c>
      <c r="O542" s="328"/>
      <c r="Q542" s="210"/>
      <c r="R542" s="210"/>
      <c r="S542" s="210"/>
      <c r="T542" s="210"/>
    </row>
    <row r="543" spans="2:22" s="209" customFormat="1" ht="15" customHeight="1">
      <c r="B543" s="332"/>
      <c r="C543" s="325"/>
      <c r="D543" s="320"/>
      <c r="E543" s="303"/>
      <c r="F543" s="302"/>
      <c r="G543" s="286"/>
      <c r="H543" s="302"/>
      <c r="I543" s="301"/>
      <c r="J543" s="323" t="str">
        <f t="shared" si="83"/>
        <v/>
      </c>
      <c r="K543" s="301"/>
      <c r="L543" s="301"/>
      <c r="M543" s="301" t="str">
        <f t="shared" si="84"/>
        <v/>
      </c>
      <c r="N543" s="324" t="str">
        <f t="shared" si="85"/>
        <v/>
      </c>
      <c r="O543" s="328"/>
      <c r="Q543" s="210"/>
      <c r="R543" s="210"/>
      <c r="S543" s="210"/>
      <c r="T543" s="210"/>
    </row>
    <row r="544" spans="2:22" s="209" customFormat="1" ht="15" customHeight="1">
      <c r="B544" s="332"/>
      <c r="C544" s="325"/>
      <c r="D544" s="320"/>
      <c r="E544" s="303"/>
      <c r="F544" s="302"/>
      <c r="G544" s="286"/>
      <c r="H544" s="302"/>
      <c r="I544" s="301"/>
      <c r="J544" s="323" t="str">
        <f t="shared" si="83"/>
        <v/>
      </c>
      <c r="K544" s="301"/>
      <c r="L544" s="301"/>
      <c r="M544" s="301" t="str">
        <f t="shared" si="84"/>
        <v/>
      </c>
      <c r="N544" s="324" t="str">
        <f t="shared" si="85"/>
        <v/>
      </c>
      <c r="O544" s="328"/>
      <c r="Q544" s="210"/>
      <c r="R544" s="210"/>
      <c r="S544" s="210"/>
      <c r="T544" s="210"/>
    </row>
    <row r="545" spans="2:22" s="209" customFormat="1" ht="15" customHeight="1">
      <c r="B545" s="229"/>
      <c r="C545" s="228"/>
      <c r="D545" s="227"/>
      <c r="E545" s="226"/>
      <c r="F545" s="225"/>
      <c r="G545" s="286"/>
      <c r="H545" s="225"/>
      <c r="I545" s="223" t="str">
        <f>IF(G545="","",0.12)</f>
        <v/>
      </c>
      <c r="J545" s="224" t="str">
        <f t="shared" si="83"/>
        <v/>
      </c>
      <c r="K545" s="223"/>
      <c r="L545" s="223"/>
      <c r="M545" s="223" t="str">
        <f t="shared" si="84"/>
        <v/>
      </c>
      <c r="N545" s="222" t="str">
        <f t="shared" si="85"/>
        <v/>
      </c>
      <c r="O545" s="221"/>
      <c r="Q545" s="210"/>
      <c r="R545" s="210"/>
      <c r="S545" s="210"/>
      <c r="T545" s="210"/>
    </row>
    <row r="546" spans="2:22" s="209" customFormat="1" ht="15" customHeight="1">
      <c r="B546" s="220"/>
      <c r="C546" s="219" t="s">
        <v>191</v>
      </c>
      <c r="D546" s="218"/>
      <c r="E546" s="217"/>
      <c r="F546" s="215"/>
      <c r="G546" s="216"/>
      <c r="H546" s="215"/>
      <c r="I546" s="215"/>
      <c r="J546" s="214">
        <f>IF(J514="","",SUM(J514:J545))</f>
        <v>0.72499999999999998</v>
      </c>
      <c r="K546" s="213"/>
      <c r="L546" s="213"/>
      <c r="M546" s="213"/>
      <c r="N546" s="212" t="str">
        <f>IF(N514="","",SUM(N514:N545))</f>
        <v/>
      </c>
      <c r="O546" s="211"/>
      <c r="Q546" s="210"/>
      <c r="R546" s="210"/>
      <c r="S546" s="210"/>
      <c r="T546" s="210"/>
    </row>
    <row r="547" spans="2:22" s="209" customFormat="1" ht="15" customHeight="1">
      <c r="B547" s="284" t="s">
        <v>238</v>
      </c>
      <c r="G547" s="210"/>
      <c r="Q547" s="210"/>
      <c r="R547" s="210"/>
      <c r="S547" s="210"/>
      <c r="T547" s="210"/>
    </row>
    <row r="548" spans="2:22" s="209" customFormat="1" ht="15" customHeight="1">
      <c r="B548" s="283" t="s">
        <v>93</v>
      </c>
      <c r="C548" s="1073" t="e">
        <f>$C$2</f>
        <v>#REF!</v>
      </c>
      <c r="D548" s="1074"/>
      <c r="E548" s="1074"/>
      <c r="F548" s="1074"/>
      <c r="G548" s="1074"/>
      <c r="H548" s="1074"/>
      <c r="I548" s="1074"/>
      <c r="J548" s="1075"/>
      <c r="K548" s="1071" t="s">
        <v>207</v>
      </c>
      <c r="L548" s="1072"/>
      <c r="M548" s="319" t="str">
        <f>$M$2</f>
        <v>Ⅱ.排水処理施設（西）撤去工事　</v>
      </c>
      <c r="N548" s="318"/>
      <c r="O548" s="318"/>
      <c r="P548" s="317"/>
      <c r="Q548" s="282" t="s">
        <v>240</v>
      </c>
      <c r="R548" s="886" t="s">
        <v>347</v>
      </c>
      <c r="S548" s="894"/>
      <c r="T548" s="1070"/>
    </row>
    <row r="549" spans="2:22" s="209" customFormat="1" ht="15" customHeight="1">
      <c r="G549" s="210"/>
      <c r="Q549" s="210"/>
      <c r="R549" s="210"/>
      <c r="S549" s="210"/>
      <c r="T549" s="210"/>
    </row>
    <row r="550" spans="2:22" s="209" customFormat="1" ht="15" customHeight="1">
      <c r="B550" s="281"/>
      <c r="C550" s="280"/>
      <c r="D550" s="275" t="s">
        <v>235</v>
      </c>
      <c r="E550" s="279"/>
      <c r="F550" s="278"/>
      <c r="G550" s="277" t="s">
        <v>205</v>
      </c>
      <c r="H550" s="274"/>
      <c r="I550" s="274"/>
      <c r="J550" s="276"/>
      <c r="K550" s="275" t="s">
        <v>204</v>
      </c>
      <c r="L550" s="274"/>
      <c r="M550" s="274"/>
      <c r="N550" s="273"/>
      <c r="O550" s="272" t="s">
        <v>203</v>
      </c>
      <c r="Q550" s="210"/>
      <c r="R550" s="210"/>
      <c r="S550" s="210"/>
      <c r="T550" s="210"/>
    </row>
    <row r="551" spans="2:22" s="209" customFormat="1" ht="15" customHeight="1">
      <c r="B551" s="271" t="s">
        <v>70</v>
      </c>
      <c r="C551" s="270" t="s">
        <v>87</v>
      </c>
      <c r="D551" s="269" t="s">
        <v>234</v>
      </c>
      <c r="E551" s="268" t="s">
        <v>233</v>
      </c>
      <c r="F551" s="265" t="s">
        <v>13</v>
      </c>
      <c r="G551" s="267" t="s">
        <v>202</v>
      </c>
      <c r="H551" s="265" t="s">
        <v>14</v>
      </c>
      <c r="I551" s="264" t="s">
        <v>201</v>
      </c>
      <c r="J551" s="266" t="s">
        <v>14</v>
      </c>
      <c r="K551" s="265" t="s">
        <v>202</v>
      </c>
      <c r="L551" s="265" t="s">
        <v>14</v>
      </c>
      <c r="M551" s="264" t="s">
        <v>201</v>
      </c>
      <c r="N551" s="263" t="s">
        <v>14</v>
      </c>
      <c r="O551" s="262"/>
      <c r="Q551" s="210"/>
      <c r="R551" s="210"/>
      <c r="S551" s="210"/>
      <c r="T551" s="210"/>
    </row>
    <row r="552" spans="2:22" s="209" customFormat="1" ht="15" customHeight="1">
      <c r="B552" s="261"/>
      <c r="C552" s="260"/>
      <c r="D552" s="259"/>
      <c r="E552" s="256"/>
      <c r="F552" s="256"/>
      <c r="G552" s="258"/>
      <c r="H552" s="256" t="s">
        <v>200</v>
      </c>
      <c r="I552" s="256"/>
      <c r="J552" s="257" t="s">
        <v>199</v>
      </c>
      <c r="K552" s="256"/>
      <c r="L552" s="256" t="s">
        <v>200</v>
      </c>
      <c r="M552" s="256"/>
      <c r="N552" s="255" t="s">
        <v>199</v>
      </c>
      <c r="O552" s="254"/>
      <c r="Q552" s="210"/>
      <c r="R552" s="210"/>
      <c r="S552" s="210"/>
      <c r="T552" s="210"/>
    </row>
    <row r="553" spans="2:22" s="209" customFormat="1" ht="15" customHeight="1">
      <c r="B553" s="305" t="s">
        <v>342</v>
      </c>
      <c r="C553" s="304" t="s">
        <v>346</v>
      </c>
      <c r="D553" s="320"/>
      <c r="E553" s="303" t="s">
        <v>251</v>
      </c>
      <c r="F553" s="302">
        <v>56</v>
      </c>
      <c r="G553" s="296">
        <v>0.13300000000000001</v>
      </c>
      <c r="H553" s="302">
        <v>0.3</v>
      </c>
      <c r="I553" s="301">
        <v>0.22</v>
      </c>
      <c r="J553" s="323">
        <f t="shared" ref="J553:J584" si="87">IF(AND(D553="",E553=""),"",IF(H553="",ROUND(F553*G553+F553*G553*I553,3),ROUND(F553*G553*H553+F553*G553*H553*I553,3)))</f>
        <v>2.726</v>
      </c>
      <c r="K553" s="301"/>
      <c r="L553" s="301"/>
      <c r="M553" s="301" t="str">
        <f t="shared" ref="M553:M584" si="88">IF(K553="","",0.12)</f>
        <v/>
      </c>
      <c r="N553" s="324" t="str">
        <f t="shared" ref="N553:N584" si="89">IF(K553="","",IF(L553="",ROUND(F553*K553+F553*K553*M553,3),ROUND(F553*K553*L553+F553*K553*L553*M553,3)))</f>
        <v/>
      </c>
      <c r="O553" s="300" t="s">
        <v>345</v>
      </c>
      <c r="Q553" s="253" t="s">
        <v>229</v>
      </c>
      <c r="R553" s="252"/>
      <c r="S553" s="251"/>
      <c r="T553" s="210"/>
      <c r="V553" s="285">
        <f>G553*H553*1.2*F553</f>
        <v>2.6812800000000001</v>
      </c>
    </row>
    <row r="554" spans="2:22" s="209" customFormat="1" ht="15" customHeight="1">
      <c r="B554" s="316" t="s">
        <v>342</v>
      </c>
      <c r="C554" s="315" t="s">
        <v>344</v>
      </c>
      <c r="D554" s="314"/>
      <c r="E554" s="313" t="s">
        <v>190</v>
      </c>
      <c r="F554" s="310">
        <v>1</v>
      </c>
      <c r="G554" s="311">
        <v>0.13300000000000001</v>
      </c>
      <c r="H554" s="310">
        <v>0.3</v>
      </c>
      <c r="I554" s="308">
        <v>0.22</v>
      </c>
      <c r="J554" s="309">
        <f t="shared" si="87"/>
        <v>4.9000000000000002E-2</v>
      </c>
      <c r="K554" s="308"/>
      <c r="L554" s="308"/>
      <c r="M554" s="308" t="str">
        <f t="shared" si="88"/>
        <v/>
      </c>
      <c r="N554" s="307" t="str">
        <f t="shared" si="89"/>
        <v/>
      </c>
      <c r="O554" s="300" t="s">
        <v>336</v>
      </c>
      <c r="Q554" s="245" t="s">
        <v>227</v>
      </c>
      <c r="R554" s="244" t="s">
        <v>196</v>
      </c>
      <c r="S554" s="243" t="s">
        <v>195</v>
      </c>
      <c r="T554" s="210"/>
      <c r="V554" s="285">
        <f>G554*H554*1.2*F554</f>
        <v>4.7879999999999999E-2</v>
      </c>
    </row>
    <row r="555" spans="2:22" s="209" customFormat="1" ht="15" customHeight="1">
      <c r="B555" s="316" t="s">
        <v>342</v>
      </c>
      <c r="C555" s="315" t="s">
        <v>343</v>
      </c>
      <c r="D555" s="314"/>
      <c r="E555" s="313" t="s">
        <v>190</v>
      </c>
      <c r="F555" s="310">
        <v>3</v>
      </c>
      <c r="G555" s="311">
        <v>0.159</v>
      </c>
      <c r="H555" s="310">
        <v>0.3</v>
      </c>
      <c r="I555" s="308">
        <v>0.22</v>
      </c>
      <c r="J555" s="309">
        <f t="shared" si="87"/>
        <v>0.17499999999999999</v>
      </c>
      <c r="K555" s="308"/>
      <c r="L555" s="308"/>
      <c r="M555" s="308" t="str">
        <f t="shared" si="88"/>
        <v/>
      </c>
      <c r="N555" s="307" t="str">
        <f t="shared" si="89"/>
        <v/>
      </c>
      <c r="O555" s="300" t="s">
        <v>336</v>
      </c>
      <c r="Q555" s="242" t="s">
        <v>15</v>
      </c>
      <c r="R555" s="241" t="s">
        <v>16</v>
      </c>
      <c r="S555" s="240" t="s">
        <v>197</v>
      </c>
      <c r="T555" s="210"/>
    </row>
    <row r="556" spans="2:22" s="209" customFormat="1" ht="15" customHeight="1" thickBot="1">
      <c r="B556" s="305" t="s">
        <v>342</v>
      </c>
      <c r="C556" s="304" t="s">
        <v>341</v>
      </c>
      <c r="D556" s="320" t="s">
        <v>190</v>
      </c>
      <c r="E556" s="303"/>
      <c r="F556" s="302">
        <v>4</v>
      </c>
      <c r="G556" s="296">
        <v>0.13300000000000001</v>
      </c>
      <c r="H556" s="302">
        <v>0.4</v>
      </c>
      <c r="I556" s="301">
        <v>0.22</v>
      </c>
      <c r="J556" s="323">
        <f t="shared" si="87"/>
        <v>0.26</v>
      </c>
      <c r="K556" s="301"/>
      <c r="L556" s="301"/>
      <c r="M556" s="301" t="str">
        <f t="shared" si="88"/>
        <v/>
      </c>
      <c r="N556" s="324" t="str">
        <f t="shared" si="89"/>
        <v/>
      </c>
      <c r="O556" s="300" t="s">
        <v>336</v>
      </c>
      <c r="Q556" s="250">
        <f>J585</f>
        <v>9.5839999999999996</v>
      </c>
      <c r="R556" s="237" t="e">
        <f>#REF!</f>
        <v>#REF!</v>
      </c>
      <c r="S556" s="249" t="e">
        <f>IF(OR(Q556="",R556=""),0,ROUNDDOWN(Q556*R556,0))</f>
        <v>#REF!</v>
      </c>
      <c r="T556" s="210"/>
      <c r="V556" s="285">
        <f t="shared" ref="V556:V565" si="90">G556*H556*1.2*F556</f>
        <v>0.25536000000000003</v>
      </c>
    </row>
    <row r="557" spans="2:22" s="209" customFormat="1" ht="15" customHeight="1" thickTop="1">
      <c r="B557" s="305"/>
      <c r="C557" s="304"/>
      <c r="D557" s="320"/>
      <c r="E557" s="303"/>
      <c r="F557" s="302"/>
      <c r="G557" s="296"/>
      <c r="H557" s="302"/>
      <c r="I557" s="301"/>
      <c r="J557" s="323" t="str">
        <f t="shared" si="87"/>
        <v/>
      </c>
      <c r="K557" s="301"/>
      <c r="L557" s="301"/>
      <c r="M557" s="301" t="str">
        <f t="shared" si="88"/>
        <v/>
      </c>
      <c r="N557" s="324" t="str">
        <f t="shared" si="89"/>
        <v/>
      </c>
      <c r="O557" s="300"/>
      <c r="Q557" s="248" t="s">
        <v>228</v>
      </c>
      <c r="R557" s="247"/>
      <c r="S557" s="246"/>
      <c r="T557" s="210"/>
      <c r="V557" s="285">
        <f t="shared" si="90"/>
        <v>0</v>
      </c>
    </row>
    <row r="558" spans="2:22" s="209" customFormat="1" ht="15" customHeight="1">
      <c r="B558" s="305" t="s">
        <v>340</v>
      </c>
      <c r="C558" s="304" t="s">
        <v>339</v>
      </c>
      <c r="D558" s="320"/>
      <c r="E558" s="303" t="s">
        <v>190</v>
      </c>
      <c r="F558" s="302">
        <v>6</v>
      </c>
      <c r="G558" s="296">
        <v>0.28299999999999997</v>
      </c>
      <c r="H558" s="302">
        <v>0.3</v>
      </c>
      <c r="I558" s="301">
        <v>0.22</v>
      </c>
      <c r="J558" s="323">
        <f t="shared" si="87"/>
        <v>0.621</v>
      </c>
      <c r="K558" s="301"/>
      <c r="L558" s="301"/>
      <c r="M558" s="301" t="str">
        <f t="shared" si="88"/>
        <v/>
      </c>
      <c r="N558" s="324" t="str">
        <f t="shared" si="89"/>
        <v/>
      </c>
      <c r="O558" s="300" t="s">
        <v>336</v>
      </c>
      <c r="Q558" s="245" t="s">
        <v>227</v>
      </c>
      <c r="R558" s="244" t="s">
        <v>196</v>
      </c>
      <c r="S558" s="243" t="s">
        <v>195</v>
      </c>
      <c r="T558" s="210"/>
      <c r="V558" s="285">
        <f t="shared" si="90"/>
        <v>0.61127999999999993</v>
      </c>
    </row>
    <row r="559" spans="2:22" s="209" customFormat="1" ht="15" customHeight="1">
      <c r="B559" s="305" t="s">
        <v>338</v>
      </c>
      <c r="C559" s="304"/>
      <c r="D559" s="320"/>
      <c r="E559" s="303" t="s">
        <v>190</v>
      </c>
      <c r="F559" s="302">
        <v>6</v>
      </c>
      <c r="G559" s="296">
        <v>0.124</v>
      </c>
      <c r="H559" s="302">
        <v>0.3</v>
      </c>
      <c r="I559" s="301">
        <v>0.22</v>
      </c>
      <c r="J559" s="323">
        <f t="shared" si="87"/>
        <v>0.27200000000000002</v>
      </c>
      <c r="K559" s="301"/>
      <c r="L559" s="301"/>
      <c r="M559" s="301" t="str">
        <f t="shared" si="88"/>
        <v/>
      </c>
      <c r="N559" s="324" t="str">
        <f t="shared" si="89"/>
        <v/>
      </c>
      <c r="O559" s="300" t="s">
        <v>336</v>
      </c>
      <c r="Q559" s="242" t="s">
        <v>17</v>
      </c>
      <c r="R559" s="241" t="s">
        <v>18</v>
      </c>
      <c r="S559" s="240" t="s">
        <v>194</v>
      </c>
      <c r="T559" s="210"/>
      <c r="V559" s="285">
        <f t="shared" si="90"/>
        <v>0.26783999999999997</v>
      </c>
    </row>
    <row r="560" spans="2:22" s="209" customFormat="1" ht="15" customHeight="1">
      <c r="B560" s="305" t="s">
        <v>337</v>
      </c>
      <c r="C560" s="304"/>
      <c r="D560" s="320"/>
      <c r="E560" s="303" t="s">
        <v>190</v>
      </c>
      <c r="F560" s="302">
        <v>6</v>
      </c>
      <c r="G560" s="296">
        <v>0.124</v>
      </c>
      <c r="H560" s="302">
        <v>0.3</v>
      </c>
      <c r="I560" s="301">
        <v>0.22</v>
      </c>
      <c r="J560" s="323">
        <f t="shared" si="87"/>
        <v>0.27200000000000002</v>
      </c>
      <c r="K560" s="301"/>
      <c r="L560" s="301"/>
      <c r="M560" s="301" t="str">
        <f t="shared" si="88"/>
        <v/>
      </c>
      <c r="N560" s="324" t="str">
        <f t="shared" si="89"/>
        <v/>
      </c>
      <c r="O560" s="300" t="s">
        <v>336</v>
      </c>
      <c r="Q560" s="238" t="str">
        <f>N585</f>
        <v/>
      </c>
      <c r="R560" s="306" t="e">
        <f>#REF!</f>
        <v>#REF!</v>
      </c>
      <c r="S560" s="236" t="e">
        <f>IF(OR(Q560="",R560=""),0,ROUNDDOWN(Q560*R560,0))</f>
        <v>#REF!</v>
      </c>
      <c r="T560" s="210"/>
      <c r="V560" s="209">
        <f t="shared" si="90"/>
        <v>0.26783999999999997</v>
      </c>
    </row>
    <row r="561" spans="2:22" s="209" customFormat="1" ht="15" customHeight="1">
      <c r="B561" s="305" t="s">
        <v>335</v>
      </c>
      <c r="C561" s="304"/>
      <c r="D561" s="320"/>
      <c r="E561" s="303" t="s">
        <v>190</v>
      </c>
      <c r="F561" s="302">
        <v>6</v>
      </c>
      <c r="G561" s="296">
        <v>5.3999999999999999E-2</v>
      </c>
      <c r="H561" s="302">
        <v>0.3</v>
      </c>
      <c r="I561" s="301">
        <v>0.22</v>
      </c>
      <c r="J561" s="323">
        <f t="shared" si="87"/>
        <v>0.11899999999999999</v>
      </c>
      <c r="K561" s="301"/>
      <c r="L561" s="301"/>
      <c r="M561" s="301" t="str">
        <f t="shared" si="88"/>
        <v/>
      </c>
      <c r="N561" s="324" t="str">
        <f t="shared" si="89"/>
        <v/>
      </c>
      <c r="O561" s="328" t="s">
        <v>334</v>
      </c>
      <c r="Q561" s="210"/>
      <c r="R561" s="210"/>
      <c r="S561" s="210"/>
      <c r="T561" s="210"/>
      <c r="V561" s="285">
        <f t="shared" si="90"/>
        <v>0.11663999999999999</v>
      </c>
    </row>
    <row r="562" spans="2:22" s="209" customFormat="1" ht="15" customHeight="1">
      <c r="B562" s="305"/>
      <c r="C562" s="304"/>
      <c r="D562" s="320"/>
      <c r="E562" s="303"/>
      <c r="F562" s="302"/>
      <c r="G562" s="296"/>
      <c r="H562" s="302"/>
      <c r="I562" s="301"/>
      <c r="J562" s="323" t="str">
        <f t="shared" si="87"/>
        <v/>
      </c>
      <c r="K562" s="301"/>
      <c r="L562" s="301"/>
      <c r="M562" s="301" t="str">
        <f t="shared" si="88"/>
        <v/>
      </c>
      <c r="N562" s="324" t="str">
        <f t="shared" si="89"/>
        <v/>
      </c>
      <c r="O562" s="328"/>
      <c r="Q562" s="235" t="s">
        <v>193</v>
      </c>
      <c r="R562" s="234"/>
      <c r="S562" s="233" t="s">
        <v>192</v>
      </c>
      <c r="T562" s="210"/>
      <c r="V562" s="285">
        <f t="shared" si="90"/>
        <v>0</v>
      </c>
    </row>
    <row r="563" spans="2:22" s="209" customFormat="1" ht="15" customHeight="1">
      <c r="B563" s="289"/>
      <c r="C563" s="288"/>
      <c r="D563" s="320"/>
      <c r="E563" s="303"/>
      <c r="F563" s="331"/>
      <c r="G563" s="296"/>
      <c r="H563" s="302"/>
      <c r="I563" s="301"/>
      <c r="J563" s="323" t="str">
        <f t="shared" si="87"/>
        <v/>
      </c>
      <c r="K563" s="301"/>
      <c r="L563" s="301"/>
      <c r="M563" s="301" t="str">
        <f t="shared" si="88"/>
        <v/>
      </c>
      <c r="N563" s="324" t="str">
        <f t="shared" si="89"/>
        <v/>
      </c>
      <c r="O563" s="300"/>
      <c r="Q563" s="232"/>
      <c r="R563" s="231" t="e">
        <f>S560+S556</f>
        <v>#REF!</v>
      </c>
      <c r="S563" s="230" t="e">
        <f>ROUND(R563,-1)</f>
        <v>#REF!</v>
      </c>
      <c r="T563" s="210"/>
      <c r="V563" s="285">
        <f t="shared" si="90"/>
        <v>0</v>
      </c>
    </row>
    <row r="564" spans="2:22" s="209" customFormat="1" ht="15" customHeight="1">
      <c r="B564" s="289" t="s">
        <v>332</v>
      </c>
      <c r="C564" s="288" t="s">
        <v>333</v>
      </c>
      <c r="D564" s="320"/>
      <c r="E564" s="303" t="s">
        <v>190</v>
      </c>
      <c r="F564" s="331">
        <v>635</v>
      </c>
      <c r="G564" s="296">
        <v>2E-3</v>
      </c>
      <c r="H564" s="302">
        <v>1</v>
      </c>
      <c r="I564" s="301">
        <v>0.22</v>
      </c>
      <c r="J564" s="323">
        <f t="shared" si="87"/>
        <v>1.5489999999999999</v>
      </c>
      <c r="K564" s="301"/>
      <c r="L564" s="301"/>
      <c r="M564" s="301" t="str">
        <f t="shared" si="88"/>
        <v/>
      </c>
      <c r="N564" s="324" t="str">
        <f t="shared" si="89"/>
        <v/>
      </c>
      <c r="O564" s="300" t="s">
        <v>330</v>
      </c>
      <c r="Q564" s="210"/>
      <c r="R564" s="210"/>
      <c r="S564" s="210"/>
      <c r="T564" s="210"/>
      <c r="V564" s="285">
        <f t="shared" si="90"/>
        <v>1.5239999999999998</v>
      </c>
    </row>
    <row r="565" spans="2:22" s="209" customFormat="1" ht="15" customHeight="1">
      <c r="B565" s="305" t="s">
        <v>332</v>
      </c>
      <c r="C565" s="304" t="s">
        <v>331</v>
      </c>
      <c r="D565" s="320"/>
      <c r="E565" s="303" t="s">
        <v>190</v>
      </c>
      <c r="F565" s="302">
        <v>266</v>
      </c>
      <c r="G565" s="296">
        <v>2E-3</v>
      </c>
      <c r="H565" s="302">
        <v>1</v>
      </c>
      <c r="I565" s="301">
        <v>0.22</v>
      </c>
      <c r="J565" s="323">
        <f t="shared" si="87"/>
        <v>0.64900000000000002</v>
      </c>
      <c r="K565" s="301"/>
      <c r="L565" s="301"/>
      <c r="M565" s="301" t="str">
        <f t="shared" si="88"/>
        <v/>
      </c>
      <c r="N565" s="324" t="str">
        <f t="shared" si="89"/>
        <v/>
      </c>
      <c r="O565" s="328" t="s">
        <v>330</v>
      </c>
      <c r="Q565" s="235" t="s">
        <v>226</v>
      </c>
      <c r="R565" s="234"/>
      <c r="S565" s="233" t="s">
        <v>225</v>
      </c>
      <c r="T565" s="233" t="s">
        <v>224</v>
      </c>
      <c r="V565" s="285">
        <f t="shared" si="90"/>
        <v>0.63839999999999997</v>
      </c>
    </row>
    <row r="566" spans="2:22" s="209" customFormat="1" ht="15" customHeight="1">
      <c r="B566" s="330"/>
      <c r="C566" s="304"/>
      <c r="D566" s="320"/>
      <c r="E566" s="303"/>
      <c r="F566" s="329"/>
      <c r="G566" s="296"/>
      <c r="H566" s="302"/>
      <c r="I566" s="301"/>
      <c r="J566" s="323" t="str">
        <f t="shared" si="87"/>
        <v/>
      </c>
      <c r="K566" s="301"/>
      <c r="L566" s="301"/>
      <c r="M566" s="301" t="str">
        <f t="shared" si="88"/>
        <v/>
      </c>
      <c r="N566" s="324" t="str">
        <f t="shared" si="89"/>
        <v/>
      </c>
      <c r="O566" s="328"/>
      <c r="Q566" s="299" t="s">
        <v>223</v>
      </c>
      <c r="R566" s="298"/>
      <c r="S566" s="297">
        <v>0.4</v>
      </c>
      <c r="T566" s="297">
        <v>0.2</v>
      </c>
    </row>
    <row r="567" spans="2:22" s="209" customFormat="1" ht="15" customHeight="1">
      <c r="B567" s="330" t="s">
        <v>65</v>
      </c>
      <c r="C567" s="304" t="s">
        <v>329</v>
      </c>
      <c r="D567" s="320"/>
      <c r="E567" s="303" t="s">
        <v>190</v>
      </c>
      <c r="F567" s="329">
        <v>317</v>
      </c>
      <c r="G567" s="296">
        <v>1.4999999999999999E-2</v>
      </c>
      <c r="H567" s="302">
        <v>0.2</v>
      </c>
      <c r="I567" s="301">
        <v>0.22</v>
      </c>
      <c r="J567" s="323">
        <f t="shared" si="87"/>
        <v>1.1599999999999999</v>
      </c>
      <c r="K567" s="301"/>
      <c r="L567" s="301"/>
      <c r="M567" s="301" t="str">
        <f t="shared" si="88"/>
        <v/>
      </c>
      <c r="N567" s="324" t="str">
        <f t="shared" si="89"/>
        <v/>
      </c>
      <c r="O567" s="328" t="s">
        <v>243</v>
      </c>
      <c r="Q567" s="295" t="s">
        <v>222</v>
      </c>
      <c r="R567" s="294"/>
      <c r="S567" s="293">
        <v>0.4</v>
      </c>
      <c r="T567" s="293">
        <v>0.2</v>
      </c>
      <c r="V567" s="285">
        <f>G567*H567*1.2*F567</f>
        <v>1.1412</v>
      </c>
    </row>
    <row r="568" spans="2:22" s="209" customFormat="1" ht="15" customHeight="1">
      <c r="B568" s="330" t="s">
        <v>65</v>
      </c>
      <c r="C568" s="304" t="s">
        <v>328</v>
      </c>
      <c r="D568" s="320"/>
      <c r="E568" s="303" t="s">
        <v>190</v>
      </c>
      <c r="F568" s="329">
        <v>50</v>
      </c>
      <c r="G568" s="296">
        <v>1.7999999999999999E-2</v>
      </c>
      <c r="H568" s="302">
        <v>0.2</v>
      </c>
      <c r="I568" s="301">
        <v>0.22</v>
      </c>
      <c r="J568" s="323">
        <f t="shared" si="87"/>
        <v>0.22</v>
      </c>
      <c r="K568" s="301"/>
      <c r="L568" s="301"/>
      <c r="M568" s="301" t="str">
        <f t="shared" si="88"/>
        <v/>
      </c>
      <c r="N568" s="324" t="str">
        <f t="shared" si="89"/>
        <v/>
      </c>
      <c r="O568" s="328" t="s">
        <v>243</v>
      </c>
      <c r="Q568" s="295" t="s">
        <v>221</v>
      </c>
      <c r="R568" s="294"/>
      <c r="S568" s="293">
        <v>0.4</v>
      </c>
      <c r="T568" s="293">
        <v>0.3</v>
      </c>
      <c r="V568" s="285">
        <f>G568*H568*1.2*F568</f>
        <v>0.216</v>
      </c>
    </row>
    <row r="569" spans="2:22" s="209" customFormat="1" ht="15" customHeight="1">
      <c r="B569" s="330" t="s">
        <v>64</v>
      </c>
      <c r="C569" s="304" t="s">
        <v>247</v>
      </c>
      <c r="D569" s="320"/>
      <c r="E569" s="303" t="s">
        <v>190</v>
      </c>
      <c r="F569" s="329">
        <v>10</v>
      </c>
      <c r="G569" s="296">
        <v>3.1E-2</v>
      </c>
      <c r="H569" s="302">
        <v>0.2</v>
      </c>
      <c r="I569" s="301">
        <v>0.22</v>
      </c>
      <c r="J569" s="323">
        <f t="shared" si="87"/>
        <v>7.5999999999999998E-2</v>
      </c>
      <c r="K569" s="301"/>
      <c r="L569" s="301"/>
      <c r="M569" s="301" t="str">
        <f t="shared" si="88"/>
        <v/>
      </c>
      <c r="N569" s="324" t="str">
        <f t="shared" si="89"/>
        <v/>
      </c>
      <c r="O569" s="328" t="s">
        <v>243</v>
      </c>
      <c r="Q569" s="295" t="s">
        <v>220</v>
      </c>
      <c r="R569" s="294"/>
      <c r="S569" s="293">
        <v>0.4</v>
      </c>
      <c r="T569" s="293">
        <v>0.3</v>
      </c>
      <c r="V569" s="285">
        <f>G569*H569*1.2*F569</f>
        <v>7.4400000000000008E-2</v>
      </c>
    </row>
    <row r="570" spans="2:22" s="209" customFormat="1" ht="15" customHeight="1">
      <c r="B570" s="330" t="s">
        <v>64</v>
      </c>
      <c r="C570" s="304" t="s">
        <v>245</v>
      </c>
      <c r="D570" s="320"/>
      <c r="E570" s="303" t="s">
        <v>190</v>
      </c>
      <c r="F570" s="302">
        <v>10</v>
      </c>
      <c r="G570" s="296">
        <v>0.02</v>
      </c>
      <c r="H570" s="302">
        <v>0.2</v>
      </c>
      <c r="I570" s="301">
        <v>0.22</v>
      </c>
      <c r="J570" s="323">
        <f t="shared" si="87"/>
        <v>4.9000000000000002E-2</v>
      </c>
      <c r="K570" s="223"/>
      <c r="L570" s="223"/>
      <c r="M570" s="301" t="str">
        <f t="shared" si="88"/>
        <v/>
      </c>
      <c r="N570" s="324" t="str">
        <f t="shared" si="89"/>
        <v/>
      </c>
      <c r="O570" s="328" t="s">
        <v>243</v>
      </c>
      <c r="Q570" s="295" t="s">
        <v>219</v>
      </c>
      <c r="R570" s="294"/>
      <c r="S570" s="293">
        <v>0.4</v>
      </c>
      <c r="T570" s="293">
        <v>0.3</v>
      </c>
      <c r="V570" s="285">
        <f>G570*H570*1.2*F570</f>
        <v>4.7999999999999994E-2</v>
      </c>
    </row>
    <row r="571" spans="2:22" s="209" customFormat="1" ht="15" customHeight="1">
      <c r="B571" s="330"/>
      <c r="C571" s="304"/>
      <c r="D571" s="320"/>
      <c r="E571" s="303"/>
      <c r="F571" s="329"/>
      <c r="G571" s="311"/>
      <c r="H571" s="302"/>
      <c r="I571" s="301"/>
      <c r="J571" s="323" t="str">
        <f t="shared" si="87"/>
        <v/>
      </c>
      <c r="K571" s="223"/>
      <c r="L571" s="223"/>
      <c r="M571" s="301" t="str">
        <f t="shared" si="88"/>
        <v/>
      </c>
      <c r="N571" s="324" t="str">
        <f t="shared" si="89"/>
        <v/>
      </c>
      <c r="O571" s="328"/>
      <c r="Q571" s="295" t="s">
        <v>218</v>
      </c>
      <c r="R571" s="294"/>
      <c r="S571" s="293">
        <v>0.4</v>
      </c>
      <c r="T571" s="293">
        <v>0.2</v>
      </c>
      <c r="V571" s="285">
        <f>G571*H571*1.2*F571</f>
        <v>0</v>
      </c>
    </row>
    <row r="572" spans="2:22" s="209" customFormat="1" ht="15" customHeight="1">
      <c r="B572" s="289" t="s">
        <v>6</v>
      </c>
      <c r="C572" s="288" t="s">
        <v>242</v>
      </c>
      <c r="D572" s="227"/>
      <c r="E572" s="303" t="s">
        <v>190</v>
      </c>
      <c r="F572" s="287">
        <v>49</v>
      </c>
      <c r="G572" s="296">
        <v>8.0000000000000002E-3</v>
      </c>
      <c r="H572" s="302">
        <v>1</v>
      </c>
      <c r="I572" s="301">
        <v>0.22</v>
      </c>
      <c r="J572" s="323">
        <f t="shared" si="87"/>
        <v>0.47799999999999998</v>
      </c>
      <c r="K572" s="301"/>
      <c r="L572" s="301"/>
      <c r="M572" s="301" t="str">
        <f t="shared" si="88"/>
        <v/>
      </c>
      <c r="N572" s="324" t="str">
        <f t="shared" si="89"/>
        <v/>
      </c>
      <c r="O572" s="328" t="s">
        <v>241</v>
      </c>
      <c r="Q572" s="295" t="s">
        <v>217</v>
      </c>
      <c r="R572" s="294"/>
      <c r="S572" s="293">
        <v>0.5</v>
      </c>
      <c r="T572" s="293">
        <v>0.3</v>
      </c>
    </row>
    <row r="573" spans="2:22" s="209" customFormat="1" ht="15" customHeight="1">
      <c r="B573" s="305" t="s">
        <v>6</v>
      </c>
      <c r="C573" s="304" t="s">
        <v>327</v>
      </c>
      <c r="D573" s="320"/>
      <c r="E573" s="303" t="s">
        <v>190</v>
      </c>
      <c r="F573" s="302">
        <v>40</v>
      </c>
      <c r="G573" s="286">
        <v>1.0999999999999999E-2</v>
      </c>
      <c r="H573" s="302">
        <v>1</v>
      </c>
      <c r="I573" s="301">
        <v>0.22</v>
      </c>
      <c r="J573" s="323">
        <f t="shared" si="87"/>
        <v>0.53700000000000003</v>
      </c>
      <c r="K573" s="301"/>
      <c r="L573" s="301"/>
      <c r="M573" s="301" t="str">
        <f t="shared" si="88"/>
        <v/>
      </c>
      <c r="N573" s="324" t="str">
        <f t="shared" si="89"/>
        <v/>
      </c>
      <c r="O573" s="300" t="s">
        <v>241</v>
      </c>
      <c r="Q573" s="295" t="s">
        <v>216</v>
      </c>
      <c r="R573" s="294"/>
      <c r="S573" s="293">
        <v>0.4</v>
      </c>
      <c r="T573" s="293">
        <v>0.3</v>
      </c>
    </row>
    <row r="574" spans="2:22" s="209" customFormat="1" ht="15" customHeight="1">
      <c r="B574" s="305" t="s">
        <v>6</v>
      </c>
      <c r="C574" s="304" t="s">
        <v>326</v>
      </c>
      <c r="D574" s="320"/>
      <c r="E574" s="303" t="s">
        <v>190</v>
      </c>
      <c r="F574" s="302">
        <v>10</v>
      </c>
      <c r="G574" s="286">
        <v>1.4E-2</v>
      </c>
      <c r="H574" s="302">
        <v>1</v>
      </c>
      <c r="I574" s="301">
        <v>0.22</v>
      </c>
      <c r="J574" s="323">
        <f t="shared" si="87"/>
        <v>0.17100000000000001</v>
      </c>
      <c r="K574" s="301"/>
      <c r="L574" s="301"/>
      <c r="M574" s="301" t="str">
        <f t="shared" si="88"/>
        <v/>
      </c>
      <c r="N574" s="324" t="str">
        <f t="shared" si="89"/>
        <v/>
      </c>
      <c r="O574" s="300" t="s">
        <v>241</v>
      </c>
      <c r="Q574" s="295" t="s">
        <v>215</v>
      </c>
      <c r="R574" s="294"/>
      <c r="S574" s="293">
        <v>0.4</v>
      </c>
      <c r="T574" s="293">
        <v>0.3</v>
      </c>
    </row>
    <row r="575" spans="2:22" s="209" customFormat="1" ht="15" customHeight="1">
      <c r="B575" s="305"/>
      <c r="C575" s="304"/>
      <c r="D575" s="320"/>
      <c r="E575" s="303"/>
      <c r="F575" s="302"/>
      <c r="G575" s="286"/>
      <c r="H575" s="302"/>
      <c r="I575" s="301"/>
      <c r="J575" s="323" t="str">
        <f t="shared" si="87"/>
        <v/>
      </c>
      <c r="K575" s="301"/>
      <c r="L575" s="301"/>
      <c r="M575" s="301" t="str">
        <f t="shared" si="88"/>
        <v/>
      </c>
      <c r="N575" s="324" t="str">
        <f t="shared" si="89"/>
        <v/>
      </c>
      <c r="O575" s="300"/>
      <c r="Q575" s="295" t="s">
        <v>214</v>
      </c>
      <c r="R575" s="294"/>
      <c r="S575" s="293">
        <v>0.6</v>
      </c>
      <c r="T575" s="293">
        <v>0.3</v>
      </c>
    </row>
    <row r="576" spans="2:22" s="209" customFormat="1" ht="15" customHeight="1">
      <c r="B576" s="289" t="s">
        <v>325</v>
      </c>
      <c r="C576" s="288" t="s">
        <v>324</v>
      </c>
      <c r="D576" s="227"/>
      <c r="E576" s="303" t="s">
        <v>190</v>
      </c>
      <c r="F576" s="287">
        <v>3</v>
      </c>
      <c r="G576" s="286">
        <f>(200+200+150)*0.0001</f>
        <v>5.5E-2</v>
      </c>
      <c r="H576" s="302">
        <v>1</v>
      </c>
      <c r="I576" s="301">
        <v>0.22</v>
      </c>
      <c r="J576" s="323">
        <f t="shared" si="87"/>
        <v>0.20100000000000001</v>
      </c>
      <c r="K576" s="301"/>
      <c r="L576" s="301"/>
      <c r="M576" s="301" t="str">
        <f t="shared" si="88"/>
        <v/>
      </c>
      <c r="N576" s="324" t="str">
        <f t="shared" si="89"/>
        <v/>
      </c>
      <c r="O576" s="328" t="s">
        <v>323</v>
      </c>
      <c r="Q576" s="295" t="s">
        <v>213</v>
      </c>
      <c r="R576" s="294"/>
      <c r="S576" s="293">
        <v>0.4</v>
      </c>
      <c r="T576" s="293">
        <v>0.2</v>
      </c>
    </row>
    <row r="577" spans="1:22" s="209" customFormat="1" ht="15" customHeight="1">
      <c r="B577" s="305"/>
      <c r="C577" s="304"/>
      <c r="D577" s="320"/>
      <c r="E577" s="303"/>
      <c r="F577" s="302"/>
      <c r="G577" s="296"/>
      <c r="H577" s="310"/>
      <c r="I577" s="301" t="str">
        <f t="shared" ref="I577:I584" si="91">IF(G577="","",0.12)</f>
        <v/>
      </c>
      <c r="J577" s="224" t="str">
        <f t="shared" si="87"/>
        <v/>
      </c>
      <c r="K577" s="301"/>
      <c r="L577" s="301"/>
      <c r="M577" s="301" t="str">
        <f t="shared" si="88"/>
        <v/>
      </c>
      <c r="N577" s="324" t="str">
        <f t="shared" si="89"/>
        <v/>
      </c>
      <c r="O577" s="300"/>
      <c r="Q577" s="295" t="s">
        <v>212</v>
      </c>
      <c r="R577" s="294"/>
      <c r="S577" s="293">
        <v>0.6</v>
      </c>
      <c r="T577" s="293">
        <v>0.3</v>
      </c>
    </row>
    <row r="578" spans="1:22" s="209" customFormat="1" ht="15" customHeight="1">
      <c r="B578" s="305"/>
      <c r="C578" s="304"/>
      <c r="D578" s="320"/>
      <c r="E578" s="303"/>
      <c r="F578" s="302"/>
      <c r="G578" s="296"/>
      <c r="H578" s="302"/>
      <c r="I578" s="301" t="str">
        <f t="shared" si="91"/>
        <v/>
      </c>
      <c r="J578" s="224" t="str">
        <f t="shared" si="87"/>
        <v/>
      </c>
      <c r="K578" s="301"/>
      <c r="L578" s="301"/>
      <c r="M578" s="301" t="str">
        <f t="shared" si="88"/>
        <v/>
      </c>
      <c r="N578" s="324" t="str">
        <f t="shared" si="89"/>
        <v/>
      </c>
      <c r="O578" s="300"/>
      <c r="Q578" s="292" t="s">
        <v>211</v>
      </c>
      <c r="R578" s="291"/>
      <c r="S578" s="290">
        <v>0.4</v>
      </c>
      <c r="T578" s="290">
        <v>0.3</v>
      </c>
    </row>
    <row r="579" spans="1:22" s="209" customFormat="1" ht="15" customHeight="1">
      <c r="B579" s="289"/>
      <c r="C579" s="288"/>
      <c r="D579" s="227"/>
      <c r="E579" s="226"/>
      <c r="F579" s="287"/>
      <c r="G579" s="286"/>
      <c r="H579" s="225"/>
      <c r="I579" s="223" t="str">
        <f t="shared" si="91"/>
        <v/>
      </c>
      <c r="J579" s="224" t="str">
        <f t="shared" si="87"/>
        <v/>
      </c>
      <c r="K579" s="223"/>
      <c r="L579" s="223"/>
      <c r="M579" s="223" t="str">
        <f t="shared" si="88"/>
        <v/>
      </c>
      <c r="N579" s="222" t="str">
        <f t="shared" si="89"/>
        <v/>
      </c>
      <c r="O579" s="221"/>
      <c r="Q579" s="210"/>
      <c r="R579" s="210"/>
      <c r="S579" s="210"/>
      <c r="T579" s="210"/>
    </row>
    <row r="580" spans="1:22" s="209" customFormat="1" ht="15" customHeight="1">
      <c r="B580" s="289"/>
      <c r="C580" s="288"/>
      <c r="D580" s="227"/>
      <c r="E580" s="226"/>
      <c r="F580" s="287"/>
      <c r="G580" s="286"/>
      <c r="H580" s="225"/>
      <c r="I580" s="223" t="str">
        <f t="shared" si="91"/>
        <v/>
      </c>
      <c r="J580" s="224" t="str">
        <f t="shared" si="87"/>
        <v/>
      </c>
      <c r="K580" s="223"/>
      <c r="L580" s="223"/>
      <c r="M580" s="223" t="str">
        <f t="shared" si="88"/>
        <v/>
      </c>
      <c r="N580" s="222" t="str">
        <f t="shared" si="89"/>
        <v/>
      </c>
      <c r="O580" s="221"/>
      <c r="Q580" s="210"/>
      <c r="R580" s="210"/>
      <c r="S580" s="210"/>
      <c r="T580" s="210"/>
    </row>
    <row r="581" spans="1:22" s="209" customFormat="1" ht="15" customHeight="1">
      <c r="B581" s="289"/>
      <c r="C581" s="288"/>
      <c r="D581" s="227"/>
      <c r="E581" s="226"/>
      <c r="F581" s="287"/>
      <c r="G581" s="286"/>
      <c r="H581" s="225"/>
      <c r="I581" s="223" t="str">
        <f t="shared" si="91"/>
        <v/>
      </c>
      <c r="J581" s="224" t="str">
        <f t="shared" si="87"/>
        <v/>
      </c>
      <c r="K581" s="223"/>
      <c r="L581" s="223"/>
      <c r="M581" s="223" t="str">
        <f t="shared" si="88"/>
        <v/>
      </c>
      <c r="N581" s="222" t="str">
        <f t="shared" si="89"/>
        <v/>
      </c>
      <c r="O581" s="221"/>
      <c r="Q581" s="210"/>
      <c r="R581" s="210"/>
      <c r="S581" s="210"/>
      <c r="T581" s="210"/>
    </row>
    <row r="582" spans="1:22" s="209" customFormat="1" ht="15" customHeight="1">
      <c r="B582" s="289"/>
      <c r="C582" s="288"/>
      <c r="D582" s="227"/>
      <c r="E582" s="226"/>
      <c r="F582" s="287"/>
      <c r="G582" s="286"/>
      <c r="H582" s="225"/>
      <c r="I582" s="223" t="str">
        <f t="shared" si="91"/>
        <v/>
      </c>
      <c r="J582" s="224" t="str">
        <f t="shared" si="87"/>
        <v/>
      </c>
      <c r="K582" s="223"/>
      <c r="L582" s="223"/>
      <c r="M582" s="223" t="str">
        <f t="shared" si="88"/>
        <v/>
      </c>
      <c r="N582" s="222" t="str">
        <f t="shared" si="89"/>
        <v/>
      </c>
      <c r="O582" s="221"/>
      <c r="Q582" s="210"/>
      <c r="R582" s="210"/>
      <c r="S582" s="210"/>
      <c r="T582" s="210"/>
    </row>
    <row r="583" spans="1:22" s="209" customFormat="1" ht="15" customHeight="1">
      <c r="B583" s="289"/>
      <c r="C583" s="288"/>
      <c r="D583" s="227"/>
      <c r="E583" s="226"/>
      <c r="F583" s="287"/>
      <c r="G583" s="286"/>
      <c r="H583" s="225"/>
      <c r="I583" s="223" t="str">
        <f t="shared" si="91"/>
        <v/>
      </c>
      <c r="J583" s="224" t="str">
        <f t="shared" si="87"/>
        <v/>
      </c>
      <c r="K583" s="223"/>
      <c r="L583" s="223"/>
      <c r="M583" s="223" t="str">
        <f t="shared" si="88"/>
        <v/>
      </c>
      <c r="N583" s="222" t="str">
        <f t="shared" si="89"/>
        <v/>
      </c>
      <c r="O583" s="221"/>
      <c r="Q583" s="210"/>
      <c r="R583" s="210"/>
      <c r="S583" s="210"/>
      <c r="T583" s="210"/>
    </row>
    <row r="584" spans="1:22" s="209" customFormat="1" ht="15" customHeight="1">
      <c r="B584" s="289"/>
      <c r="C584" s="288"/>
      <c r="D584" s="227"/>
      <c r="E584" s="226"/>
      <c r="F584" s="225"/>
      <c r="G584" s="286"/>
      <c r="H584" s="225"/>
      <c r="I584" s="223" t="str">
        <f t="shared" si="91"/>
        <v/>
      </c>
      <c r="J584" s="224" t="str">
        <f t="shared" si="87"/>
        <v/>
      </c>
      <c r="K584" s="223"/>
      <c r="L584" s="223"/>
      <c r="M584" s="223" t="str">
        <f t="shared" si="88"/>
        <v/>
      </c>
      <c r="N584" s="222" t="str">
        <f t="shared" si="89"/>
        <v/>
      </c>
      <c r="O584" s="221"/>
      <c r="Q584" s="210"/>
      <c r="R584" s="210"/>
      <c r="S584" s="210"/>
      <c r="T584" s="210"/>
    </row>
    <row r="585" spans="1:22" s="209" customFormat="1" ht="15" customHeight="1">
      <c r="B585" s="220"/>
      <c r="C585" s="219" t="s">
        <v>191</v>
      </c>
      <c r="D585" s="218"/>
      <c r="E585" s="217"/>
      <c r="F585" s="215"/>
      <c r="G585" s="216"/>
      <c r="H585" s="215"/>
      <c r="I585" s="215"/>
      <c r="J585" s="214">
        <f>IF(J553="","",SUM(J553:J584))</f>
        <v>9.5839999999999996</v>
      </c>
      <c r="K585" s="213"/>
      <c r="L585" s="213"/>
      <c r="M585" s="213"/>
      <c r="N585" s="212" t="str">
        <f>IF(N553="","",SUM(N553:N584))</f>
        <v/>
      </c>
      <c r="O585" s="211"/>
      <c r="Q585" s="210"/>
      <c r="R585" s="210"/>
      <c r="S585" s="210"/>
      <c r="T585" s="210"/>
    </row>
    <row r="586" spans="1:22" ht="15" customHeight="1">
      <c r="A586" s="209"/>
      <c r="B586" s="284" t="s">
        <v>238</v>
      </c>
      <c r="C586" s="209"/>
      <c r="D586" s="209"/>
      <c r="E586" s="209"/>
      <c r="F586" s="209"/>
      <c r="G586" s="210"/>
      <c r="H586" s="209"/>
      <c r="I586" s="209"/>
      <c r="J586" s="209"/>
      <c r="K586" s="209"/>
      <c r="L586" s="209"/>
      <c r="M586" s="209"/>
      <c r="N586" s="209"/>
      <c r="O586" s="209"/>
      <c r="P586" s="209"/>
      <c r="Q586" s="210"/>
      <c r="R586" s="210"/>
      <c r="S586" s="210"/>
      <c r="T586" s="210"/>
    </row>
    <row r="587" spans="1:22" ht="15" customHeight="1">
      <c r="A587" s="209"/>
      <c r="B587" s="283" t="s">
        <v>93</v>
      </c>
      <c r="C587" s="1073" t="e">
        <f>$C$2</f>
        <v>#REF!</v>
      </c>
      <c r="D587" s="1074"/>
      <c r="E587" s="1074"/>
      <c r="F587" s="1074"/>
      <c r="G587" s="1074"/>
      <c r="H587" s="1074"/>
      <c r="I587" s="1074"/>
      <c r="J587" s="1075"/>
      <c r="K587" s="1071" t="s">
        <v>207</v>
      </c>
      <c r="L587" s="1072"/>
      <c r="M587" s="319" t="str">
        <f>$M$2</f>
        <v>Ⅱ.排水処理施設（西）撤去工事　</v>
      </c>
      <c r="N587" s="318"/>
      <c r="O587" s="318"/>
      <c r="P587" s="317"/>
      <c r="Q587" s="282" t="s">
        <v>240</v>
      </c>
      <c r="R587" s="886" t="s">
        <v>322</v>
      </c>
      <c r="S587" s="894"/>
      <c r="T587" s="1070"/>
    </row>
    <row r="588" spans="1:22" ht="15" customHeight="1">
      <c r="A588" s="209"/>
      <c r="B588" s="209"/>
      <c r="C588" s="209"/>
      <c r="D588" s="209"/>
      <c r="E588" s="209"/>
      <c r="F588" s="209"/>
      <c r="G588" s="210"/>
      <c r="H588" s="209"/>
      <c r="I588" s="209"/>
      <c r="J588" s="209"/>
      <c r="K588" s="209"/>
      <c r="L588" s="209"/>
      <c r="M588" s="209"/>
      <c r="N588" s="209"/>
      <c r="O588" s="209"/>
      <c r="P588" s="209"/>
      <c r="Q588" s="210"/>
      <c r="R588" s="210"/>
      <c r="S588" s="210"/>
      <c r="T588" s="210"/>
    </row>
    <row r="589" spans="1:22" ht="15" customHeight="1">
      <c r="A589" s="209"/>
      <c r="B589" s="281"/>
      <c r="C589" s="280"/>
      <c r="D589" s="275" t="s">
        <v>235</v>
      </c>
      <c r="E589" s="279"/>
      <c r="F589" s="278"/>
      <c r="G589" s="277" t="s">
        <v>205</v>
      </c>
      <c r="H589" s="274"/>
      <c r="I589" s="274"/>
      <c r="J589" s="276"/>
      <c r="K589" s="275" t="s">
        <v>204</v>
      </c>
      <c r="L589" s="274"/>
      <c r="M589" s="274"/>
      <c r="N589" s="273"/>
      <c r="O589" s="272" t="s">
        <v>203</v>
      </c>
      <c r="P589" s="209"/>
      <c r="Q589" s="210"/>
      <c r="R589" s="210"/>
      <c r="S589" s="210"/>
      <c r="T589" s="210"/>
    </row>
    <row r="590" spans="1:22" ht="15" customHeight="1">
      <c r="A590" s="209"/>
      <c r="B590" s="271" t="s">
        <v>70</v>
      </c>
      <c r="C590" s="270" t="s">
        <v>87</v>
      </c>
      <c r="D590" s="269" t="s">
        <v>234</v>
      </c>
      <c r="E590" s="268" t="s">
        <v>233</v>
      </c>
      <c r="F590" s="265" t="s">
        <v>13</v>
      </c>
      <c r="G590" s="267" t="s">
        <v>202</v>
      </c>
      <c r="H590" s="265" t="s">
        <v>14</v>
      </c>
      <c r="I590" s="264" t="s">
        <v>201</v>
      </c>
      <c r="J590" s="266" t="s">
        <v>14</v>
      </c>
      <c r="K590" s="265" t="s">
        <v>202</v>
      </c>
      <c r="L590" s="265" t="s">
        <v>14</v>
      </c>
      <c r="M590" s="264" t="s">
        <v>201</v>
      </c>
      <c r="N590" s="263" t="s">
        <v>14</v>
      </c>
      <c r="O590" s="262"/>
      <c r="P590" s="209"/>
      <c r="Q590" s="210"/>
      <c r="R590" s="210"/>
      <c r="S590" s="210"/>
      <c r="T590" s="210"/>
    </row>
    <row r="591" spans="1:22" ht="15" customHeight="1">
      <c r="A591" s="209"/>
      <c r="B591" s="261"/>
      <c r="C591" s="260"/>
      <c r="D591" s="259"/>
      <c r="E591" s="256"/>
      <c r="F591" s="256"/>
      <c r="G591" s="258"/>
      <c r="H591" s="256" t="s">
        <v>200</v>
      </c>
      <c r="I591" s="256"/>
      <c r="J591" s="257" t="s">
        <v>199</v>
      </c>
      <c r="K591" s="256"/>
      <c r="L591" s="256" t="s">
        <v>200</v>
      </c>
      <c r="M591" s="256"/>
      <c r="N591" s="255" t="s">
        <v>199</v>
      </c>
      <c r="O591" s="254"/>
      <c r="P591" s="209"/>
      <c r="Q591" s="210"/>
      <c r="R591" s="210"/>
      <c r="S591" s="210"/>
      <c r="T591" s="210"/>
    </row>
    <row r="592" spans="1:22" ht="15" customHeight="1">
      <c r="A592" s="209"/>
      <c r="B592" s="289" t="s">
        <v>270</v>
      </c>
      <c r="C592" s="288" t="s">
        <v>321</v>
      </c>
      <c r="D592" s="320"/>
      <c r="E592" s="303" t="s">
        <v>251</v>
      </c>
      <c r="F592" s="302">
        <v>7</v>
      </c>
      <c r="G592" s="296">
        <v>3.2000000000000002E-3</v>
      </c>
      <c r="H592" s="302">
        <v>1</v>
      </c>
      <c r="I592" s="301">
        <v>0.22</v>
      </c>
      <c r="J592" s="224">
        <f t="shared" ref="J592:J623" si="92">IF(AND(D592="",E592=""),"",IF(H592="",ROUND(F592*G592+F592*G592*I592,3),ROUND(F592*G592*H592+F592*G592*H592*I592,3)))</f>
        <v>2.7E-2</v>
      </c>
      <c r="K592" s="301"/>
      <c r="L592" s="301"/>
      <c r="M592" s="301" t="str">
        <f t="shared" ref="M592:M610" si="93">IF(K592="","",0.12)</f>
        <v/>
      </c>
      <c r="N592" s="324">
        <v>0</v>
      </c>
      <c r="O592" s="300" t="s">
        <v>268</v>
      </c>
      <c r="P592" s="209"/>
      <c r="Q592" s="253" t="s">
        <v>229</v>
      </c>
      <c r="R592" s="252"/>
      <c r="S592" s="251"/>
      <c r="T592" s="210"/>
      <c r="V592" s="285">
        <f t="shared" ref="V592:V609" si="94">G592*H592*1.2*F592</f>
        <v>2.6880000000000001E-2</v>
      </c>
    </row>
    <row r="593" spans="1:22" ht="15" customHeight="1">
      <c r="A593" s="209"/>
      <c r="B593" s="289" t="s">
        <v>270</v>
      </c>
      <c r="C593" s="288" t="s">
        <v>320</v>
      </c>
      <c r="D593" s="227"/>
      <c r="E593" s="226" t="s">
        <v>251</v>
      </c>
      <c r="F593" s="225">
        <v>49</v>
      </c>
      <c r="G593" s="296">
        <v>4.0000000000000001E-3</v>
      </c>
      <c r="H593" s="302">
        <v>1</v>
      </c>
      <c r="I593" s="301">
        <v>0.22</v>
      </c>
      <c r="J593" s="224">
        <f t="shared" si="92"/>
        <v>0.23899999999999999</v>
      </c>
      <c r="K593" s="223"/>
      <c r="L593" s="223"/>
      <c r="M593" s="223" t="str">
        <f t="shared" si="93"/>
        <v/>
      </c>
      <c r="N593" s="222" t="str">
        <f t="shared" ref="N593:N623" si="95">IF(K593="","",IF(L593="",ROUND(F593*K593+F593*K593*M593,3),ROUND(F593*K593*L593+F593*K593*L593*M593,3)))</f>
        <v/>
      </c>
      <c r="O593" s="300" t="s">
        <v>268</v>
      </c>
      <c r="P593" s="209"/>
      <c r="Q593" s="245" t="s">
        <v>227</v>
      </c>
      <c r="R593" s="244" t="s">
        <v>196</v>
      </c>
      <c r="S593" s="243" t="s">
        <v>195</v>
      </c>
      <c r="T593" s="210"/>
      <c r="V593" s="285">
        <f t="shared" si="94"/>
        <v>0.23519999999999999</v>
      </c>
    </row>
    <row r="594" spans="1:22" ht="15" customHeight="1">
      <c r="A594" s="209"/>
      <c r="B594" s="322" t="s">
        <v>318</v>
      </c>
      <c r="C594" s="288" t="s">
        <v>319</v>
      </c>
      <c r="D594" s="320"/>
      <c r="E594" s="303" t="s">
        <v>251</v>
      </c>
      <c r="F594" s="302">
        <v>194</v>
      </c>
      <c r="G594" s="296">
        <v>0.01</v>
      </c>
      <c r="H594" s="302">
        <v>0.2</v>
      </c>
      <c r="I594" s="301">
        <v>0.22</v>
      </c>
      <c r="J594" s="224">
        <f t="shared" si="92"/>
        <v>0.47299999999999998</v>
      </c>
      <c r="K594" s="301"/>
      <c r="L594" s="301"/>
      <c r="M594" s="301" t="str">
        <f t="shared" si="93"/>
        <v/>
      </c>
      <c r="N594" s="324" t="str">
        <f t="shared" si="95"/>
        <v/>
      </c>
      <c r="O594" s="300" t="s">
        <v>311</v>
      </c>
      <c r="P594" s="209"/>
      <c r="Q594" s="242" t="s">
        <v>15</v>
      </c>
      <c r="R594" s="241" t="s">
        <v>16</v>
      </c>
      <c r="S594" s="240" t="s">
        <v>197</v>
      </c>
      <c r="T594" s="210"/>
      <c r="V594" s="285">
        <f t="shared" si="94"/>
        <v>0.46559999999999996</v>
      </c>
    </row>
    <row r="595" spans="1:22" ht="15" customHeight="1" thickBot="1">
      <c r="A595" s="209"/>
      <c r="B595" s="322" t="s">
        <v>318</v>
      </c>
      <c r="C595" s="288" t="s">
        <v>317</v>
      </c>
      <c r="D595" s="227"/>
      <c r="E595" s="226" t="s">
        <v>251</v>
      </c>
      <c r="F595" s="225">
        <v>42</v>
      </c>
      <c r="G595" s="296">
        <v>1.7000000000000001E-2</v>
      </c>
      <c r="H595" s="302">
        <v>0.2</v>
      </c>
      <c r="I595" s="301">
        <v>0.22</v>
      </c>
      <c r="J595" s="224">
        <f t="shared" si="92"/>
        <v>0.17399999999999999</v>
      </c>
      <c r="K595" s="223"/>
      <c r="L595" s="223"/>
      <c r="M595" s="223" t="str">
        <f t="shared" si="93"/>
        <v/>
      </c>
      <c r="N595" s="222" t="str">
        <f t="shared" si="95"/>
        <v/>
      </c>
      <c r="O595" s="300" t="s">
        <v>311</v>
      </c>
      <c r="P595" s="209"/>
      <c r="Q595" s="250">
        <f>J624</f>
        <v>27.405000000000001</v>
      </c>
      <c r="R595" s="237" t="e">
        <f>#REF!</f>
        <v>#REF!</v>
      </c>
      <c r="S595" s="249" t="e">
        <f>IF(OR(Q595="",R595=""),0,ROUNDDOWN(Q595*R595,0))</f>
        <v>#REF!</v>
      </c>
      <c r="T595" s="210"/>
      <c r="V595" s="285">
        <f t="shared" si="94"/>
        <v>0.17136000000000001</v>
      </c>
    </row>
    <row r="596" spans="1:22" ht="15" customHeight="1" thickTop="1">
      <c r="A596" s="209"/>
      <c r="B596" s="322" t="s">
        <v>316</v>
      </c>
      <c r="C596" s="288" t="s">
        <v>315</v>
      </c>
      <c r="D596" s="227"/>
      <c r="E596" s="226" t="s">
        <v>190</v>
      </c>
      <c r="F596" s="225">
        <v>42</v>
      </c>
      <c r="G596" s="296">
        <v>8.2000000000000003E-2</v>
      </c>
      <c r="H596" s="302">
        <v>0.2</v>
      </c>
      <c r="I596" s="301">
        <v>0.22</v>
      </c>
      <c r="J596" s="224">
        <f t="shared" si="92"/>
        <v>0.84</v>
      </c>
      <c r="K596" s="223"/>
      <c r="L596" s="223"/>
      <c r="M596" s="301" t="str">
        <f t="shared" si="93"/>
        <v/>
      </c>
      <c r="N596" s="324" t="str">
        <f t="shared" si="95"/>
        <v/>
      </c>
      <c r="O596" s="300" t="s">
        <v>311</v>
      </c>
      <c r="P596" s="209"/>
      <c r="Q596" s="248" t="s">
        <v>228</v>
      </c>
      <c r="R596" s="247"/>
      <c r="S596" s="246"/>
      <c r="T596" s="210"/>
      <c r="V596" s="285">
        <f t="shared" si="94"/>
        <v>0.82655999999999996</v>
      </c>
    </row>
    <row r="597" spans="1:22" ht="15" customHeight="1">
      <c r="A597" s="209"/>
      <c r="B597" s="322" t="s">
        <v>313</v>
      </c>
      <c r="C597" s="288" t="s">
        <v>314</v>
      </c>
      <c r="D597" s="227"/>
      <c r="E597" s="226" t="s">
        <v>190</v>
      </c>
      <c r="F597" s="225">
        <v>9</v>
      </c>
      <c r="G597" s="296">
        <f>0.082*0.8</f>
        <v>6.5600000000000006E-2</v>
      </c>
      <c r="H597" s="302">
        <v>0.2</v>
      </c>
      <c r="I597" s="301">
        <v>0.22</v>
      </c>
      <c r="J597" s="224">
        <f t="shared" si="92"/>
        <v>0.14399999999999999</v>
      </c>
      <c r="K597" s="223"/>
      <c r="L597" s="223"/>
      <c r="M597" s="223" t="str">
        <f t="shared" si="93"/>
        <v/>
      </c>
      <c r="N597" s="222" t="str">
        <f t="shared" si="95"/>
        <v/>
      </c>
      <c r="O597" s="300" t="s">
        <v>311</v>
      </c>
      <c r="P597" s="209"/>
      <c r="Q597" s="245" t="s">
        <v>227</v>
      </c>
      <c r="R597" s="244" t="s">
        <v>196</v>
      </c>
      <c r="S597" s="243" t="s">
        <v>195</v>
      </c>
      <c r="T597" s="210"/>
      <c r="V597" s="207">
        <f t="shared" si="94"/>
        <v>0.14169600000000002</v>
      </c>
    </row>
    <row r="598" spans="1:22" ht="15" customHeight="1">
      <c r="A598" s="209"/>
      <c r="B598" s="322" t="s">
        <v>313</v>
      </c>
      <c r="C598" s="288" t="s">
        <v>312</v>
      </c>
      <c r="D598" s="227"/>
      <c r="E598" s="226" t="s">
        <v>251</v>
      </c>
      <c r="F598" s="302">
        <v>4</v>
      </c>
      <c r="G598" s="296">
        <f>0.082*1.2</f>
        <v>9.8400000000000001E-2</v>
      </c>
      <c r="H598" s="302">
        <v>0.2</v>
      </c>
      <c r="I598" s="301">
        <v>0.22</v>
      </c>
      <c r="J598" s="224">
        <f t="shared" si="92"/>
        <v>9.6000000000000002E-2</v>
      </c>
      <c r="K598" s="301"/>
      <c r="L598" s="301"/>
      <c r="M598" s="301" t="str">
        <f t="shared" si="93"/>
        <v/>
      </c>
      <c r="N598" s="324" t="str">
        <f t="shared" si="95"/>
        <v/>
      </c>
      <c r="O598" s="300" t="s">
        <v>311</v>
      </c>
      <c r="P598" s="209"/>
      <c r="Q598" s="242" t="s">
        <v>17</v>
      </c>
      <c r="R598" s="241" t="s">
        <v>18</v>
      </c>
      <c r="S598" s="240" t="s">
        <v>194</v>
      </c>
      <c r="T598" s="210"/>
      <c r="V598" s="285">
        <f t="shared" si="94"/>
        <v>9.4464000000000006E-2</v>
      </c>
    </row>
    <row r="599" spans="1:22" ht="15" customHeight="1">
      <c r="A599" s="209"/>
      <c r="B599" s="322" t="s">
        <v>308</v>
      </c>
      <c r="C599" s="288" t="s">
        <v>310</v>
      </c>
      <c r="D599" s="227"/>
      <c r="E599" s="226" t="s">
        <v>251</v>
      </c>
      <c r="F599" s="225">
        <v>14</v>
      </c>
      <c r="G599" s="296">
        <f>0.017*0.8</f>
        <v>1.3600000000000001E-2</v>
      </c>
      <c r="H599" s="302">
        <v>0.2</v>
      </c>
      <c r="I599" s="301">
        <v>0.22</v>
      </c>
      <c r="J599" s="224">
        <f t="shared" si="92"/>
        <v>4.5999999999999999E-2</v>
      </c>
      <c r="K599" s="223"/>
      <c r="L599" s="223"/>
      <c r="M599" s="223" t="str">
        <f t="shared" si="93"/>
        <v/>
      </c>
      <c r="N599" s="222" t="str">
        <f t="shared" si="95"/>
        <v/>
      </c>
      <c r="O599" s="300" t="s">
        <v>306</v>
      </c>
      <c r="P599" s="209"/>
      <c r="Q599" s="238">
        <f>N624</f>
        <v>0.63600000000000001</v>
      </c>
      <c r="R599" s="306" t="e">
        <f>#REF!</f>
        <v>#REF!</v>
      </c>
      <c r="S599" s="236" t="e">
        <f>IF(OR(Q599="",R599=""),0,ROUNDDOWN(Q599*R599,0))</f>
        <v>#REF!</v>
      </c>
      <c r="T599" s="210"/>
      <c r="V599" s="285">
        <f t="shared" si="94"/>
        <v>4.5696000000000001E-2</v>
      </c>
    </row>
    <row r="600" spans="1:22" ht="15" customHeight="1">
      <c r="A600" s="209"/>
      <c r="B600" s="322" t="s">
        <v>308</v>
      </c>
      <c r="C600" s="288" t="s">
        <v>309</v>
      </c>
      <c r="D600" s="227"/>
      <c r="E600" s="226" t="s">
        <v>251</v>
      </c>
      <c r="F600" s="225">
        <v>186</v>
      </c>
      <c r="G600" s="296">
        <v>1.7000000000000001E-2</v>
      </c>
      <c r="H600" s="302">
        <v>0.2</v>
      </c>
      <c r="I600" s="301">
        <v>0.22</v>
      </c>
      <c r="J600" s="224">
        <f t="shared" si="92"/>
        <v>0.77200000000000002</v>
      </c>
      <c r="K600" s="223"/>
      <c r="L600" s="223"/>
      <c r="M600" s="223" t="str">
        <f t="shared" si="93"/>
        <v/>
      </c>
      <c r="N600" s="222" t="str">
        <f t="shared" si="95"/>
        <v/>
      </c>
      <c r="O600" s="300" t="s">
        <v>306</v>
      </c>
      <c r="P600" s="209"/>
      <c r="Q600" s="210"/>
      <c r="R600" s="210"/>
      <c r="S600" s="210"/>
      <c r="T600" s="210"/>
      <c r="V600" s="285">
        <f t="shared" si="94"/>
        <v>0.75888</v>
      </c>
    </row>
    <row r="601" spans="1:22" ht="15" customHeight="1">
      <c r="A601" s="209"/>
      <c r="B601" s="322" t="s">
        <v>308</v>
      </c>
      <c r="C601" s="288" t="s">
        <v>307</v>
      </c>
      <c r="D601" s="227"/>
      <c r="E601" s="226" t="s">
        <v>251</v>
      </c>
      <c r="F601" s="225">
        <v>6</v>
      </c>
      <c r="G601" s="296">
        <f>0.017*1.2</f>
        <v>2.0400000000000001E-2</v>
      </c>
      <c r="H601" s="302">
        <v>0.2</v>
      </c>
      <c r="I601" s="301">
        <v>0.22</v>
      </c>
      <c r="J601" s="224">
        <f t="shared" si="92"/>
        <v>0.03</v>
      </c>
      <c r="K601" s="223"/>
      <c r="L601" s="223"/>
      <c r="M601" s="223" t="str">
        <f t="shared" si="93"/>
        <v/>
      </c>
      <c r="N601" s="222" t="str">
        <f t="shared" si="95"/>
        <v/>
      </c>
      <c r="O601" s="300" t="s">
        <v>306</v>
      </c>
      <c r="P601" s="209"/>
      <c r="Q601" s="235" t="s">
        <v>193</v>
      </c>
      <c r="R601" s="234"/>
      <c r="S601" s="233" t="s">
        <v>192</v>
      </c>
      <c r="T601" s="210"/>
      <c r="V601" s="285">
        <f t="shared" si="94"/>
        <v>2.9375999999999999E-2</v>
      </c>
    </row>
    <row r="602" spans="1:22" ht="15" customHeight="1">
      <c r="A602" s="209"/>
      <c r="B602" s="305" t="s">
        <v>299</v>
      </c>
      <c r="C602" s="304" t="s">
        <v>305</v>
      </c>
      <c r="D602" s="227"/>
      <c r="E602" s="226" t="s">
        <v>251</v>
      </c>
      <c r="F602" s="225">
        <v>7</v>
      </c>
      <c r="G602" s="296">
        <v>8.9999999999999993E-3</v>
      </c>
      <c r="H602" s="302">
        <v>1</v>
      </c>
      <c r="I602" s="301">
        <v>0.22</v>
      </c>
      <c r="J602" s="224">
        <f t="shared" si="92"/>
        <v>7.6999999999999999E-2</v>
      </c>
      <c r="K602" s="223"/>
      <c r="L602" s="223"/>
      <c r="M602" s="223" t="str">
        <f t="shared" si="93"/>
        <v/>
      </c>
      <c r="N602" s="222" t="str">
        <f t="shared" si="95"/>
        <v/>
      </c>
      <c r="O602" s="300" t="s">
        <v>265</v>
      </c>
      <c r="P602" s="209"/>
      <c r="Q602" s="232"/>
      <c r="R602" s="231" t="e">
        <f>S599+S595</f>
        <v>#REF!</v>
      </c>
      <c r="S602" s="230" t="e">
        <f>ROUND(R602,-1)</f>
        <v>#REF!</v>
      </c>
      <c r="T602" s="210"/>
      <c r="V602" s="285">
        <f t="shared" si="94"/>
        <v>7.5599999999999987E-2</v>
      </c>
    </row>
    <row r="603" spans="1:22" ht="15" customHeight="1">
      <c r="A603" s="209"/>
      <c r="B603" s="305" t="s">
        <v>299</v>
      </c>
      <c r="C603" s="304" t="s">
        <v>304</v>
      </c>
      <c r="D603" s="227"/>
      <c r="E603" s="226" t="s">
        <v>251</v>
      </c>
      <c r="F603" s="225">
        <v>26</v>
      </c>
      <c r="G603" s="296">
        <v>8.9999999999999993E-3</v>
      </c>
      <c r="H603" s="302">
        <v>1</v>
      </c>
      <c r="I603" s="301">
        <v>0.22</v>
      </c>
      <c r="J603" s="224">
        <f t="shared" si="92"/>
        <v>0.28499999999999998</v>
      </c>
      <c r="K603" s="223"/>
      <c r="L603" s="223"/>
      <c r="M603" s="223" t="str">
        <f t="shared" si="93"/>
        <v/>
      </c>
      <c r="N603" s="222" t="str">
        <f t="shared" si="95"/>
        <v/>
      </c>
      <c r="O603" s="300" t="s">
        <v>265</v>
      </c>
      <c r="P603" s="209"/>
      <c r="Q603" s="210"/>
      <c r="R603" s="210"/>
      <c r="S603" s="210"/>
      <c r="T603" s="210"/>
      <c r="V603" s="285">
        <f t="shared" si="94"/>
        <v>0.28079999999999999</v>
      </c>
    </row>
    <row r="604" spans="1:22" ht="15" customHeight="1">
      <c r="A604" s="209"/>
      <c r="B604" s="305" t="s">
        <v>299</v>
      </c>
      <c r="C604" s="304" t="s">
        <v>303</v>
      </c>
      <c r="D604" s="227"/>
      <c r="E604" s="226" t="s">
        <v>251</v>
      </c>
      <c r="F604" s="225">
        <v>28</v>
      </c>
      <c r="G604" s="296">
        <v>1.7000000000000001E-2</v>
      </c>
      <c r="H604" s="302">
        <v>1</v>
      </c>
      <c r="I604" s="301">
        <v>0.22</v>
      </c>
      <c r="J604" s="224">
        <f t="shared" si="92"/>
        <v>0.58099999999999996</v>
      </c>
      <c r="K604" s="223"/>
      <c r="L604" s="223"/>
      <c r="M604" s="223" t="str">
        <f t="shared" si="93"/>
        <v/>
      </c>
      <c r="N604" s="222" t="str">
        <f t="shared" si="95"/>
        <v/>
      </c>
      <c r="O604" s="300" t="s">
        <v>265</v>
      </c>
      <c r="P604" s="209"/>
      <c r="Q604" s="235" t="s">
        <v>226</v>
      </c>
      <c r="R604" s="234"/>
      <c r="S604" s="233" t="s">
        <v>225</v>
      </c>
      <c r="T604" s="233" t="s">
        <v>224</v>
      </c>
      <c r="V604" s="285">
        <f t="shared" si="94"/>
        <v>0.57120000000000004</v>
      </c>
    </row>
    <row r="605" spans="1:22" ht="15" customHeight="1">
      <c r="A605" s="209"/>
      <c r="B605" s="305" t="s">
        <v>299</v>
      </c>
      <c r="C605" s="304" t="s">
        <v>302</v>
      </c>
      <c r="D605" s="227"/>
      <c r="E605" s="226" t="s">
        <v>251</v>
      </c>
      <c r="F605" s="225">
        <v>26</v>
      </c>
      <c r="G605" s="296">
        <v>2.5999999999999999E-2</v>
      </c>
      <c r="H605" s="302">
        <v>1</v>
      </c>
      <c r="I605" s="301">
        <v>0.22</v>
      </c>
      <c r="J605" s="224">
        <f t="shared" si="92"/>
        <v>0.82499999999999996</v>
      </c>
      <c r="K605" s="223"/>
      <c r="L605" s="223"/>
      <c r="M605" s="223" t="str">
        <f t="shared" si="93"/>
        <v/>
      </c>
      <c r="N605" s="222" t="str">
        <f t="shared" si="95"/>
        <v/>
      </c>
      <c r="O605" s="300" t="s">
        <v>265</v>
      </c>
      <c r="P605" s="209"/>
      <c r="Q605" s="299" t="s">
        <v>223</v>
      </c>
      <c r="R605" s="298"/>
      <c r="S605" s="297">
        <v>0.4</v>
      </c>
      <c r="T605" s="297">
        <v>0.2</v>
      </c>
      <c r="V605" s="285">
        <f t="shared" si="94"/>
        <v>0.81119999999999992</v>
      </c>
    </row>
    <row r="606" spans="1:22" ht="15" customHeight="1">
      <c r="A606" s="209"/>
      <c r="B606" s="305" t="s">
        <v>299</v>
      </c>
      <c r="C606" s="304" t="s">
        <v>301</v>
      </c>
      <c r="D606" s="227"/>
      <c r="E606" s="226" t="s">
        <v>251</v>
      </c>
      <c r="F606" s="225">
        <v>48</v>
      </c>
      <c r="G606" s="311">
        <v>1.2E-2</v>
      </c>
      <c r="H606" s="302">
        <v>1</v>
      </c>
      <c r="I606" s="301">
        <v>0.22</v>
      </c>
      <c r="J606" s="224">
        <f t="shared" si="92"/>
        <v>0.70299999999999996</v>
      </c>
      <c r="K606" s="223"/>
      <c r="L606" s="223"/>
      <c r="M606" s="223" t="str">
        <f t="shared" si="93"/>
        <v/>
      </c>
      <c r="N606" s="222" t="str">
        <f t="shared" si="95"/>
        <v/>
      </c>
      <c r="O606" s="300" t="s">
        <v>265</v>
      </c>
      <c r="P606" s="209"/>
      <c r="Q606" s="295" t="s">
        <v>222</v>
      </c>
      <c r="R606" s="294"/>
      <c r="S606" s="293">
        <v>0.4</v>
      </c>
      <c r="T606" s="293">
        <v>0.2</v>
      </c>
      <c r="V606" s="285">
        <f t="shared" si="94"/>
        <v>0.69120000000000004</v>
      </c>
    </row>
    <row r="607" spans="1:22" ht="15" customHeight="1">
      <c r="A607" s="209"/>
      <c r="B607" s="305" t="s">
        <v>299</v>
      </c>
      <c r="C607" s="304" t="s">
        <v>300</v>
      </c>
      <c r="D607" s="227"/>
      <c r="E607" s="226" t="s">
        <v>251</v>
      </c>
      <c r="F607" s="225">
        <v>46</v>
      </c>
      <c r="G607" s="311">
        <v>2.5000000000000001E-2</v>
      </c>
      <c r="H607" s="302">
        <v>1</v>
      </c>
      <c r="I607" s="301">
        <v>0.22</v>
      </c>
      <c r="J607" s="224">
        <f t="shared" si="92"/>
        <v>1.403</v>
      </c>
      <c r="K607" s="223"/>
      <c r="L607" s="223"/>
      <c r="M607" s="223" t="str">
        <f t="shared" si="93"/>
        <v/>
      </c>
      <c r="N607" s="222" t="str">
        <f t="shared" si="95"/>
        <v/>
      </c>
      <c r="O607" s="300" t="s">
        <v>265</v>
      </c>
      <c r="P607" s="209"/>
      <c r="Q607" s="295" t="s">
        <v>221</v>
      </c>
      <c r="R607" s="294"/>
      <c r="S607" s="293">
        <v>0.4</v>
      </c>
      <c r="T607" s="293">
        <v>0.3</v>
      </c>
      <c r="V607" s="285">
        <f t="shared" si="94"/>
        <v>1.38</v>
      </c>
    </row>
    <row r="608" spans="1:22" ht="15" customHeight="1">
      <c r="A608" s="209"/>
      <c r="B608" s="305" t="s">
        <v>299</v>
      </c>
      <c r="C608" s="304" t="s">
        <v>298</v>
      </c>
      <c r="D608" s="227"/>
      <c r="E608" s="226" t="s">
        <v>251</v>
      </c>
      <c r="F608" s="287">
        <v>17</v>
      </c>
      <c r="G608" s="311">
        <v>4.5999999999999999E-2</v>
      </c>
      <c r="H608" s="302">
        <v>1</v>
      </c>
      <c r="I608" s="301">
        <v>0.22</v>
      </c>
      <c r="J608" s="224">
        <f t="shared" si="92"/>
        <v>0.95399999999999996</v>
      </c>
      <c r="K608" s="223"/>
      <c r="L608" s="223"/>
      <c r="M608" s="223" t="str">
        <f t="shared" si="93"/>
        <v/>
      </c>
      <c r="N608" s="222" t="str">
        <f t="shared" si="95"/>
        <v/>
      </c>
      <c r="O608" s="300" t="s">
        <v>265</v>
      </c>
      <c r="P608" s="209"/>
      <c r="Q608" s="295" t="s">
        <v>220</v>
      </c>
      <c r="R608" s="294"/>
      <c r="S608" s="293">
        <v>0.4</v>
      </c>
      <c r="T608" s="293">
        <v>0.3</v>
      </c>
      <c r="V608" s="285">
        <f t="shared" si="94"/>
        <v>0.93840000000000001</v>
      </c>
    </row>
    <row r="609" spans="1:22" ht="15" customHeight="1">
      <c r="A609" s="209"/>
      <c r="B609" s="305" t="s">
        <v>297</v>
      </c>
      <c r="C609" s="304" t="s">
        <v>296</v>
      </c>
      <c r="D609" s="227"/>
      <c r="E609" s="226" t="s">
        <v>190</v>
      </c>
      <c r="F609" s="287">
        <v>2</v>
      </c>
      <c r="G609" s="296">
        <f>(400+400+200)*0.0001</f>
        <v>0.1</v>
      </c>
      <c r="H609" s="310">
        <v>1</v>
      </c>
      <c r="I609" s="301">
        <v>0.22</v>
      </c>
      <c r="J609" s="224">
        <f t="shared" si="92"/>
        <v>0.24399999999999999</v>
      </c>
      <c r="K609" s="301"/>
      <c r="L609" s="301"/>
      <c r="M609" s="301" t="str">
        <f t="shared" si="93"/>
        <v/>
      </c>
      <c r="N609" s="324" t="str">
        <f t="shared" si="95"/>
        <v/>
      </c>
      <c r="O609" s="300" t="s">
        <v>295</v>
      </c>
      <c r="P609" s="209"/>
      <c r="Q609" s="295" t="s">
        <v>219</v>
      </c>
      <c r="R609" s="294"/>
      <c r="S609" s="293">
        <v>0.4</v>
      </c>
      <c r="T609" s="293">
        <v>0.3</v>
      </c>
      <c r="V609" s="285">
        <f t="shared" si="94"/>
        <v>0.24</v>
      </c>
    </row>
    <row r="610" spans="1:22" ht="15" customHeight="1">
      <c r="A610" s="209"/>
      <c r="B610" s="305"/>
      <c r="C610" s="304"/>
      <c r="D610" s="227"/>
      <c r="E610" s="226"/>
      <c r="F610" s="287"/>
      <c r="G610" s="296"/>
      <c r="H610" s="302"/>
      <c r="I610" s="223"/>
      <c r="J610" s="224" t="str">
        <f t="shared" si="92"/>
        <v/>
      </c>
      <c r="K610" s="223"/>
      <c r="L610" s="223"/>
      <c r="M610" s="223" t="str">
        <f t="shared" si="93"/>
        <v/>
      </c>
      <c r="N610" s="222" t="str">
        <f t="shared" si="95"/>
        <v/>
      </c>
      <c r="O610" s="300"/>
      <c r="P610" s="209"/>
      <c r="Q610" s="295" t="s">
        <v>218</v>
      </c>
      <c r="R610" s="294"/>
      <c r="S610" s="293">
        <v>0.4</v>
      </c>
      <c r="T610" s="293">
        <v>0.2</v>
      </c>
    </row>
    <row r="611" spans="1:22" ht="15" customHeight="1">
      <c r="A611" s="209"/>
      <c r="B611" s="289" t="s">
        <v>294</v>
      </c>
      <c r="C611" s="288" t="s">
        <v>293</v>
      </c>
      <c r="D611" s="227"/>
      <c r="E611" s="226" t="s">
        <v>190</v>
      </c>
      <c r="F611" s="287">
        <v>1</v>
      </c>
      <c r="G611" s="296">
        <v>5.31</v>
      </c>
      <c r="H611" s="225">
        <v>0.2</v>
      </c>
      <c r="I611" s="301">
        <v>0.22</v>
      </c>
      <c r="J611" s="224">
        <f t="shared" si="92"/>
        <v>1.296</v>
      </c>
      <c r="K611" s="223">
        <v>2.65</v>
      </c>
      <c r="L611" s="223">
        <v>0.2</v>
      </c>
      <c r="M611" s="223">
        <v>0.2</v>
      </c>
      <c r="N611" s="222">
        <f t="shared" si="95"/>
        <v>0.63600000000000001</v>
      </c>
      <c r="O611" s="300" t="s">
        <v>292</v>
      </c>
      <c r="P611" s="209"/>
      <c r="Q611" s="295" t="s">
        <v>217</v>
      </c>
      <c r="R611" s="294"/>
      <c r="S611" s="293">
        <v>0.5</v>
      </c>
      <c r="T611" s="293">
        <v>0.3</v>
      </c>
    </row>
    <row r="612" spans="1:22" ht="15" customHeight="1">
      <c r="A612" s="209"/>
      <c r="B612" s="289" t="s">
        <v>291</v>
      </c>
      <c r="C612" s="288" t="s">
        <v>290</v>
      </c>
      <c r="D612" s="320"/>
      <c r="E612" s="303" t="s">
        <v>251</v>
      </c>
      <c r="F612" s="302">
        <v>1</v>
      </c>
      <c r="G612" s="286">
        <v>6</v>
      </c>
      <c r="H612" s="225">
        <v>0.3</v>
      </c>
      <c r="I612" s="301">
        <v>0.22</v>
      </c>
      <c r="J612" s="323">
        <f t="shared" si="92"/>
        <v>2.1960000000000002</v>
      </c>
      <c r="K612" s="223"/>
      <c r="L612" s="223"/>
      <c r="M612" s="223" t="str">
        <f t="shared" ref="M612:M623" si="96">IF(K612="","",0.12)</f>
        <v/>
      </c>
      <c r="N612" s="222" t="str">
        <f t="shared" si="95"/>
        <v/>
      </c>
      <c r="O612" s="327" t="s">
        <v>289</v>
      </c>
      <c r="P612" s="209"/>
      <c r="Q612" s="295" t="s">
        <v>216</v>
      </c>
      <c r="R612" s="294"/>
      <c r="S612" s="293">
        <v>0.4</v>
      </c>
      <c r="T612" s="293">
        <v>0.3</v>
      </c>
      <c r="V612" s="285">
        <f>G612*H612*1.2*F612</f>
        <v>2.1599999999999997</v>
      </c>
    </row>
    <row r="613" spans="1:22" ht="15" customHeight="1">
      <c r="A613" s="209"/>
      <c r="B613" s="289" t="s">
        <v>288</v>
      </c>
      <c r="C613" s="304"/>
      <c r="D613" s="227"/>
      <c r="E613" s="226" t="s">
        <v>190</v>
      </c>
      <c r="F613" s="287">
        <v>1</v>
      </c>
      <c r="G613" s="286">
        <v>0.17399999999999999</v>
      </c>
      <c r="H613" s="225">
        <v>0.3</v>
      </c>
      <c r="I613" s="301">
        <v>0.22</v>
      </c>
      <c r="J613" s="224">
        <f t="shared" si="92"/>
        <v>6.4000000000000001E-2</v>
      </c>
      <c r="K613" s="223"/>
      <c r="L613" s="223"/>
      <c r="M613" s="223" t="str">
        <f t="shared" si="96"/>
        <v/>
      </c>
      <c r="N613" s="222" t="str">
        <f t="shared" si="95"/>
        <v/>
      </c>
      <c r="O613" s="300" t="s">
        <v>286</v>
      </c>
      <c r="P613" s="209"/>
      <c r="Q613" s="295" t="s">
        <v>215</v>
      </c>
      <c r="R613" s="294"/>
      <c r="S613" s="293">
        <v>0.4</v>
      </c>
      <c r="T613" s="293">
        <v>0.3</v>
      </c>
      <c r="V613" s="285">
        <f>G613*H613*1.2*F613</f>
        <v>6.2639999999999987E-2</v>
      </c>
    </row>
    <row r="614" spans="1:22" ht="15" customHeight="1">
      <c r="A614" s="209"/>
      <c r="B614" s="289" t="s">
        <v>287</v>
      </c>
      <c r="C614" s="288"/>
      <c r="D614" s="227"/>
      <c r="E614" s="226" t="s">
        <v>190</v>
      </c>
      <c r="F614" s="287">
        <v>1</v>
      </c>
      <c r="G614" s="286">
        <v>0.17399999999999999</v>
      </c>
      <c r="H614" s="225">
        <v>0.3</v>
      </c>
      <c r="I614" s="301">
        <v>0.22</v>
      </c>
      <c r="J614" s="224">
        <f t="shared" si="92"/>
        <v>6.4000000000000001E-2</v>
      </c>
      <c r="K614" s="223"/>
      <c r="L614" s="223"/>
      <c r="M614" s="223" t="str">
        <f t="shared" si="96"/>
        <v/>
      </c>
      <c r="N614" s="222" t="str">
        <f t="shared" si="95"/>
        <v/>
      </c>
      <c r="O614" s="300" t="s">
        <v>286</v>
      </c>
      <c r="P614" s="209"/>
      <c r="Q614" s="295" t="s">
        <v>214</v>
      </c>
      <c r="R614" s="294"/>
      <c r="S614" s="293">
        <v>0.6</v>
      </c>
      <c r="T614" s="293">
        <v>0.3</v>
      </c>
      <c r="V614" s="285">
        <f>G614*H614*1.2*F614</f>
        <v>6.2639999999999987E-2</v>
      </c>
    </row>
    <row r="615" spans="1:22" ht="15" customHeight="1">
      <c r="A615" s="209"/>
      <c r="B615" s="289" t="s">
        <v>285</v>
      </c>
      <c r="C615" s="288" t="s">
        <v>284</v>
      </c>
      <c r="D615" s="227"/>
      <c r="E615" s="226" t="s">
        <v>190</v>
      </c>
      <c r="F615" s="287">
        <v>288</v>
      </c>
      <c r="G615" s="286">
        <v>4.4999999999999998E-2</v>
      </c>
      <c r="H615" s="225">
        <v>1</v>
      </c>
      <c r="I615" s="301">
        <v>0.22</v>
      </c>
      <c r="J615" s="224">
        <f t="shared" si="92"/>
        <v>15.811</v>
      </c>
      <c r="K615" s="223"/>
      <c r="L615" s="223"/>
      <c r="M615" s="223" t="str">
        <f t="shared" si="96"/>
        <v/>
      </c>
      <c r="N615" s="222" t="str">
        <f t="shared" si="95"/>
        <v/>
      </c>
      <c r="O615" s="300"/>
      <c r="P615" s="209"/>
      <c r="Q615" s="295" t="s">
        <v>213</v>
      </c>
      <c r="R615" s="294"/>
      <c r="S615" s="293">
        <v>0.4</v>
      </c>
      <c r="T615" s="293">
        <v>0.2</v>
      </c>
    </row>
    <row r="616" spans="1:22" ht="15" customHeight="1">
      <c r="A616" s="209"/>
      <c r="B616" s="289"/>
      <c r="C616" s="288"/>
      <c r="D616" s="227"/>
      <c r="E616" s="226"/>
      <c r="F616" s="287"/>
      <c r="G616" s="286"/>
      <c r="H616" s="225"/>
      <c r="I616" s="223" t="str">
        <f>IF(G616="","",0.12)</f>
        <v/>
      </c>
      <c r="J616" s="224" t="str">
        <f t="shared" si="92"/>
        <v/>
      </c>
      <c r="K616" s="223"/>
      <c r="L616" s="223"/>
      <c r="M616" s="223" t="str">
        <f t="shared" si="96"/>
        <v/>
      </c>
      <c r="N616" s="222" t="str">
        <f t="shared" si="95"/>
        <v/>
      </c>
      <c r="O616" s="300"/>
      <c r="P616" s="209"/>
      <c r="Q616" s="295" t="s">
        <v>212</v>
      </c>
      <c r="R616" s="294"/>
      <c r="S616" s="293">
        <v>0.6</v>
      </c>
      <c r="T616" s="293">
        <v>0.3</v>
      </c>
    </row>
    <row r="617" spans="1:22" ht="15" customHeight="1">
      <c r="A617" s="209"/>
      <c r="B617" s="289"/>
      <c r="C617" s="288"/>
      <c r="D617" s="227"/>
      <c r="E617" s="226"/>
      <c r="F617" s="287"/>
      <c r="G617" s="286"/>
      <c r="H617" s="225"/>
      <c r="I617" s="223" t="str">
        <f>IF(G617="","",0.12)</f>
        <v/>
      </c>
      <c r="J617" s="224" t="str">
        <f t="shared" si="92"/>
        <v/>
      </c>
      <c r="K617" s="223"/>
      <c r="L617" s="223"/>
      <c r="M617" s="223" t="str">
        <f t="shared" si="96"/>
        <v/>
      </c>
      <c r="N617" s="222" t="str">
        <f t="shared" si="95"/>
        <v/>
      </c>
      <c r="O617" s="300"/>
      <c r="P617" s="209"/>
      <c r="Q617" s="292" t="s">
        <v>211</v>
      </c>
      <c r="R617" s="291"/>
      <c r="S617" s="290">
        <v>0.4</v>
      </c>
      <c r="T617" s="290">
        <v>0.3</v>
      </c>
    </row>
    <row r="618" spans="1:22" s="209" customFormat="1" ht="15" customHeight="1">
      <c r="B618" s="289" t="s">
        <v>283</v>
      </c>
      <c r="C618" s="288" t="s">
        <v>282</v>
      </c>
      <c r="D618" s="227"/>
      <c r="E618" s="226" t="s">
        <v>190</v>
      </c>
      <c r="F618" s="287">
        <v>1</v>
      </c>
      <c r="G618" s="286">
        <v>0.25</v>
      </c>
      <c r="H618" s="302">
        <v>0.2</v>
      </c>
      <c r="I618" s="301">
        <v>0.22</v>
      </c>
      <c r="J618" s="224">
        <f t="shared" si="92"/>
        <v>6.0999999999999999E-2</v>
      </c>
      <c r="K618" s="223"/>
      <c r="L618" s="223"/>
      <c r="M618" s="223" t="str">
        <f t="shared" si="96"/>
        <v/>
      </c>
      <c r="N618" s="222" t="str">
        <f t="shared" si="95"/>
        <v/>
      </c>
      <c r="O618" s="300" t="s">
        <v>281</v>
      </c>
      <c r="Q618" s="210"/>
      <c r="R618" s="210"/>
      <c r="S618" s="210"/>
      <c r="T618" s="210"/>
    </row>
    <row r="619" spans="1:22" s="209" customFormat="1" ht="15" customHeight="1">
      <c r="B619" s="289"/>
      <c r="C619" s="288"/>
      <c r="D619" s="227"/>
      <c r="E619" s="226"/>
      <c r="F619" s="287"/>
      <c r="G619" s="286"/>
      <c r="H619" s="225"/>
      <c r="I619" s="223" t="str">
        <f>IF(G619="","",0.12)</f>
        <v/>
      </c>
      <c r="J619" s="224" t="str">
        <f t="shared" si="92"/>
        <v/>
      </c>
      <c r="K619" s="223"/>
      <c r="L619" s="223"/>
      <c r="M619" s="223" t="str">
        <f t="shared" si="96"/>
        <v/>
      </c>
      <c r="N619" s="222" t="str">
        <f t="shared" si="95"/>
        <v/>
      </c>
      <c r="O619" s="221"/>
      <c r="Q619" s="210"/>
      <c r="R619" s="210"/>
      <c r="S619" s="210"/>
      <c r="T619" s="210"/>
    </row>
    <row r="620" spans="1:22" s="209" customFormat="1" ht="15" customHeight="1">
      <c r="B620" s="289"/>
      <c r="C620" s="288"/>
      <c r="D620" s="227"/>
      <c r="E620" s="226"/>
      <c r="F620" s="287"/>
      <c r="G620" s="286"/>
      <c r="H620" s="225"/>
      <c r="I620" s="223" t="str">
        <f>IF(G620="","",0.12)</f>
        <v/>
      </c>
      <c r="J620" s="224" t="str">
        <f t="shared" si="92"/>
        <v/>
      </c>
      <c r="K620" s="223"/>
      <c r="L620" s="223"/>
      <c r="M620" s="223" t="str">
        <f t="shared" si="96"/>
        <v/>
      </c>
      <c r="N620" s="222" t="str">
        <f t="shared" si="95"/>
        <v/>
      </c>
      <c r="O620" s="221"/>
      <c r="Q620" s="210"/>
      <c r="R620" s="210"/>
      <c r="S620" s="210"/>
      <c r="T620" s="210"/>
    </row>
    <row r="621" spans="1:22" s="209" customFormat="1" ht="15" customHeight="1">
      <c r="B621" s="289"/>
      <c r="C621" s="288"/>
      <c r="D621" s="227"/>
      <c r="E621" s="226"/>
      <c r="F621" s="287"/>
      <c r="G621" s="286"/>
      <c r="H621" s="225"/>
      <c r="I621" s="223" t="str">
        <f>IF(G621="","",0.12)</f>
        <v/>
      </c>
      <c r="J621" s="224" t="str">
        <f t="shared" si="92"/>
        <v/>
      </c>
      <c r="K621" s="223"/>
      <c r="L621" s="223"/>
      <c r="M621" s="223" t="str">
        <f t="shared" si="96"/>
        <v/>
      </c>
      <c r="N621" s="222" t="str">
        <f t="shared" si="95"/>
        <v/>
      </c>
      <c r="O621" s="221"/>
      <c r="Q621" s="210"/>
      <c r="R621" s="210"/>
      <c r="S621" s="210"/>
      <c r="T621" s="210"/>
    </row>
    <row r="622" spans="1:22" s="209" customFormat="1" ht="15" customHeight="1">
      <c r="B622" s="289"/>
      <c r="C622" s="288"/>
      <c r="D622" s="227"/>
      <c r="E622" s="226"/>
      <c r="F622" s="287"/>
      <c r="G622" s="286"/>
      <c r="H622" s="225"/>
      <c r="I622" s="223" t="str">
        <f>IF(G622="","",0.12)</f>
        <v/>
      </c>
      <c r="J622" s="224" t="str">
        <f t="shared" si="92"/>
        <v/>
      </c>
      <c r="K622" s="223"/>
      <c r="L622" s="223"/>
      <c r="M622" s="223" t="str">
        <f t="shared" si="96"/>
        <v/>
      </c>
      <c r="N622" s="222" t="str">
        <f t="shared" si="95"/>
        <v/>
      </c>
      <c r="O622" s="221"/>
      <c r="Q622" s="210"/>
      <c r="R622" s="210"/>
      <c r="S622" s="210"/>
      <c r="T622" s="210"/>
    </row>
    <row r="623" spans="1:22" ht="15" customHeight="1">
      <c r="A623" s="209"/>
      <c r="B623" s="289"/>
      <c r="C623" s="288"/>
      <c r="D623" s="227"/>
      <c r="E623" s="226"/>
      <c r="F623" s="287"/>
      <c r="G623" s="286"/>
      <c r="H623" s="225"/>
      <c r="I623" s="223" t="str">
        <f>IF(G623="","",0.12)</f>
        <v/>
      </c>
      <c r="J623" s="224" t="str">
        <f t="shared" si="92"/>
        <v/>
      </c>
      <c r="K623" s="223"/>
      <c r="L623" s="223"/>
      <c r="M623" s="223" t="str">
        <f t="shared" si="96"/>
        <v/>
      </c>
      <c r="N623" s="222" t="str">
        <f t="shared" si="95"/>
        <v/>
      </c>
      <c r="O623" s="221"/>
      <c r="P623" s="209"/>
      <c r="Q623" s="210"/>
      <c r="R623" s="210"/>
      <c r="S623" s="210"/>
      <c r="T623" s="210"/>
    </row>
    <row r="624" spans="1:22" ht="15" customHeight="1">
      <c r="A624" s="209"/>
      <c r="B624" s="220"/>
      <c r="C624" s="219" t="s">
        <v>191</v>
      </c>
      <c r="D624" s="218"/>
      <c r="E624" s="217"/>
      <c r="F624" s="215"/>
      <c r="G624" s="216"/>
      <c r="H624" s="215"/>
      <c r="I624" s="215"/>
      <c r="J624" s="214">
        <f>IF(J592="","",SUM(J592:J623))</f>
        <v>27.405000000000001</v>
      </c>
      <c r="K624" s="213"/>
      <c r="L624" s="213"/>
      <c r="M624" s="213"/>
      <c r="N624" s="212">
        <f>IF(N592="","",SUM(N592:N623))</f>
        <v>0.63600000000000001</v>
      </c>
      <c r="O624" s="211"/>
      <c r="P624" s="209"/>
      <c r="Q624" s="210"/>
      <c r="R624" s="210"/>
      <c r="S624" s="210"/>
      <c r="T624" s="210"/>
    </row>
    <row r="625" spans="1:22" ht="15" customHeight="1">
      <c r="A625" s="209"/>
      <c r="B625" s="284" t="s">
        <v>238</v>
      </c>
      <c r="C625" s="209"/>
      <c r="D625" s="209"/>
      <c r="E625" s="209"/>
      <c r="F625" s="209"/>
      <c r="G625" s="210"/>
      <c r="H625" s="209"/>
      <c r="I625" s="209"/>
      <c r="J625" s="209"/>
      <c r="K625" s="209"/>
      <c r="L625" s="209"/>
      <c r="M625" s="209"/>
      <c r="N625" s="209"/>
      <c r="O625" s="209"/>
      <c r="P625" s="209"/>
      <c r="Q625" s="210"/>
      <c r="R625" s="210"/>
      <c r="S625" s="210"/>
      <c r="T625" s="210"/>
    </row>
    <row r="626" spans="1:22" ht="15" customHeight="1">
      <c r="A626" s="209"/>
      <c r="B626" s="283" t="s">
        <v>93</v>
      </c>
      <c r="C626" s="1073" t="e">
        <f>$C$2</f>
        <v>#REF!</v>
      </c>
      <c r="D626" s="1074"/>
      <c r="E626" s="1074"/>
      <c r="F626" s="1074"/>
      <c r="G626" s="1074"/>
      <c r="H626" s="1074"/>
      <c r="I626" s="1074"/>
      <c r="J626" s="1075"/>
      <c r="K626" s="1071" t="s">
        <v>207</v>
      </c>
      <c r="L626" s="1072"/>
      <c r="M626" s="319" t="s">
        <v>24</v>
      </c>
      <c r="N626" s="318"/>
      <c r="O626" s="318"/>
      <c r="P626" s="317"/>
      <c r="Q626" s="282" t="s">
        <v>240</v>
      </c>
      <c r="R626" s="886" t="s">
        <v>280</v>
      </c>
      <c r="S626" s="894"/>
      <c r="T626" s="1070"/>
    </row>
    <row r="627" spans="1:22" ht="15" customHeight="1">
      <c r="A627" s="209"/>
      <c r="B627" s="209"/>
      <c r="C627" s="209"/>
      <c r="D627" s="209"/>
      <c r="E627" s="209"/>
      <c r="F627" s="209"/>
      <c r="G627" s="210"/>
      <c r="H627" s="209"/>
      <c r="I627" s="209"/>
      <c r="J627" s="209"/>
      <c r="K627" s="209"/>
      <c r="L627" s="209"/>
      <c r="M627" s="209"/>
      <c r="N627" s="209"/>
      <c r="O627" s="209"/>
      <c r="P627" s="209"/>
      <c r="Q627" s="210"/>
      <c r="R627" s="210"/>
      <c r="S627" s="210"/>
      <c r="T627" s="210"/>
    </row>
    <row r="628" spans="1:22" ht="15" customHeight="1">
      <c r="A628" s="209"/>
      <c r="B628" s="281"/>
      <c r="C628" s="280"/>
      <c r="D628" s="275" t="s">
        <v>235</v>
      </c>
      <c r="E628" s="279"/>
      <c r="F628" s="278"/>
      <c r="G628" s="277" t="s">
        <v>205</v>
      </c>
      <c r="H628" s="274"/>
      <c r="I628" s="274"/>
      <c r="J628" s="276"/>
      <c r="K628" s="275" t="s">
        <v>204</v>
      </c>
      <c r="L628" s="274"/>
      <c r="M628" s="274"/>
      <c r="N628" s="273"/>
      <c r="O628" s="272" t="s">
        <v>203</v>
      </c>
      <c r="P628" s="209"/>
      <c r="Q628" s="210"/>
      <c r="R628" s="210"/>
      <c r="S628" s="210"/>
      <c r="T628" s="210"/>
    </row>
    <row r="629" spans="1:22" ht="15" customHeight="1">
      <c r="A629" s="209"/>
      <c r="B629" s="271" t="s">
        <v>70</v>
      </c>
      <c r="C629" s="270" t="s">
        <v>87</v>
      </c>
      <c r="D629" s="269" t="s">
        <v>234</v>
      </c>
      <c r="E629" s="268" t="s">
        <v>233</v>
      </c>
      <c r="F629" s="265" t="s">
        <v>13</v>
      </c>
      <c r="G629" s="267" t="s">
        <v>202</v>
      </c>
      <c r="H629" s="265" t="s">
        <v>14</v>
      </c>
      <c r="I629" s="264" t="s">
        <v>201</v>
      </c>
      <c r="J629" s="266" t="s">
        <v>14</v>
      </c>
      <c r="K629" s="265" t="s">
        <v>202</v>
      </c>
      <c r="L629" s="265" t="s">
        <v>14</v>
      </c>
      <c r="M629" s="264" t="s">
        <v>201</v>
      </c>
      <c r="N629" s="263" t="s">
        <v>14</v>
      </c>
      <c r="O629" s="262"/>
      <c r="P629" s="209"/>
      <c r="Q629" s="210"/>
      <c r="R629" s="210"/>
      <c r="S629" s="210"/>
      <c r="T629" s="210"/>
    </row>
    <row r="630" spans="1:22" ht="15" customHeight="1">
      <c r="A630" s="209"/>
      <c r="B630" s="261"/>
      <c r="C630" s="260"/>
      <c r="D630" s="259"/>
      <c r="E630" s="256"/>
      <c r="F630" s="256"/>
      <c r="G630" s="258"/>
      <c r="H630" s="256" t="s">
        <v>200</v>
      </c>
      <c r="I630" s="256"/>
      <c r="J630" s="257" t="s">
        <v>199</v>
      </c>
      <c r="K630" s="256"/>
      <c r="L630" s="256" t="s">
        <v>200</v>
      </c>
      <c r="M630" s="256"/>
      <c r="N630" s="255" t="s">
        <v>199</v>
      </c>
      <c r="O630" s="254"/>
      <c r="P630" s="209"/>
      <c r="Q630" s="210"/>
      <c r="R630" s="210"/>
      <c r="S630" s="210"/>
      <c r="T630" s="210"/>
    </row>
    <row r="631" spans="1:22" ht="15" customHeight="1">
      <c r="A631" s="209"/>
      <c r="B631" s="326" t="s">
        <v>53</v>
      </c>
      <c r="C631" s="325" t="s">
        <v>279</v>
      </c>
      <c r="D631" s="320"/>
      <c r="E631" s="303" t="s">
        <v>190</v>
      </c>
      <c r="F631" s="302">
        <v>10</v>
      </c>
      <c r="G631" s="296">
        <v>4.5900000000000003E-2</v>
      </c>
      <c r="H631" s="302">
        <v>1</v>
      </c>
      <c r="I631" s="301">
        <v>0.22</v>
      </c>
      <c r="J631" s="224">
        <f t="shared" ref="J631:J662" si="97">IF(AND(D631="",E631=""),"",IF(H631="",ROUND(F631*G631+F631*G631*I631,3),ROUND(F631*G631*H631+F631*G631*H631*I631,3)))</f>
        <v>0.56000000000000005</v>
      </c>
      <c r="K631" s="301"/>
      <c r="L631" s="301"/>
      <c r="M631" s="301" t="str">
        <f t="shared" ref="M631:M662" si="98">IF(K631="","",0.12)</f>
        <v/>
      </c>
      <c r="N631" s="324" t="str">
        <f t="shared" ref="N631:N662" si="99">IF(K631="","",IF(L631="",ROUND(F631*K631+F631*K631*M631,3),ROUND(F631*K631*L631+F631*K631*L631*M631,3)))</f>
        <v/>
      </c>
      <c r="O631" s="300" t="s">
        <v>278</v>
      </c>
      <c r="P631" s="209"/>
      <c r="Q631" s="253" t="s">
        <v>229</v>
      </c>
      <c r="R631" s="252"/>
      <c r="S631" s="251"/>
      <c r="T631" s="210"/>
      <c r="V631" s="285">
        <f>G631*H631*1.2*F631</f>
        <v>0.55080000000000007</v>
      </c>
    </row>
    <row r="632" spans="1:22" ht="15" customHeight="1">
      <c r="A632" s="209"/>
      <c r="B632" s="289"/>
      <c r="C632" s="288"/>
      <c r="D632" s="227"/>
      <c r="E632" s="226"/>
      <c r="F632" s="225"/>
      <c r="G632" s="296"/>
      <c r="H632" s="225"/>
      <c r="I632" s="223"/>
      <c r="J632" s="224" t="str">
        <f t="shared" si="97"/>
        <v/>
      </c>
      <c r="K632" s="223"/>
      <c r="L632" s="223"/>
      <c r="M632" s="223" t="str">
        <f t="shared" si="98"/>
        <v/>
      </c>
      <c r="N632" s="222" t="str">
        <f t="shared" si="99"/>
        <v/>
      </c>
      <c r="O632" s="221"/>
      <c r="P632" s="209"/>
      <c r="Q632" s="245" t="s">
        <v>227</v>
      </c>
      <c r="R632" s="244" t="s">
        <v>196</v>
      </c>
      <c r="S632" s="243" t="s">
        <v>195</v>
      </c>
      <c r="T632" s="210"/>
    </row>
    <row r="633" spans="1:22" ht="15" customHeight="1">
      <c r="A633" s="209"/>
      <c r="B633" s="316" t="s">
        <v>276</v>
      </c>
      <c r="C633" s="315" t="s">
        <v>277</v>
      </c>
      <c r="D633" s="314"/>
      <c r="E633" s="313" t="s">
        <v>251</v>
      </c>
      <c r="F633" s="310">
        <v>2</v>
      </c>
      <c r="G633" s="296">
        <v>7.0000000000000007E-2</v>
      </c>
      <c r="H633" s="310">
        <v>0.3</v>
      </c>
      <c r="I633" s="301">
        <v>0.22</v>
      </c>
      <c r="J633" s="224">
        <f t="shared" si="97"/>
        <v>5.0999999999999997E-2</v>
      </c>
      <c r="K633" s="301"/>
      <c r="L633" s="301"/>
      <c r="M633" s="223" t="str">
        <f t="shared" si="98"/>
        <v/>
      </c>
      <c r="N633" s="222" t="str">
        <f t="shared" si="99"/>
        <v/>
      </c>
      <c r="O633" s="300" t="s">
        <v>274</v>
      </c>
      <c r="P633" s="209"/>
      <c r="Q633" s="242" t="s">
        <v>15</v>
      </c>
      <c r="R633" s="241" t="s">
        <v>16</v>
      </c>
      <c r="S633" s="240" t="s">
        <v>197</v>
      </c>
      <c r="T633" s="210"/>
      <c r="V633" s="285">
        <f t="shared" ref="V633:V646" si="100">G633*H633*1.2*F633</f>
        <v>5.04E-2</v>
      </c>
    </row>
    <row r="634" spans="1:22" ht="15" customHeight="1" thickBot="1">
      <c r="A634" s="209"/>
      <c r="B634" s="316" t="s">
        <v>276</v>
      </c>
      <c r="C634" s="315" t="s">
        <v>275</v>
      </c>
      <c r="D634" s="314"/>
      <c r="E634" s="313" t="s">
        <v>251</v>
      </c>
      <c r="F634" s="310">
        <v>1</v>
      </c>
      <c r="G634" s="296">
        <v>0.105</v>
      </c>
      <c r="H634" s="310">
        <v>0.3</v>
      </c>
      <c r="I634" s="301">
        <v>0.22</v>
      </c>
      <c r="J634" s="224">
        <f t="shared" si="97"/>
        <v>3.7999999999999999E-2</v>
      </c>
      <c r="K634" s="308"/>
      <c r="L634" s="308"/>
      <c r="M634" s="308" t="str">
        <f t="shared" si="98"/>
        <v/>
      </c>
      <c r="N634" s="307" t="str">
        <f t="shared" si="99"/>
        <v/>
      </c>
      <c r="O634" s="300" t="s">
        <v>274</v>
      </c>
      <c r="P634" s="209"/>
      <c r="Q634" s="250">
        <f>J663</f>
        <v>10.503</v>
      </c>
      <c r="R634" s="237" t="e">
        <f>#REF!</f>
        <v>#REF!</v>
      </c>
      <c r="S634" s="249" t="e">
        <f>IF(OR(Q634="",R634=""),0,ROUNDDOWN(Q634*R634,0))</f>
        <v>#REF!</v>
      </c>
      <c r="T634" s="210"/>
      <c r="V634" s="285">
        <f t="shared" si="100"/>
        <v>3.78E-2</v>
      </c>
    </row>
    <row r="635" spans="1:22" ht="15" customHeight="1" thickTop="1">
      <c r="A635" s="209"/>
      <c r="B635" s="289"/>
      <c r="C635" s="288"/>
      <c r="D635" s="227"/>
      <c r="E635" s="226"/>
      <c r="F635" s="225"/>
      <c r="G635" s="296"/>
      <c r="H635" s="225"/>
      <c r="I635" s="223"/>
      <c r="J635" s="224" t="str">
        <f t="shared" si="97"/>
        <v/>
      </c>
      <c r="K635" s="223"/>
      <c r="L635" s="223"/>
      <c r="M635" s="223" t="str">
        <f t="shared" si="98"/>
        <v/>
      </c>
      <c r="N635" s="222" t="str">
        <f t="shared" si="99"/>
        <v/>
      </c>
      <c r="O635" s="221"/>
      <c r="P635" s="209"/>
      <c r="Q635" s="248" t="s">
        <v>228</v>
      </c>
      <c r="R635" s="247"/>
      <c r="S635" s="246"/>
      <c r="T635" s="210"/>
      <c r="V635" s="285">
        <f t="shared" si="100"/>
        <v>0</v>
      </c>
    </row>
    <row r="636" spans="1:22" ht="15" customHeight="1">
      <c r="A636" s="209"/>
      <c r="B636" s="305" t="s">
        <v>273</v>
      </c>
      <c r="C636" s="304" t="s">
        <v>272</v>
      </c>
      <c r="D636" s="320"/>
      <c r="E636" s="303" t="s">
        <v>190</v>
      </c>
      <c r="F636" s="302">
        <v>13</v>
      </c>
      <c r="G636" s="296">
        <v>0.02</v>
      </c>
      <c r="H636" s="302">
        <v>1</v>
      </c>
      <c r="I636" s="301">
        <v>0.22</v>
      </c>
      <c r="J636" s="224">
        <f t="shared" si="97"/>
        <v>0.317</v>
      </c>
      <c r="K636" s="301"/>
      <c r="L636" s="301"/>
      <c r="M636" s="301" t="str">
        <f t="shared" si="98"/>
        <v/>
      </c>
      <c r="N636" s="324" t="str">
        <f t="shared" si="99"/>
        <v/>
      </c>
      <c r="O636" s="300" t="s">
        <v>271</v>
      </c>
      <c r="P636" s="209"/>
      <c r="Q636" s="245" t="s">
        <v>227</v>
      </c>
      <c r="R636" s="244" t="s">
        <v>196</v>
      </c>
      <c r="S636" s="243" t="s">
        <v>195</v>
      </c>
      <c r="T636" s="210"/>
      <c r="V636" s="285">
        <f t="shared" si="100"/>
        <v>0.312</v>
      </c>
    </row>
    <row r="637" spans="1:22" ht="15" customHeight="1">
      <c r="A637" s="209"/>
      <c r="B637" s="289"/>
      <c r="C637" s="288"/>
      <c r="D637" s="227"/>
      <c r="E637" s="226"/>
      <c r="F637" s="225"/>
      <c r="G637" s="296"/>
      <c r="H637" s="225"/>
      <c r="I637" s="223"/>
      <c r="J637" s="224" t="str">
        <f t="shared" si="97"/>
        <v/>
      </c>
      <c r="K637" s="223"/>
      <c r="L637" s="223"/>
      <c r="M637" s="223" t="str">
        <f t="shared" si="98"/>
        <v/>
      </c>
      <c r="N637" s="222" t="str">
        <f t="shared" si="99"/>
        <v/>
      </c>
      <c r="O637" s="221"/>
      <c r="P637" s="209"/>
      <c r="Q637" s="242" t="s">
        <v>17</v>
      </c>
      <c r="R637" s="241" t="s">
        <v>18</v>
      </c>
      <c r="S637" s="240" t="s">
        <v>194</v>
      </c>
      <c r="T637" s="210"/>
      <c r="V637" s="285">
        <f t="shared" si="100"/>
        <v>0</v>
      </c>
    </row>
    <row r="638" spans="1:22" ht="15" customHeight="1">
      <c r="A638" s="209"/>
      <c r="B638" s="289" t="s">
        <v>270</v>
      </c>
      <c r="C638" s="288" t="s">
        <v>269</v>
      </c>
      <c r="D638" s="320"/>
      <c r="E638" s="303" t="s">
        <v>251</v>
      </c>
      <c r="F638" s="302">
        <v>579</v>
      </c>
      <c r="G638" s="296">
        <v>2.2000000000000001E-3</v>
      </c>
      <c r="H638" s="302">
        <v>1</v>
      </c>
      <c r="I638" s="301">
        <v>0.22</v>
      </c>
      <c r="J638" s="323">
        <f t="shared" si="97"/>
        <v>1.554</v>
      </c>
      <c r="K638" s="223"/>
      <c r="L638" s="223"/>
      <c r="M638" s="223" t="str">
        <f t="shared" si="98"/>
        <v/>
      </c>
      <c r="N638" s="222" t="str">
        <f t="shared" si="99"/>
        <v/>
      </c>
      <c r="O638" s="300" t="s">
        <v>268</v>
      </c>
      <c r="P638" s="209"/>
      <c r="Q638" s="238" t="str">
        <f>N663</f>
        <v/>
      </c>
      <c r="R638" s="306" t="e">
        <f>#REF!</f>
        <v>#REF!</v>
      </c>
      <c r="S638" s="236" t="e">
        <f>IF(OR(Q638="",R638=""),0,ROUNDDOWN(Q638*R638,0))</f>
        <v>#REF!</v>
      </c>
      <c r="T638" s="210"/>
      <c r="V638" s="285">
        <f t="shared" si="100"/>
        <v>1.5285599999999999</v>
      </c>
    </row>
    <row r="639" spans="1:22" ht="15" customHeight="1">
      <c r="A639" s="209"/>
      <c r="B639" s="289"/>
      <c r="C639" s="288"/>
      <c r="D639" s="227"/>
      <c r="E639" s="226"/>
      <c r="F639" s="225"/>
      <c r="G639" s="296"/>
      <c r="H639" s="225"/>
      <c r="I639" s="223"/>
      <c r="J639" s="224" t="str">
        <f t="shared" si="97"/>
        <v/>
      </c>
      <c r="K639" s="223"/>
      <c r="L639" s="223"/>
      <c r="M639" s="223" t="str">
        <f t="shared" si="98"/>
        <v/>
      </c>
      <c r="N639" s="222" t="str">
        <f t="shared" si="99"/>
        <v/>
      </c>
      <c r="O639" s="221"/>
      <c r="P639" s="209"/>
      <c r="Q639" s="210"/>
      <c r="R639" s="210"/>
      <c r="S639" s="210"/>
      <c r="T639" s="210"/>
      <c r="V639" s="285">
        <f t="shared" si="100"/>
        <v>0</v>
      </c>
    </row>
    <row r="640" spans="1:22" ht="15" customHeight="1">
      <c r="A640" s="209"/>
      <c r="B640" s="305" t="s">
        <v>6</v>
      </c>
      <c r="C640" s="304" t="s">
        <v>267</v>
      </c>
      <c r="D640" s="320"/>
      <c r="E640" s="303" t="s">
        <v>251</v>
      </c>
      <c r="F640" s="302">
        <v>22</v>
      </c>
      <c r="G640" s="296">
        <v>8.0000000000000002E-3</v>
      </c>
      <c r="H640" s="302">
        <v>1</v>
      </c>
      <c r="I640" s="301">
        <v>0.22</v>
      </c>
      <c r="J640" s="323">
        <f t="shared" si="97"/>
        <v>0.215</v>
      </c>
      <c r="K640" s="301"/>
      <c r="L640" s="301"/>
      <c r="M640" s="223" t="str">
        <f t="shared" si="98"/>
        <v/>
      </c>
      <c r="N640" s="222" t="str">
        <f t="shared" si="99"/>
        <v/>
      </c>
      <c r="O640" s="300" t="s">
        <v>265</v>
      </c>
      <c r="P640" s="209"/>
      <c r="Q640" s="235" t="s">
        <v>193</v>
      </c>
      <c r="R640" s="234"/>
      <c r="S640" s="233" t="s">
        <v>192</v>
      </c>
      <c r="T640" s="210"/>
      <c r="V640" s="285">
        <f t="shared" si="100"/>
        <v>0.21119999999999997</v>
      </c>
    </row>
    <row r="641" spans="1:22" ht="15" customHeight="1">
      <c r="A641" s="209"/>
      <c r="B641" s="305" t="s">
        <v>6</v>
      </c>
      <c r="C641" s="304" t="s">
        <v>266</v>
      </c>
      <c r="D641" s="320"/>
      <c r="E641" s="303" t="s">
        <v>251</v>
      </c>
      <c r="F641" s="302">
        <v>120</v>
      </c>
      <c r="G641" s="296">
        <v>1.0999999999999999E-2</v>
      </c>
      <c r="H641" s="302">
        <v>1</v>
      </c>
      <c r="I641" s="301">
        <v>0.22</v>
      </c>
      <c r="J641" s="323">
        <f t="shared" si="97"/>
        <v>1.61</v>
      </c>
      <c r="K641" s="301"/>
      <c r="L641" s="301"/>
      <c r="M641" s="223" t="str">
        <f t="shared" si="98"/>
        <v/>
      </c>
      <c r="N641" s="222" t="str">
        <f t="shared" si="99"/>
        <v/>
      </c>
      <c r="O641" s="300" t="s">
        <v>265</v>
      </c>
      <c r="P641" s="209"/>
      <c r="Q641" s="232"/>
      <c r="R641" s="231" t="e">
        <f>S638+S634</f>
        <v>#REF!</v>
      </c>
      <c r="S641" s="230" t="e">
        <f>ROUND(R641,-1)</f>
        <v>#REF!</v>
      </c>
      <c r="T641" s="210"/>
      <c r="V641" s="207">
        <f t="shared" si="100"/>
        <v>1.5839999999999999</v>
      </c>
    </row>
    <row r="642" spans="1:22" ht="15" customHeight="1">
      <c r="A642" s="209"/>
      <c r="B642" s="305"/>
      <c r="C642" s="304"/>
      <c r="D642" s="320"/>
      <c r="E642" s="303"/>
      <c r="F642" s="302"/>
      <c r="G642" s="296"/>
      <c r="H642" s="302"/>
      <c r="I642" s="301"/>
      <c r="J642" s="323" t="str">
        <f t="shared" si="97"/>
        <v/>
      </c>
      <c r="K642" s="301"/>
      <c r="L642" s="301"/>
      <c r="M642" s="223" t="str">
        <f t="shared" si="98"/>
        <v/>
      </c>
      <c r="N642" s="222" t="str">
        <f t="shared" si="99"/>
        <v/>
      </c>
      <c r="O642" s="300"/>
      <c r="P642" s="209"/>
      <c r="Q642" s="210"/>
      <c r="R642" s="210"/>
      <c r="S642" s="210"/>
      <c r="T642" s="210"/>
      <c r="V642" s="285">
        <f t="shared" si="100"/>
        <v>0</v>
      </c>
    </row>
    <row r="643" spans="1:22" ht="15" customHeight="1">
      <c r="A643" s="209"/>
      <c r="B643" s="289" t="s">
        <v>262</v>
      </c>
      <c r="C643" s="288" t="s">
        <v>264</v>
      </c>
      <c r="D643" s="227"/>
      <c r="E643" s="226" t="s">
        <v>190</v>
      </c>
      <c r="F643" s="225">
        <v>278</v>
      </c>
      <c r="G643" s="296">
        <f>0.017*0.8</f>
        <v>1.3600000000000001E-2</v>
      </c>
      <c r="H643" s="225">
        <v>0.2</v>
      </c>
      <c r="I643" s="223">
        <v>0.22</v>
      </c>
      <c r="J643" s="224">
        <f t="shared" si="97"/>
        <v>0.92300000000000004</v>
      </c>
      <c r="K643" s="223"/>
      <c r="L643" s="223"/>
      <c r="M643" s="223" t="str">
        <f t="shared" si="98"/>
        <v/>
      </c>
      <c r="N643" s="222" t="str">
        <f t="shared" si="99"/>
        <v/>
      </c>
      <c r="O643" s="221" t="s">
        <v>260</v>
      </c>
      <c r="P643" s="209"/>
      <c r="Q643" s="235" t="s">
        <v>226</v>
      </c>
      <c r="R643" s="234"/>
      <c r="S643" s="233" t="s">
        <v>225</v>
      </c>
      <c r="T643" s="233" t="s">
        <v>224</v>
      </c>
      <c r="V643" s="285">
        <f t="shared" si="100"/>
        <v>0.90739199999999998</v>
      </c>
    </row>
    <row r="644" spans="1:22" ht="15" customHeight="1">
      <c r="A644" s="209"/>
      <c r="B644" s="322" t="s">
        <v>262</v>
      </c>
      <c r="C644" s="304" t="s">
        <v>263</v>
      </c>
      <c r="D644" s="227"/>
      <c r="E644" s="303" t="s">
        <v>190</v>
      </c>
      <c r="F644" s="225">
        <v>26</v>
      </c>
      <c r="G644" s="296">
        <v>1.7000000000000001E-2</v>
      </c>
      <c r="H644" s="302">
        <v>0.2</v>
      </c>
      <c r="I644" s="301">
        <v>0.22</v>
      </c>
      <c r="J644" s="224">
        <f t="shared" si="97"/>
        <v>0.108</v>
      </c>
      <c r="K644" s="223"/>
      <c r="L644" s="223"/>
      <c r="M644" s="223" t="str">
        <f t="shared" si="98"/>
        <v/>
      </c>
      <c r="N644" s="222" t="str">
        <f t="shared" si="99"/>
        <v/>
      </c>
      <c r="O644" s="300" t="s">
        <v>260</v>
      </c>
      <c r="P644" s="209"/>
      <c r="Q644" s="299" t="s">
        <v>223</v>
      </c>
      <c r="R644" s="298"/>
      <c r="S644" s="297">
        <v>0.4</v>
      </c>
      <c r="T644" s="297">
        <v>0.2</v>
      </c>
      <c r="V644" s="285">
        <f t="shared" si="100"/>
        <v>0.10608000000000001</v>
      </c>
    </row>
    <row r="645" spans="1:22" ht="15" customHeight="1">
      <c r="A645" s="209"/>
      <c r="B645" s="322" t="s">
        <v>262</v>
      </c>
      <c r="C645" s="304" t="s">
        <v>261</v>
      </c>
      <c r="D645" s="227"/>
      <c r="E645" s="303" t="s">
        <v>190</v>
      </c>
      <c r="F645" s="287">
        <v>1030</v>
      </c>
      <c r="G645" s="296">
        <f>0.017*1.2</f>
        <v>2.0400000000000001E-2</v>
      </c>
      <c r="H645" s="302">
        <v>0.2</v>
      </c>
      <c r="I645" s="301">
        <v>0.22</v>
      </c>
      <c r="J645" s="224">
        <f t="shared" si="97"/>
        <v>5.1269999999999998</v>
      </c>
      <c r="K645" s="223"/>
      <c r="L645" s="223"/>
      <c r="M645" s="223" t="str">
        <f t="shared" si="98"/>
        <v/>
      </c>
      <c r="N645" s="222" t="str">
        <f t="shared" si="99"/>
        <v/>
      </c>
      <c r="O645" s="300" t="s">
        <v>260</v>
      </c>
      <c r="P645" s="209"/>
      <c r="Q645" s="295" t="s">
        <v>222</v>
      </c>
      <c r="R645" s="294"/>
      <c r="S645" s="293">
        <v>0.4</v>
      </c>
      <c r="T645" s="293">
        <v>0.2</v>
      </c>
      <c r="V645" s="207">
        <f t="shared" si="100"/>
        <v>5.0428800000000003</v>
      </c>
    </row>
    <row r="646" spans="1:22" ht="15" customHeight="1">
      <c r="A646" s="209"/>
      <c r="B646" s="322"/>
      <c r="C646" s="304"/>
      <c r="D646" s="227"/>
      <c r="E646" s="303"/>
      <c r="F646" s="287"/>
      <c r="G646" s="296"/>
      <c r="H646" s="302"/>
      <c r="I646" s="301" t="str">
        <f t="shared" ref="I646:I662" si="101">IF(G646="","",0.12)</f>
        <v/>
      </c>
      <c r="J646" s="224" t="str">
        <f t="shared" si="97"/>
        <v/>
      </c>
      <c r="K646" s="223"/>
      <c r="L646" s="223"/>
      <c r="M646" s="223" t="str">
        <f t="shared" si="98"/>
        <v/>
      </c>
      <c r="N646" s="222" t="str">
        <f t="shared" si="99"/>
        <v/>
      </c>
      <c r="O646" s="300"/>
      <c r="P646" s="209"/>
      <c r="Q646" s="295" t="s">
        <v>221</v>
      </c>
      <c r="R646" s="294"/>
      <c r="S646" s="293">
        <v>0.4</v>
      </c>
      <c r="T646" s="293">
        <v>0.3</v>
      </c>
      <c r="V646" s="207">
        <f t="shared" si="100"/>
        <v>0</v>
      </c>
    </row>
    <row r="647" spans="1:22" ht="15" customHeight="1">
      <c r="A647" s="209"/>
      <c r="B647" s="289"/>
      <c r="C647" s="288"/>
      <c r="D647" s="227"/>
      <c r="E647" s="226"/>
      <c r="F647" s="287"/>
      <c r="G647" s="296"/>
      <c r="H647" s="225"/>
      <c r="I647" s="223" t="str">
        <f t="shared" si="101"/>
        <v/>
      </c>
      <c r="J647" s="239" t="str">
        <f t="shared" si="97"/>
        <v/>
      </c>
      <c r="K647" s="223"/>
      <c r="L647" s="223"/>
      <c r="M647" s="223" t="str">
        <f t="shared" si="98"/>
        <v/>
      </c>
      <c r="N647" s="222" t="str">
        <f t="shared" si="99"/>
        <v/>
      </c>
      <c r="O647" s="221"/>
      <c r="P647" s="209"/>
      <c r="Q647" s="295" t="s">
        <v>220</v>
      </c>
      <c r="R647" s="294"/>
      <c r="S647" s="293">
        <v>0.4</v>
      </c>
      <c r="T647" s="293">
        <v>0.3</v>
      </c>
    </row>
    <row r="648" spans="1:22" ht="15" customHeight="1">
      <c r="A648" s="209"/>
      <c r="B648" s="289"/>
      <c r="C648" s="288"/>
      <c r="D648" s="227"/>
      <c r="E648" s="226"/>
      <c r="F648" s="287"/>
      <c r="G648" s="296"/>
      <c r="H648" s="225"/>
      <c r="I648" s="223" t="str">
        <f t="shared" si="101"/>
        <v/>
      </c>
      <c r="J648" s="239" t="str">
        <f t="shared" si="97"/>
        <v/>
      </c>
      <c r="K648" s="223"/>
      <c r="L648" s="223"/>
      <c r="M648" s="223" t="str">
        <f t="shared" si="98"/>
        <v/>
      </c>
      <c r="N648" s="222" t="str">
        <f t="shared" si="99"/>
        <v/>
      </c>
      <c r="O648" s="221"/>
      <c r="P648" s="209"/>
      <c r="Q648" s="295" t="s">
        <v>219</v>
      </c>
      <c r="R648" s="294"/>
      <c r="S648" s="293">
        <v>0.4</v>
      </c>
      <c r="T648" s="293">
        <v>0.3</v>
      </c>
    </row>
    <row r="649" spans="1:22" ht="15" customHeight="1">
      <c r="A649" s="209"/>
      <c r="B649" s="289"/>
      <c r="C649" s="288"/>
      <c r="D649" s="227"/>
      <c r="E649" s="226"/>
      <c r="F649" s="287"/>
      <c r="G649" s="296"/>
      <c r="H649" s="225"/>
      <c r="I649" s="223" t="str">
        <f t="shared" si="101"/>
        <v/>
      </c>
      <c r="J649" s="239" t="str">
        <f t="shared" si="97"/>
        <v/>
      </c>
      <c r="K649" s="223"/>
      <c r="L649" s="223"/>
      <c r="M649" s="223" t="str">
        <f t="shared" si="98"/>
        <v/>
      </c>
      <c r="N649" s="222" t="str">
        <f t="shared" si="99"/>
        <v/>
      </c>
      <c r="O649" s="221"/>
      <c r="P649" s="209"/>
      <c r="Q649" s="295" t="s">
        <v>218</v>
      </c>
      <c r="R649" s="294"/>
      <c r="S649" s="293">
        <v>0.4</v>
      </c>
      <c r="T649" s="293">
        <v>0.2</v>
      </c>
    </row>
    <row r="650" spans="1:22" ht="15" customHeight="1">
      <c r="A650" s="209"/>
      <c r="B650" s="289"/>
      <c r="C650" s="288"/>
      <c r="D650" s="227"/>
      <c r="E650" s="226"/>
      <c r="F650" s="287"/>
      <c r="G650" s="296"/>
      <c r="H650" s="225"/>
      <c r="I650" s="223" t="str">
        <f t="shared" si="101"/>
        <v/>
      </c>
      <c r="J650" s="224" t="str">
        <f t="shared" si="97"/>
        <v/>
      </c>
      <c r="K650" s="223"/>
      <c r="L650" s="223"/>
      <c r="M650" s="223" t="str">
        <f t="shared" si="98"/>
        <v/>
      </c>
      <c r="N650" s="222" t="str">
        <f t="shared" si="99"/>
        <v/>
      </c>
      <c r="O650" s="221"/>
      <c r="P650" s="209"/>
      <c r="Q650" s="295" t="s">
        <v>217</v>
      </c>
      <c r="R650" s="294"/>
      <c r="S650" s="293">
        <v>0.5</v>
      </c>
      <c r="T650" s="293">
        <v>0.3</v>
      </c>
    </row>
    <row r="651" spans="1:22" ht="15" customHeight="1">
      <c r="A651" s="209"/>
      <c r="B651" s="289"/>
      <c r="C651" s="288"/>
      <c r="D651" s="227"/>
      <c r="E651" s="226"/>
      <c r="F651" s="287"/>
      <c r="G651" s="286"/>
      <c r="H651" s="225"/>
      <c r="I651" s="223" t="str">
        <f t="shared" si="101"/>
        <v/>
      </c>
      <c r="J651" s="224" t="str">
        <f t="shared" si="97"/>
        <v/>
      </c>
      <c r="K651" s="223"/>
      <c r="L651" s="223"/>
      <c r="M651" s="223" t="str">
        <f t="shared" si="98"/>
        <v/>
      </c>
      <c r="N651" s="222" t="str">
        <f t="shared" si="99"/>
        <v/>
      </c>
      <c r="O651" s="221"/>
      <c r="P651" s="209"/>
      <c r="Q651" s="295" t="s">
        <v>216</v>
      </c>
      <c r="R651" s="294"/>
      <c r="S651" s="293">
        <v>0.4</v>
      </c>
      <c r="T651" s="293">
        <v>0.3</v>
      </c>
    </row>
    <row r="652" spans="1:22" ht="15" customHeight="1">
      <c r="A652" s="209"/>
      <c r="B652" s="289"/>
      <c r="C652" s="288"/>
      <c r="D652" s="227"/>
      <c r="E652" s="226"/>
      <c r="F652" s="287"/>
      <c r="G652" s="286"/>
      <c r="H652" s="225"/>
      <c r="I652" s="223" t="str">
        <f t="shared" si="101"/>
        <v/>
      </c>
      <c r="J652" s="224" t="str">
        <f t="shared" si="97"/>
        <v/>
      </c>
      <c r="K652" s="223"/>
      <c r="L652" s="223"/>
      <c r="M652" s="223" t="str">
        <f t="shared" si="98"/>
        <v/>
      </c>
      <c r="N652" s="222" t="str">
        <f t="shared" si="99"/>
        <v/>
      </c>
      <c r="O652" s="221"/>
      <c r="P652" s="209"/>
      <c r="Q652" s="295" t="s">
        <v>215</v>
      </c>
      <c r="R652" s="294"/>
      <c r="S652" s="293">
        <v>0.4</v>
      </c>
      <c r="T652" s="293">
        <v>0.3</v>
      </c>
    </row>
    <row r="653" spans="1:22" ht="15" customHeight="1">
      <c r="A653" s="209"/>
      <c r="B653" s="289"/>
      <c r="C653" s="288"/>
      <c r="D653" s="227"/>
      <c r="E653" s="226"/>
      <c r="F653" s="287"/>
      <c r="G653" s="286"/>
      <c r="H653" s="225"/>
      <c r="I653" s="223" t="str">
        <f t="shared" si="101"/>
        <v/>
      </c>
      <c r="J653" s="224" t="str">
        <f t="shared" si="97"/>
        <v/>
      </c>
      <c r="K653" s="223"/>
      <c r="L653" s="223"/>
      <c r="M653" s="223" t="str">
        <f t="shared" si="98"/>
        <v/>
      </c>
      <c r="N653" s="222" t="str">
        <f t="shared" si="99"/>
        <v/>
      </c>
      <c r="O653" s="221"/>
      <c r="P653" s="209"/>
      <c r="Q653" s="295" t="s">
        <v>214</v>
      </c>
      <c r="R653" s="294"/>
      <c r="S653" s="293">
        <v>0.6</v>
      </c>
      <c r="T653" s="293">
        <v>0.3</v>
      </c>
    </row>
    <row r="654" spans="1:22" ht="15" customHeight="1">
      <c r="A654" s="209"/>
      <c r="B654" s="289"/>
      <c r="C654" s="288"/>
      <c r="D654" s="227"/>
      <c r="E654" s="226"/>
      <c r="F654" s="287"/>
      <c r="G654" s="286"/>
      <c r="H654" s="225"/>
      <c r="I654" s="223" t="str">
        <f t="shared" si="101"/>
        <v/>
      </c>
      <c r="J654" s="224" t="str">
        <f t="shared" si="97"/>
        <v/>
      </c>
      <c r="K654" s="223"/>
      <c r="L654" s="223"/>
      <c r="M654" s="223" t="str">
        <f t="shared" si="98"/>
        <v/>
      </c>
      <c r="N654" s="222" t="str">
        <f t="shared" si="99"/>
        <v/>
      </c>
      <c r="O654" s="221"/>
      <c r="P654" s="209"/>
      <c r="Q654" s="295" t="s">
        <v>213</v>
      </c>
      <c r="R654" s="294"/>
      <c r="S654" s="293">
        <v>0.4</v>
      </c>
      <c r="T654" s="293">
        <v>0.2</v>
      </c>
    </row>
    <row r="655" spans="1:22" ht="15" customHeight="1">
      <c r="A655" s="209"/>
      <c r="B655" s="289"/>
      <c r="C655" s="288"/>
      <c r="D655" s="227"/>
      <c r="E655" s="226"/>
      <c r="F655" s="287"/>
      <c r="G655" s="286"/>
      <c r="H655" s="225"/>
      <c r="I655" s="223" t="str">
        <f t="shared" si="101"/>
        <v/>
      </c>
      <c r="J655" s="224" t="str">
        <f t="shared" si="97"/>
        <v/>
      </c>
      <c r="K655" s="223"/>
      <c r="L655" s="223"/>
      <c r="M655" s="223" t="str">
        <f t="shared" si="98"/>
        <v/>
      </c>
      <c r="N655" s="222" t="str">
        <f t="shared" si="99"/>
        <v/>
      </c>
      <c r="O655" s="221"/>
      <c r="P655" s="209"/>
      <c r="Q655" s="295" t="s">
        <v>212</v>
      </c>
      <c r="R655" s="294"/>
      <c r="S655" s="293">
        <v>0.6</v>
      </c>
      <c r="T655" s="293">
        <v>0.3</v>
      </c>
    </row>
    <row r="656" spans="1:22" ht="15" customHeight="1">
      <c r="A656" s="209"/>
      <c r="B656" s="289"/>
      <c r="C656" s="288"/>
      <c r="D656" s="227"/>
      <c r="E656" s="226"/>
      <c r="F656" s="287"/>
      <c r="G656" s="286"/>
      <c r="H656" s="225"/>
      <c r="I656" s="223" t="str">
        <f t="shared" si="101"/>
        <v/>
      </c>
      <c r="J656" s="224" t="str">
        <f t="shared" si="97"/>
        <v/>
      </c>
      <c r="K656" s="223"/>
      <c r="L656" s="223"/>
      <c r="M656" s="223" t="str">
        <f t="shared" si="98"/>
        <v/>
      </c>
      <c r="N656" s="222" t="str">
        <f t="shared" si="99"/>
        <v/>
      </c>
      <c r="O656" s="221"/>
      <c r="P656" s="209"/>
      <c r="Q656" s="292" t="s">
        <v>211</v>
      </c>
      <c r="R656" s="291"/>
      <c r="S656" s="290">
        <v>0.4</v>
      </c>
      <c r="T656" s="290">
        <v>0.3</v>
      </c>
    </row>
    <row r="657" spans="1:22" s="209" customFormat="1" ht="15" customHeight="1">
      <c r="B657" s="289"/>
      <c r="C657" s="288"/>
      <c r="D657" s="227"/>
      <c r="E657" s="226"/>
      <c r="F657" s="287"/>
      <c r="G657" s="286"/>
      <c r="H657" s="225"/>
      <c r="I657" s="223" t="str">
        <f t="shared" si="101"/>
        <v/>
      </c>
      <c r="J657" s="224" t="str">
        <f t="shared" si="97"/>
        <v/>
      </c>
      <c r="K657" s="223"/>
      <c r="L657" s="223"/>
      <c r="M657" s="223" t="str">
        <f t="shared" si="98"/>
        <v/>
      </c>
      <c r="N657" s="222" t="str">
        <f t="shared" si="99"/>
        <v/>
      </c>
      <c r="O657" s="221"/>
      <c r="Q657" s="210"/>
      <c r="R657" s="210"/>
      <c r="S657" s="210"/>
      <c r="T657" s="210"/>
    </row>
    <row r="658" spans="1:22" s="209" customFormat="1" ht="15" customHeight="1">
      <c r="B658" s="289"/>
      <c r="C658" s="288"/>
      <c r="D658" s="227"/>
      <c r="E658" s="226"/>
      <c r="F658" s="287"/>
      <c r="G658" s="286"/>
      <c r="H658" s="225"/>
      <c r="I658" s="223" t="str">
        <f t="shared" si="101"/>
        <v/>
      </c>
      <c r="J658" s="224" t="str">
        <f t="shared" si="97"/>
        <v/>
      </c>
      <c r="K658" s="223"/>
      <c r="L658" s="223"/>
      <c r="M658" s="223" t="str">
        <f t="shared" si="98"/>
        <v/>
      </c>
      <c r="N658" s="222" t="str">
        <f t="shared" si="99"/>
        <v/>
      </c>
      <c r="O658" s="221"/>
      <c r="Q658" s="210"/>
      <c r="R658" s="210"/>
      <c r="S658" s="210"/>
      <c r="T658" s="210"/>
    </row>
    <row r="659" spans="1:22" s="209" customFormat="1" ht="15" customHeight="1">
      <c r="B659" s="289"/>
      <c r="C659" s="288"/>
      <c r="D659" s="227"/>
      <c r="E659" s="226"/>
      <c r="F659" s="287"/>
      <c r="G659" s="286"/>
      <c r="H659" s="225"/>
      <c r="I659" s="223" t="str">
        <f t="shared" si="101"/>
        <v/>
      </c>
      <c r="J659" s="224" t="str">
        <f t="shared" si="97"/>
        <v/>
      </c>
      <c r="K659" s="223"/>
      <c r="L659" s="223"/>
      <c r="M659" s="223" t="str">
        <f t="shared" si="98"/>
        <v/>
      </c>
      <c r="N659" s="222" t="str">
        <f t="shared" si="99"/>
        <v/>
      </c>
      <c r="O659" s="221"/>
      <c r="Q659" s="210"/>
      <c r="R659" s="210"/>
      <c r="S659" s="210"/>
      <c r="T659" s="210"/>
    </row>
    <row r="660" spans="1:22" s="209" customFormat="1" ht="15" customHeight="1">
      <c r="B660" s="289"/>
      <c r="C660" s="288"/>
      <c r="D660" s="227"/>
      <c r="E660" s="226"/>
      <c r="F660" s="287"/>
      <c r="G660" s="286"/>
      <c r="H660" s="225"/>
      <c r="I660" s="223" t="str">
        <f t="shared" si="101"/>
        <v/>
      </c>
      <c r="J660" s="224" t="str">
        <f t="shared" si="97"/>
        <v/>
      </c>
      <c r="K660" s="223"/>
      <c r="L660" s="223"/>
      <c r="M660" s="223" t="str">
        <f t="shared" si="98"/>
        <v/>
      </c>
      <c r="N660" s="222" t="str">
        <f t="shared" si="99"/>
        <v/>
      </c>
      <c r="O660" s="221"/>
      <c r="Q660" s="210"/>
      <c r="R660" s="210"/>
      <c r="S660" s="210"/>
      <c r="T660" s="210"/>
    </row>
    <row r="661" spans="1:22" s="209" customFormat="1" ht="15" customHeight="1">
      <c r="B661" s="289"/>
      <c r="C661" s="288"/>
      <c r="D661" s="227"/>
      <c r="E661" s="226"/>
      <c r="F661" s="287"/>
      <c r="G661" s="286"/>
      <c r="H661" s="225"/>
      <c r="I661" s="223" t="str">
        <f t="shared" si="101"/>
        <v/>
      </c>
      <c r="J661" s="224" t="str">
        <f t="shared" si="97"/>
        <v/>
      </c>
      <c r="K661" s="223"/>
      <c r="L661" s="223"/>
      <c r="M661" s="223" t="str">
        <f t="shared" si="98"/>
        <v/>
      </c>
      <c r="N661" s="222" t="str">
        <f t="shared" si="99"/>
        <v/>
      </c>
      <c r="O661" s="221"/>
      <c r="Q661" s="210"/>
      <c r="R661" s="210"/>
      <c r="S661" s="210"/>
      <c r="T661" s="210"/>
    </row>
    <row r="662" spans="1:22" ht="15" customHeight="1">
      <c r="A662" s="209"/>
      <c r="B662" s="289"/>
      <c r="C662" s="288"/>
      <c r="D662" s="227"/>
      <c r="E662" s="226"/>
      <c r="F662" s="287"/>
      <c r="G662" s="286"/>
      <c r="H662" s="225"/>
      <c r="I662" s="223" t="str">
        <f t="shared" si="101"/>
        <v/>
      </c>
      <c r="J662" s="224" t="str">
        <f t="shared" si="97"/>
        <v/>
      </c>
      <c r="K662" s="223"/>
      <c r="L662" s="223"/>
      <c r="M662" s="223" t="str">
        <f t="shared" si="98"/>
        <v/>
      </c>
      <c r="N662" s="222" t="str">
        <f t="shared" si="99"/>
        <v/>
      </c>
      <c r="O662" s="221"/>
      <c r="P662" s="209"/>
      <c r="Q662" s="210"/>
      <c r="R662" s="210"/>
      <c r="S662" s="210"/>
      <c r="T662" s="210"/>
    </row>
    <row r="663" spans="1:22" ht="15" customHeight="1">
      <c r="A663" s="209"/>
      <c r="B663" s="220"/>
      <c r="C663" s="219" t="s">
        <v>191</v>
      </c>
      <c r="D663" s="218"/>
      <c r="E663" s="217"/>
      <c r="F663" s="215"/>
      <c r="G663" s="216"/>
      <c r="H663" s="215"/>
      <c r="I663" s="215"/>
      <c r="J663" s="214">
        <f>IF(J631="","",SUM(J631:J662))</f>
        <v>10.503</v>
      </c>
      <c r="K663" s="213"/>
      <c r="L663" s="213"/>
      <c r="M663" s="213"/>
      <c r="N663" s="212" t="str">
        <f>IF(N631="","",SUM(N631:N662))</f>
        <v/>
      </c>
      <c r="O663" s="211"/>
      <c r="P663" s="209"/>
      <c r="Q663" s="210"/>
      <c r="R663" s="210"/>
      <c r="S663" s="210"/>
      <c r="T663" s="210"/>
    </row>
    <row r="664" spans="1:22" ht="15" customHeight="1">
      <c r="A664" s="209"/>
      <c r="B664" s="284" t="s">
        <v>238</v>
      </c>
      <c r="C664" s="209"/>
      <c r="D664" s="209"/>
      <c r="E664" s="209"/>
      <c r="F664" s="209"/>
      <c r="G664" s="210"/>
      <c r="H664" s="209"/>
      <c r="I664" s="209"/>
      <c r="J664" s="209"/>
      <c r="K664" s="209"/>
      <c r="L664" s="209"/>
      <c r="M664" s="209"/>
      <c r="N664" s="209"/>
      <c r="O664" s="209"/>
      <c r="P664" s="209"/>
      <c r="Q664" s="210"/>
      <c r="R664" s="210"/>
      <c r="S664" s="210"/>
      <c r="T664" s="210"/>
    </row>
    <row r="665" spans="1:22" ht="15" customHeight="1">
      <c r="A665" s="209"/>
      <c r="B665" s="283" t="s">
        <v>93</v>
      </c>
      <c r="C665" s="1073" t="e">
        <f>$C$2</f>
        <v>#REF!</v>
      </c>
      <c r="D665" s="1074"/>
      <c r="E665" s="1074"/>
      <c r="F665" s="1074"/>
      <c r="G665" s="1074"/>
      <c r="H665" s="1074"/>
      <c r="I665" s="1074"/>
      <c r="J665" s="1075"/>
      <c r="K665" s="1071" t="s">
        <v>207</v>
      </c>
      <c r="L665" s="1072"/>
      <c r="M665" s="319" t="s">
        <v>24</v>
      </c>
      <c r="N665" s="318"/>
      <c r="O665" s="318"/>
      <c r="P665" s="317"/>
      <c r="Q665" s="282" t="s">
        <v>240</v>
      </c>
      <c r="R665" s="886" t="s">
        <v>259</v>
      </c>
      <c r="S665" s="894"/>
      <c r="T665" s="1070"/>
    </row>
    <row r="666" spans="1:22" ht="15" customHeight="1">
      <c r="A666" s="209"/>
      <c r="B666" s="209"/>
      <c r="C666" s="209"/>
      <c r="D666" s="209"/>
      <c r="E666" s="209"/>
      <c r="F666" s="209"/>
      <c r="G666" s="210"/>
      <c r="H666" s="209"/>
      <c r="I666" s="209"/>
      <c r="J666" s="209"/>
      <c r="K666" s="209"/>
      <c r="L666" s="209"/>
      <c r="M666" s="209"/>
      <c r="N666" s="209"/>
      <c r="O666" s="209"/>
      <c r="P666" s="209"/>
      <c r="Q666" s="210"/>
      <c r="R666" s="210"/>
      <c r="S666" s="210"/>
      <c r="T666" s="210"/>
    </row>
    <row r="667" spans="1:22" ht="15" customHeight="1">
      <c r="A667" s="209"/>
      <c r="B667" s="281"/>
      <c r="C667" s="280"/>
      <c r="D667" s="275" t="s">
        <v>235</v>
      </c>
      <c r="E667" s="279"/>
      <c r="F667" s="278"/>
      <c r="G667" s="277" t="s">
        <v>205</v>
      </c>
      <c r="H667" s="274"/>
      <c r="I667" s="274"/>
      <c r="J667" s="276"/>
      <c r="K667" s="275" t="s">
        <v>204</v>
      </c>
      <c r="L667" s="274"/>
      <c r="M667" s="274"/>
      <c r="N667" s="273"/>
      <c r="O667" s="272" t="s">
        <v>203</v>
      </c>
      <c r="P667" s="209"/>
      <c r="Q667" s="210"/>
      <c r="R667" s="210"/>
      <c r="S667" s="210"/>
      <c r="T667" s="210"/>
    </row>
    <row r="668" spans="1:22" ht="15" customHeight="1">
      <c r="A668" s="209"/>
      <c r="B668" s="271" t="s">
        <v>70</v>
      </c>
      <c r="C668" s="270" t="s">
        <v>87</v>
      </c>
      <c r="D668" s="269" t="s">
        <v>234</v>
      </c>
      <c r="E668" s="268" t="s">
        <v>233</v>
      </c>
      <c r="F668" s="265" t="s">
        <v>13</v>
      </c>
      <c r="G668" s="267" t="s">
        <v>202</v>
      </c>
      <c r="H668" s="265" t="s">
        <v>14</v>
      </c>
      <c r="I668" s="264" t="s">
        <v>201</v>
      </c>
      <c r="J668" s="266" t="s">
        <v>14</v>
      </c>
      <c r="K668" s="265" t="s">
        <v>202</v>
      </c>
      <c r="L668" s="265" t="s">
        <v>14</v>
      </c>
      <c r="M668" s="264" t="s">
        <v>201</v>
      </c>
      <c r="N668" s="263" t="s">
        <v>14</v>
      </c>
      <c r="O668" s="262"/>
      <c r="P668" s="209"/>
      <c r="Q668" s="210"/>
      <c r="R668" s="210"/>
      <c r="S668" s="210"/>
      <c r="T668" s="210"/>
    </row>
    <row r="669" spans="1:22" ht="15" customHeight="1">
      <c r="A669" s="209"/>
      <c r="B669" s="261"/>
      <c r="C669" s="260"/>
      <c r="D669" s="259"/>
      <c r="E669" s="256"/>
      <c r="F669" s="256"/>
      <c r="G669" s="258"/>
      <c r="H669" s="256" t="s">
        <v>200</v>
      </c>
      <c r="I669" s="256"/>
      <c r="J669" s="257" t="s">
        <v>199</v>
      </c>
      <c r="K669" s="256"/>
      <c r="L669" s="256" t="s">
        <v>200</v>
      </c>
      <c r="M669" s="256"/>
      <c r="N669" s="255" t="s">
        <v>199</v>
      </c>
      <c r="O669" s="254"/>
      <c r="P669" s="209"/>
      <c r="Q669" s="210"/>
      <c r="R669" s="210"/>
      <c r="S669" s="210"/>
      <c r="T669" s="210"/>
    </row>
    <row r="670" spans="1:22" ht="15" customHeight="1">
      <c r="A670" s="209"/>
      <c r="B670" s="321" t="s">
        <v>258</v>
      </c>
      <c r="C670" s="304" t="s">
        <v>257</v>
      </c>
      <c r="D670" s="320"/>
      <c r="E670" s="303" t="s">
        <v>251</v>
      </c>
      <c r="F670" s="302">
        <v>3</v>
      </c>
      <c r="G670" s="296">
        <v>3.9E-2</v>
      </c>
      <c r="H670" s="225">
        <v>0.2</v>
      </c>
      <c r="I670" s="301">
        <v>0.22</v>
      </c>
      <c r="J670" s="224">
        <f t="shared" ref="J670:J701" si="102">IF(AND(D670="",E670=""),"",IF(H670="",ROUND(F670*G670+F670*G670*I670,3),ROUND(F670*G670*H670+F670*G670*H670*I670,3)))</f>
        <v>2.9000000000000001E-2</v>
      </c>
      <c r="K670" s="223"/>
      <c r="L670" s="223"/>
      <c r="M670" s="223" t="str">
        <f t="shared" ref="M670:M701" si="103">IF(K670="","",0.12)</f>
        <v/>
      </c>
      <c r="N670" s="222" t="str">
        <f t="shared" ref="N670:N701" si="104">IF(K670="","",IF(L670="",ROUND(F670*K670+F670*K670*M670,3),ROUND(F670*K670*L670+F670*K670*L670*M670,3)))</f>
        <v/>
      </c>
      <c r="O670" s="300" t="s">
        <v>254</v>
      </c>
      <c r="P670" s="209"/>
      <c r="Q670" s="253" t="s">
        <v>229</v>
      </c>
      <c r="R670" s="252"/>
      <c r="S670" s="251"/>
      <c r="T670" s="210"/>
      <c r="V670" s="285">
        <f>G670*H670*1.2*F670</f>
        <v>2.8080000000000001E-2</v>
      </c>
    </row>
    <row r="671" spans="1:22" ht="15" customHeight="1">
      <c r="A671" s="209"/>
      <c r="B671" s="321" t="s">
        <v>256</v>
      </c>
      <c r="C671" s="304" t="s">
        <v>255</v>
      </c>
      <c r="D671" s="320"/>
      <c r="E671" s="303" t="s">
        <v>251</v>
      </c>
      <c r="F671" s="302">
        <v>146</v>
      </c>
      <c r="G671" s="296">
        <f>0.039*1.2</f>
        <v>4.6800000000000001E-2</v>
      </c>
      <c r="H671" s="225">
        <v>0.2</v>
      </c>
      <c r="I671" s="301">
        <v>0.22</v>
      </c>
      <c r="J671" s="224">
        <f t="shared" si="102"/>
        <v>1.667</v>
      </c>
      <c r="K671" s="223"/>
      <c r="L671" s="223"/>
      <c r="M671" s="223" t="str">
        <f t="shared" si="103"/>
        <v/>
      </c>
      <c r="N671" s="222" t="str">
        <f t="shared" si="104"/>
        <v/>
      </c>
      <c r="O671" s="300" t="s">
        <v>254</v>
      </c>
      <c r="P671" s="209"/>
      <c r="Q671" s="245" t="s">
        <v>227</v>
      </c>
      <c r="R671" s="244" t="s">
        <v>196</v>
      </c>
      <c r="S671" s="243" t="s">
        <v>195</v>
      </c>
      <c r="T671" s="210"/>
      <c r="V671" s="285">
        <f>G671*H671*1.2*F671</f>
        <v>1.639872</v>
      </c>
    </row>
    <row r="672" spans="1:22" ht="15" customHeight="1">
      <c r="A672" s="209"/>
      <c r="B672" s="321" t="s">
        <v>253</v>
      </c>
      <c r="C672" s="304" t="s">
        <v>252</v>
      </c>
      <c r="D672" s="320"/>
      <c r="E672" s="303" t="s">
        <v>251</v>
      </c>
      <c r="F672" s="302">
        <v>146</v>
      </c>
      <c r="G672" s="296">
        <f>0.017*0.8</f>
        <v>1.3600000000000001E-2</v>
      </c>
      <c r="H672" s="302">
        <v>0.2</v>
      </c>
      <c r="I672" s="301">
        <v>0.22</v>
      </c>
      <c r="J672" s="224">
        <f t="shared" si="102"/>
        <v>0.48399999999999999</v>
      </c>
      <c r="K672" s="223"/>
      <c r="L672" s="223"/>
      <c r="M672" s="223" t="str">
        <f t="shared" si="103"/>
        <v/>
      </c>
      <c r="N672" s="222" t="str">
        <f t="shared" si="104"/>
        <v/>
      </c>
      <c r="O672" s="221" t="s">
        <v>250</v>
      </c>
      <c r="P672" s="209"/>
      <c r="Q672" s="242" t="s">
        <v>15</v>
      </c>
      <c r="R672" s="241" t="s">
        <v>16</v>
      </c>
      <c r="S672" s="240" t="s">
        <v>197</v>
      </c>
      <c r="T672" s="210"/>
      <c r="V672" s="285">
        <f>G672*H672*1.2*F672</f>
        <v>0.47654400000000002</v>
      </c>
    </row>
    <row r="673" spans="1:22" ht="15" customHeight="1" thickBot="1">
      <c r="A673" s="209"/>
      <c r="B673" s="321" t="s">
        <v>64</v>
      </c>
      <c r="C673" s="315" t="s">
        <v>249</v>
      </c>
      <c r="D673" s="320"/>
      <c r="E673" s="303" t="s">
        <v>190</v>
      </c>
      <c r="F673" s="310">
        <v>4</v>
      </c>
      <c r="G673" s="296">
        <f>0.017</f>
        <v>1.7000000000000001E-2</v>
      </c>
      <c r="H673" s="302">
        <v>0.2</v>
      </c>
      <c r="I673" s="301">
        <v>0.22</v>
      </c>
      <c r="J673" s="224">
        <f t="shared" si="102"/>
        <v>1.7000000000000001E-2</v>
      </c>
      <c r="K673" s="223"/>
      <c r="L673" s="223"/>
      <c r="M673" s="223" t="str">
        <f t="shared" si="103"/>
        <v/>
      </c>
      <c r="N673" s="222" t="str">
        <f t="shared" si="104"/>
        <v/>
      </c>
      <c r="O673" s="221" t="s">
        <v>243</v>
      </c>
      <c r="P673" s="209"/>
      <c r="Q673" s="250">
        <f>J702</f>
        <v>5.968</v>
      </c>
      <c r="R673" s="237" t="e">
        <f>#REF!</f>
        <v>#REF!</v>
      </c>
      <c r="S673" s="249" t="e">
        <f>IF(OR(Q673="",R673=""),0,ROUNDDOWN(Q673*R673,0))</f>
        <v>#REF!</v>
      </c>
      <c r="T673" s="210"/>
      <c r="V673" s="285">
        <f>G673*H673*1.2*F673</f>
        <v>1.6320000000000001E-2</v>
      </c>
    </row>
    <row r="674" spans="1:22" ht="15" customHeight="1" thickTop="1">
      <c r="A674" s="209"/>
      <c r="B674" s="321" t="s">
        <v>64</v>
      </c>
      <c r="C674" s="304" t="s">
        <v>248</v>
      </c>
      <c r="D674" s="320"/>
      <c r="E674" s="303" t="s">
        <v>190</v>
      </c>
      <c r="F674" s="302">
        <v>272</v>
      </c>
      <c r="G674" s="296">
        <f>0.017*1.2</f>
        <v>2.0400000000000001E-2</v>
      </c>
      <c r="H674" s="302">
        <v>0.2</v>
      </c>
      <c r="I674" s="301">
        <v>0.22</v>
      </c>
      <c r="J674" s="224">
        <f t="shared" si="102"/>
        <v>1.3540000000000001</v>
      </c>
      <c r="K674" s="223"/>
      <c r="L674" s="223"/>
      <c r="M674" s="223" t="str">
        <f t="shared" si="103"/>
        <v/>
      </c>
      <c r="N674" s="222" t="str">
        <f t="shared" si="104"/>
        <v/>
      </c>
      <c r="O674" s="221" t="s">
        <v>243</v>
      </c>
      <c r="P674" s="209"/>
      <c r="Q674" s="248" t="s">
        <v>228</v>
      </c>
      <c r="R674" s="247"/>
      <c r="S674" s="246"/>
      <c r="T674" s="210"/>
      <c r="V674" s="285">
        <f>G674*H674*1.2*F674</f>
        <v>1.331712</v>
      </c>
    </row>
    <row r="675" spans="1:22" ht="15" customHeight="1">
      <c r="A675" s="209"/>
      <c r="B675" s="321" t="s">
        <v>64</v>
      </c>
      <c r="C675" s="304" t="s">
        <v>247</v>
      </c>
      <c r="D675" s="320"/>
      <c r="E675" s="303" t="s">
        <v>190</v>
      </c>
      <c r="F675" s="310">
        <v>3</v>
      </c>
      <c r="G675" s="296">
        <v>3.1E-2</v>
      </c>
      <c r="H675" s="302">
        <v>0.2</v>
      </c>
      <c r="I675" s="301">
        <v>0.22</v>
      </c>
      <c r="J675" s="224">
        <f t="shared" si="102"/>
        <v>2.3E-2</v>
      </c>
      <c r="K675" s="223"/>
      <c r="L675" s="223"/>
      <c r="M675" s="223" t="str">
        <f t="shared" si="103"/>
        <v/>
      </c>
      <c r="N675" s="222" t="str">
        <f t="shared" si="104"/>
        <v/>
      </c>
      <c r="O675" s="221" t="s">
        <v>243</v>
      </c>
      <c r="P675" s="209"/>
      <c r="Q675" s="245" t="s">
        <v>227</v>
      </c>
      <c r="R675" s="244" t="s">
        <v>196</v>
      </c>
      <c r="S675" s="243" t="s">
        <v>195</v>
      </c>
      <c r="T675" s="210"/>
    </row>
    <row r="676" spans="1:22" ht="15" customHeight="1">
      <c r="A676" s="209"/>
      <c r="B676" s="321" t="s">
        <v>64</v>
      </c>
      <c r="C676" s="304" t="s">
        <v>246</v>
      </c>
      <c r="D676" s="320"/>
      <c r="E676" s="303" t="s">
        <v>190</v>
      </c>
      <c r="F676" s="302">
        <v>145</v>
      </c>
      <c r="G676" s="296">
        <f>0.031*1.2</f>
        <v>3.7199999999999997E-2</v>
      </c>
      <c r="H676" s="302">
        <v>0.2</v>
      </c>
      <c r="I676" s="301">
        <v>0.22</v>
      </c>
      <c r="J676" s="224">
        <f t="shared" si="102"/>
        <v>1.3160000000000001</v>
      </c>
      <c r="K676" s="223"/>
      <c r="L676" s="223"/>
      <c r="M676" s="223" t="str">
        <f t="shared" si="103"/>
        <v/>
      </c>
      <c r="N676" s="222" t="str">
        <f t="shared" si="104"/>
        <v/>
      </c>
      <c r="O676" s="221" t="s">
        <v>243</v>
      </c>
      <c r="P676" s="209"/>
      <c r="Q676" s="242" t="s">
        <v>17</v>
      </c>
      <c r="R676" s="241" t="s">
        <v>18</v>
      </c>
      <c r="S676" s="240" t="s">
        <v>194</v>
      </c>
      <c r="T676" s="210"/>
      <c r="V676" s="285">
        <f t="shared" ref="V676:V687" si="105">G676*H676*1.2*F676</f>
        <v>1.2945599999999997</v>
      </c>
    </row>
    <row r="677" spans="1:22" ht="15" customHeight="1">
      <c r="A677" s="209"/>
      <c r="B677" s="321" t="s">
        <v>64</v>
      </c>
      <c r="C677" s="304" t="s">
        <v>245</v>
      </c>
      <c r="D677" s="320"/>
      <c r="E677" s="303" t="s">
        <v>190</v>
      </c>
      <c r="F677" s="310">
        <v>10</v>
      </c>
      <c r="G677" s="296">
        <v>0.02</v>
      </c>
      <c r="H677" s="302">
        <v>0.2</v>
      </c>
      <c r="I677" s="301">
        <v>0.22</v>
      </c>
      <c r="J677" s="224">
        <f t="shared" si="102"/>
        <v>4.9000000000000002E-2</v>
      </c>
      <c r="K677" s="223"/>
      <c r="L677" s="223"/>
      <c r="M677" s="223" t="str">
        <f t="shared" si="103"/>
        <v/>
      </c>
      <c r="N677" s="222" t="str">
        <f t="shared" si="104"/>
        <v/>
      </c>
      <c r="O677" s="221" t="s">
        <v>243</v>
      </c>
      <c r="P677" s="209"/>
      <c r="Q677" s="238" t="str">
        <f>N702</f>
        <v/>
      </c>
      <c r="R677" s="306" t="e">
        <f>#REF!</f>
        <v>#REF!</v>
      </c>
      <c r="S677" s="236" t="e">
        <f>IF(OR(Q677="",R677=""),0,ROUNDDOWN(Q677*R677,0))</f>
        <v>#REF!</v>
      </c>
      <c r="T677" s="210"/>
      <c r="V677" s="285">
        <f t="shared" si="105"/>
        <v>4.7999999999999994E-2</v>
      </c>
    </row>
    <row r="678" spans="1:22" ht="15" customHeight="1">
      <c r="A678" s="209"/>
      <c r="B678" s="289" t="s">
        <v>64</v>
      </c>
      <c r="C678" s="288" t="s">
        <v>244</v>
      </c>
      <c r="D678" s="227"/>
      <c r="E678" s="226" t="s">
        <v>190</v>
      </c>
      <c r="F678" s="287">
        <v>159</v>
      </c>
      <c r="G678" s="296">
        <f>0.02*1.2</f>
        <v>2.4E-2</v>
      </c>
      <c r="H678" s="225">
        <v>0.2</v>
      </c>
      <c r="I678" s="223">
        <v>0.22</v>
      </c>
      <c r="J678" s="224">
        <f t="shared" si="102"/>
        <v>0.93100000000000005</v>
      </c>
      <c r="K678" s="223"/>
      <c r="L678" s="223"/>
      <c r="M678" s="223" t="str">
        <f t="shared" si="103"/>
        <v/>
      </c>
      <c r="N678" s="222" t="str">
        <f t="shared" si="104"/>
        <v/>
      </c>
      <c r="O678" s="221" t="s">
        <v>243</v>
      </c>
      <c r="P678" s="209"/>
      <c r="Q678" s="210"/>
      <c r="R678" s="210"/>
      <c r="S678" s="210"/>
      <c r="T678" s="210"/>
      <c r="V678" s="285">
        <f t="shared" si="105"/>
        <v>0.9158400000000001</v>
      </c>
    </row>
    <row r="679" spans="1:22" ht="15" customHeight="1">
      <c r="A679" s="209"/>
      <c r="B679" s="305"/>
      <c r="C679" s="304"/>
      <c r="D679" s="227"/>
      <c r="E679" s="303"/>
      <c r="F679" s="287"/>
      <c r="G679" s="296"/>
      <c r="H679" s="302"/>
      <c r="I679" s="301" t="str">
        <f>IF(G679="","",0.12)</f>
        <v/>
      </c>
      <c r="J679" s="224" t="str">
        <f t="shared" si="102"/>
        <v/>
      </c>
      <c r="K679" s="223"/>
      <c r="L679" s="223"/>
      <c r="M679" s="223" t="str">
        <f t="shared" si="103"/>
        <v/>
      </c>
      <c r="N679" s="222" t="str">
        <f t="shared" si="104"/>
        <v/>
      </c>
      <c r="O679" s="300"/>
      <c r="P679" s="209"/>
      <c r="Q679" s="235" t="s">
        <v>193</v>
      </c>
      <c r="R679" s="234"/>
      <c r="S679" s="233" t="s">
        <v>192</v>
      </c>
      <c r="T679" s="210"/>
      <c r="V679" s="285">
        <f t="shared" si="105"/>
        <v>0</v>
      </c>
    </row>
    <row r="680" spans="1:22" ht="15" customHeight="1">
      <c r="A680" s="209"/>
      <c r="B680" s="305" t="s">
        <v>6</v>
      </c>
      <c r="C680" s="304" t="s">
        <v>242</v>
      </c>
      <c r="D680" s="227"/>
      <c r="E680" s="303" t="s">
        <v>190</v>
      </c>
      <c r="F680" s="287">
        <v>10</v>
      </c>
      <c r="G680" s="296">
        <v>8.0000000000000002E-3</v>
      </c>
      <c r="H680" s="302">
        <v>1</v>
      </c>
      <c r="I680" s="301">
        <v>0.22</v>
      </c>
      <c r="J680" s="224">
        <f t="shared" si="102"/>
        <v>9.8000000000000004E-2</v>
      </c>
      <c r="K680" s="223"/>
      <c r="L680" s="223"/>
      <c r="M680" s="223" t="str">
        <f t="shared" si="103"/>
        <v/>
      </c>
      <c r="N680" s="222" t="str">
        <f t="shared" si="104"/>
        <v/>
      </c>
      <c r="O680" s="300" t="s">
        <v>241</v>
      </c>
      <c r="P680" s="209"/>
      <c r="Q680" s="232"/>
      <c r="R680" s="231" t="e">
        <f>S677+S673</f>
        <v>#REF!</v>
      </c>
      <c r="S680" s="230" t="e">
        <f>ROUND(R680,-1)</f>
        <v>#REF!</v>
      </c>
      <c r="T680" s="210"/>
      <c r="V680" s="285">
        <f t="shared" si="105"/>
        <v>9.5999999999999988E-2</v>
      </c>
    </row>
    <row r="681" spans="1:22" ht="15" customHeight="1">
      <c r="A681" s="209"/>
      <c r="B681" s="305"/>
      <c r="C681" s="304"/>
      <c r="D681" s="227"/>
      <c r="E681" s="303"/>
      <c r="F681" s="287"/>
      <c r="G681" s="296"/>
      <c r="H681" s="302"/>
      <c r="I681" s="301" t="str">
        <f t="shared" ref="I681:I701" si="106">IF(G681="","",0.12)</f>
        <v/>
      </c>
      <c r="J681" s="224" t="str">
        <f t="shared" si="102"/>
        <v/>
      </c>
      <c r="K681" s="223"/>
      <c r="L681" s="223"/>
      <c r="M681" s="223" t="str">
        <f t="shared" si="103"/>
        <v/>
      </c>
      <c r="N681" s="222" t="str">
        <f t="shared" si="104"/>
        <v/>
      </c>
      <c r="O681" s="300"/>
      <c r="P681" s="209"/>
      <c r="Q681" s="210"/>
      <c r="R681" s="210"/>
      <c r="S681" s="210"/>
      <c r="T681" s="210"/>
      <c r="V681" s="285">
        <f t="shared" si="105"/>
        <v>0</v>
      </c>
    </row>
    <row r="682" spans="1:22" ht="15" customHeight="1">
      <c r="A682" s="209"/>
      <c r="B682" s="289"/>
      <c r="C682" s="288"/>
      <c r="D682" s="227"/>
      <c r="E682" s="226"/>
      <c r="F682" s="287"/>
      <c r="G682" s="296"/>
      <c r="H682" s="225"/>
      <c r="I682" s="223" t="str">
        <f t="shared" si="106"/>
        <v/>
      </c>
      <c r="J682" s="224" t="str">
        <f t="shared" si="102"/>
        <v/>
      </c>
      <c r="K682" s="223"/>
      <c r="L682" s="223"/>
      <c r="M682" s="223" t="str">
        <f t="shared" si="103"/>
        <v/>
      </c>
      <c r="N682" s="222" t="str">
        <f t="shared" si="104"/>
        <v/>
      </c>
      <c r="O682" s="221"/>
      <c r="P682" s="209"/>
      <c r="Q682" s="235" t="s">
        <v>226</v>
      </c>
      <c r="R682" s="234"/>
      <c r="S682" s="233" t="s">
        <v>225</v>
      </c>
      <c r="T682" s="233" t="s">
        <v>224</v>
      </c>
      <c r="V682" s="285">
        <f t="shared" si="105"/>
        <v>0</v>
      </c>
    </row>
    <row r="683" spans="1:22" ht="15" customHeight="1">
      <c r="A683" s="209"/>
      <c r="B683" s="289"/>
      <c r="C683" s="288"/>
      <c r="D683" s="227"/>
      <c r="E683" s="226"/>
      <c r="F683" s="287"/>
      <c r="G683" s="296"/>
      <c r="H683" s="225"/>
      <c r="I683" s="223" t="str">
        <f t="shared" si="106"/>
        <v/>
      </c>
      <c r="J683" s="224" t="str">
        <f t="shared" si="102"/>
        <v/>
      </c>
      <c r="K683" s="223"/>
      <c r="L683" s="223"/>
      <c r="M683" s="223" t="str">
        <f t="shared" si="103"/>
        <v/>
      </c>
      <c r="N683" s="222" t="str">
        <f t="shared" si="104"/>
        <v/>
      </c>
      <c r="O683" s="221"/>
      <c r="P683" s="209"/>
      <c r="Q683" s="299" t="s">
        <v>223</v>
      </c>
      <c r="R683" s="298"/>
      <c r="S683" s="297">
        <v>0.4</v>
      </c>
      <c r="T683" s="297">
        <v>0.2</v>
      </c>
      <c r="V683" s="285">
        <f t="shared" si="105"/>
        <v>0</v>
      </c>
    </row>
    <row r="684" spans="1:22" ht="15" customHeight="1">
      <c r="A684" s="209"/>
      <c r="B684" s="289"/>
      <c r="C684" s="288"/>
      <c r="D684" s="227"/>
      <c r="E684" s="226"/>
      <c r="F684" s="287"/>
      <c r="G684" s="296"/>
      <c r="H684" s="225"/>
      <c r="I684" s="223" t="str">
        <f t="shared" si="106"/>
        <v/>
      </c>
      <c r="J684" s="224" t="str">
        <f t="shared" si="102"/>
        <v/>
      </c>
      <c r="K684" s="223"/>
      <c r="L684" s="223"/>
      <c r="M684" s="223" t="str">
        <f t="shared" si="103"/>
        <v/>
      </c>
      <c r="N684" s="222" t="str">
        <f t="shared" si="104"/>
        <v/>
      </c>
      <c r="O684" s="221"/>
      <c r="P684" s="209"/>
      <c r="Q684" s="295" t="s">
        <v>222</v>
      </c>
      <c r="R684" s="294"/>
      <c r="S684" s="293">
        <v>0.4</v>
      </c>
      <c r="T684" s="293">
        <v>0.2</v>
      </c>
      <c r="V684" s="285">
        <f t="shared" si="105"/>
        <v>0</v>
      </c>
    </row>
    <row r="685" spans="1:22" ht="15" customHeight="1">
      <c r="A685" s="209"/>
      <c r="B685" s="289"/>
      <c r="C685" s="288"/>
      <c r="D685" s="227"/>
      <c r="E685" s="226"/>
      <c r="F685" s="287"/>
      <c r="G685" s="296"/>
      <c r="H685" s="225"/>
      <c r="I685" s="223" t="str">
        <f t="shared" si="106"/>
        <v/>
      </c>
      <c r="J685" s="224" t="str">
        <f t="shared" si="102"/>
        <v/>
      </c>
      <c r="K685" s="223"/>
      <c r="L685" s="223"/>
      <c r="M685" s="223" t="str">
        <f t="shared" si="103"/>
        <v/>
      </c>
      <c r="N685" s="222" t="str">
        <f t="shared" si="104"/>
        <v/>
      </c>
      <c r="O685" s="221"/>
      <c r="P685" s="209"/>
      <c r="Q685" s="295" t="s">
        <v>221</v>
      </c>
      <c r="R685" s="294"/>
      <c r="S685" s="293">
        <v>0.4</v>
      </c>
      <c r="T685" s="293">
        <v>0.3</v>
      </c>
      <c r="V685" s="285">
        <f t="shared" si="105"/>
        <v>0</v>
      </c>
    </row>
    <row r="686" spans="1:22" ht="15" customHeight="1">
      <c r="A686" s="209"/>
      <c r="B686" s="289"/>
      <c r="C686" s="288"/>
      <c r="D686" s="227"/>
      <c r="E686" s="226"/>
      <c r="F686" s="287"/>
      <c r="G686" s="296"/>
      <c r="H686" s="225"/>
      <c r="I686" s="223" t="str">
        <f t="shared" si="106"/>
        <v/>
      </c>
      <c r="J686" s="224" t="str">
        <f t="shared" si="102"/>
        <v/>
      </c>
      <c r="K686" s="223"/>
      <c r="L686" s="223"/>
      <c r="M686" s="223" t="str">
        <f t="shared" si="103"/>
        <v/>
      </c>
      <c r="N686" s="222" t="str">
        <f t="shared" si="104"/>
        <v/>
      </c>
      <c r="O686" s="221"/>
      <c r="P686" s="209"/>
      <c r="Q686" s="295" t="s">
        <v>220</v>
      </c>
      <c r="R686" s="294"/>
      <c r="S686" s="293">
        <v>0.4</v>
      </c>
      <c r="T686" s="293">
        <v>0.3</v>
      </c>
      <c r="V686" s="285">
        <f t="shared" si="105"/>
        <v>0</v>
      </c>
    </row>
    <row r="687" spans="1:22" ht="15" customHeight="1">
      <c r="A687" s="209"/>
      <c r="B687" s="289"/>
      <c r="C687" s="288"/>
      <c r="D687" s="227"/>
      <c r="E687" s="226"/>
      <c r="F687" s="287"/>
      <c r="G687" s="296"/>
      <c r="H687" s="225"/>
      <c r="I687" s="223" t="str">
        <f t="shared" si="106"/>
        <v/>
      </c>
      <c r="J687" s="224" t="str">
        <f t="shared" si="102"/>
        <v/>
      </c>
      <c r="K687" s="223"/>
      <c r="L687" s="223"/>
      <c r="M687" s="223" t="str">
        <f t="shared" si="103"/>
        <v/>
      </c>
      <c r="N687" s="222" t="str">
        <f t="shared" si="104"/>
        <v/>
      </c>
      <c r="O687" s="221"/>
      <c r="P687" s="209"/>
      <c r="Q687" s="295" t="s">
        <v>219</v>
      </c>
      <c r="R687" s="294"/>
      <c r="S687" s="293">
        <v>0.4</v>
      </c>
      <c r="T687" s="293">
        <v>0.3</v>
      </c>
      <c r="V687" s="285">
        <f t="shared" si="105"/>
        <v>0</v>
      </c>
    </row>
    <row r="688" spans="1:22" ht="15" customHeight="1">
      <c r="A688" s="209"/>
      <c r="B688" s="289"/>
      <c r="C688" s="288"/>
      <c r="D688" s="227"/>
      <c r="E688" s="226"/>
      <c r="F688" s="287"/>
      <c r="G688" s="296"/>
      <c r="H688" s="225"/>
      <c r="I688" s="223" t="str">
        <f t="shared" si="106"/>
        <v/>
      </c>
      <c r="J688" s="224" t="str">
        <f t="shared" si="102"/>
        <v/>
      </c>
      <c r="K688" s="223"/>
      <c r="L688" s="223"/>
      <c r="M688" s="223" t="str">
        <f t="shared" si="103"/>
        <v/>
      </c>
      <c r="N688" s="222" t="str">
        <f t="shared" si="104"/>
        <v/>
      </c>
      <c r="O688" s="221"/>
      <c r="P688" s="209"/>
      <c r="Q688" s="295" t="s">
        <v>218</v>
      </c>
      <c r="R688" s="294"/>
      <c r="S688" s="293">
        <v>0.4</v>
      </c>
      <c r="T688" s="293">
        <v>0.2</v>
      </c>
    </row>
    <row r="689" spans="1:22" ht="15" customHeight="1">
      <c r="A689" s="209"/>
      <c r="B689" s="289"/>
      <c r="C689" s="288"/>
      <c r="D689" s="227"/>
      <c r="E689" s="226"/>
      <c r="F689" s="287"/>
      <c r="G689" s="296"/>
      <c r="H689" s="225"/>
      <c r="I689" s="223" t="str">
        <f t="shared" si="106"/>
        <v/>
      </c>
      <c r="J689" s="224" t="str">
        <f t="shared" si="102"/>
        <v/>
      </c>
      <c r="K689" s="223"/>
      <c r="L689" s="223"/>
      <c r="M689" s="223" t="str">
        <f t="shared" si="103"/>
        <v/>
      </c>
      <c r="N689" s="222" t="str">
        <f t="shared" si="104"/>
        <v/>
      </c>
      <c r="O689" s="221"/>
      <c r="P689" s="209"/>
      <c r="Q689" s="295" t="s">
        <v>217</v>
      </c>
      <c r="R689" s="294"/>
      <c r="S689" s="293">
        <v>0.5</v>
      </c>
      <c r="T689" s="293">
        <v>0.3</v>
      </c>
    </row>
    <row r="690" spans="1:22" ht="15" customHeight="1">
      <c r="A690" s="209"/>
      <c r="B690" s="289"/>
      <c r="C690" s="288"/>
      <c r="D690" s="227"/>
      <c r="E690" s="226"/>
      <c r="F690" s="287"/>
      <c r="G690" s="286"/>
      <c r="H690" s="225"/>
      <c r="I690" s="223" t="str">
        <f t="shared" si="106"/>
        <v/>
      </c>
      <c r="J690" s="224" t="str">
        <f t="shared" si="102"/>
        <v/>
      </c>
      <c r="K690" s="223"/>
      <c r="L690" s="223"/>
      <c r="M690" s="223" t="str">
        <f t="shared" si="103"/>
        <v/>
      </c>
      <c r="N690" s="222" t="str">
        <f t="shared" si="104"/>
        <v/>
      </c>
      <c r="O690" s="221"/>
      <c r="P690" s="209"/>
      <c r="Q690" s="295" t="s">
        <v>216</v>
      </c>
      <c r="R690" s="294"/>
      <c r="S690" s="293">
        <v>0.4</v>
      </c>
      <c r="T690" s="293">
        <v>0.3</v>
      </c>
      <c r="V690" s="285">
        <f>G690*H690*1.2*F690</f>
        <v>0</v>
      </c>
    </row>
    <row r="691" spans="1:22" ht="15" customHeight="1">
      <c r="A691" s="209"/>
      <c r="B691" s="289"/>
      <c r="C691" s="288"/>
      <c r="D691" s="227"/>
      <c r="E691" s="226"/>
      <c r="F691" s="287"/>
      <c r="G691" s="286"/>
      <c r="H691" s="225"/>
      <c r="I691" s="223" t="str">
        <f t="shared" si="106"/>
        <v/>
      </c>
      <c r="J691" s="224" t="str">
        <f t="shared" si="102"/>
        <v/>
      </c>
      <c r="K691" s="223"/>
      <c r="L691" s="223"/>
      <c r="M691" s="223" t="str">
        <f t="shared" si="103"/>
        <v/>
      </c>
      <c r="N691" s="222" t="str">
        <f t="shared" si="104"/>
        <v/>
      </c>
      <c r="O691" s="221"/>
      <c r="P691" s="209"/>
      <c r="Q691" s="295" t="s">
        <v>215</v>
      </c>
      <c r="R691" s="294"/>
      <c r="S691" s="293">
        <v>0.4</v>
      </c>
      <c r="T691" s="293">
        <v>0.3</v>
      </c>
      <c r="V691" s="285">
        <f>G691*H691*1.2*F691</f>
        <v>0</v>
      </c>
    </row>
    <row r="692" spans="1:22" ht="15" customHeight="1">
      <c r="A692" s="209"/>
      <c r="B692" s="289"/>
      <c r="C692" s="288"/>
      <c r="D692" s="227"/>
      <c r="E692" s="226"/>
      <c r="F692" s="287"/>
      <c r="G692" s="286"/>
      <c r="H692" s="225"/>
      <c r="I692" s="223" t="str">
        <f t="shared" si="106"/>
        <v/>
      </c>
      <c r="J692" s="224" t="str">
        <f t="shared" si="102"/>
        <v/>
      </c>
      <c r="K692" s="223"/>
      <c r="L692" s="223"/>
      <c r="M692" s="223" t="str">
        <f t="shared" si="103"/>
        <v/>
      </c>
      <c r="N692" s="222" t="str">
        <f t="shared" si="104"/>
        <v/>
      </c>
      <c r="O692" s="221"/>
      <c r="P692" s="209"/>
      <c r="Q692" s="295" t="s">
        <v>214</v>
      </c>
      <c r="R692" s="294"/>
      <c r="S692" s="293">
        <v>0.6</v>
      </c>
      <c r="T692" s="293">
        <v>0.3</v>
      </c>
      <c r="V692" s="285">
        <f>G692*H692*1.2*F692</f>
        <v>0</v>
      </c>
    </row>
    <row r="693" spans="1:22" ht="15" customHeight="1">
      <c r="A693" s="209"/>
      <c r="B693" s="289"/>
      <c r="C693" s="288"/>
      <c r="D693" s="227"/>
      <c r="E693" s="226"/>
      <c r="F693" s="287"/>
      <c r="G693" s="286"/>
      <c r="H693" s="225"/>
      <c r="I693" s="223" t="str">
        <f t="shared" si="106"/>
        <v/>
      </c>
      <c r="J693" s="224" t="str">
        <f t="shared" si="102"/>
        <v/>
      </c>
      <c r="K693" s="223"/>
      <c r="L693" s="223"/>
      <c r="M693" s="223" t="str">
        <f t="shared" si="103"/>
        <v/>
      </c>
      <c r="N693" s="222" t="str">
        <f t="shared" si="104"/>
        <v/>
      </c>
      <c r="O693" s="221"/>
      <c r="P693" s="209"/>
      <c r="Q693" s="295" t="s">
        <v>213</v>
      </c>
      <c r="R693" s="294"/>
      <c r="S693" s="293">
        <v>0.4</v>
      </c>
      <c r="T693" s="293">
        <v>0.2</v>
      </c>
    </row>
    <row r="694" spans="1:22" ht="15" customHeight="1">
      <c r="A694" s="209"/>
      <c r="B694" s="289"/>
      <c r="C694" s="288"/>
      <c r="D694" s="227"/>
      <c r="E694" s="226"/>
      <c r="F694" s="287"/>
      <c r="G694" s="286"/>
      <c r="H694" s="225"/>
      <c r="I694" s="223" t="str">
        <f t="shared" si="106"/>
        <v/>
      </c>
      <c r="J694" s="224" t="str">
        <f t="shared" si="102"/>
        <v/>
      </c>
      <c r="K694" s="223"/>
      <c r="L694" s="223"/>
      <c r="M694" s="223" t="str">
        <f t="shared" si="103"/>
        <v/>
      </c>
      <c r="N694" s="222" t="str">
        <f t="shared" si="104"/>
        <v/>
      </c>
      <c r="O694" s="221"/>
      <c r="P694" s="209"/>
      <c r="Q694" s="295" t="s">
        <v>212</v>
      </c>
      <c r="R694" s="294"/>
      <c r="S694" s="293">
        <v>0.6</v>
      </c>
      <c r="T694" s="293">
        <v>0.3</v>
      </c>
    </row>
    <row r="695" spans="1:22" ht="15" customHeight="1">
      <c r="A695" s="209"/>
      <c r="B695" s="289"/>
      <c r="C695" s="288"/>
      <c r="D695" s="227"/>
      <c r="E695" s="226"/>
      <c r="F695" s="287"/>
      <c r="G695" s="286"/>
      <c r="H695" s="225"/>
      <c r="I695" s="223" t="str">
        <f t="shared" si="106"/>
        <v/>
      </c>
      <c r="J695" s="224" t="str">
        <f t="shared" si="102"/>
        <v/>
      </c>
      <c r="K695" s="223"/>
      <c r="L695" s="223"/>
      <c r="M695" s="223" t="str">
        <f t="shared" si="103"/>
        <v/>
      </c>
      <c r="N695" s="222" t="str">
        <f t="shared" si="104"/>
        <v/>
      </c>
      <c r="O695" s="221"/>
      <c r="P695" s="209"/>
      <c r="Q695" s="292" t="s">
        <v>211</v>
      </c>
      <c r="R695" s="291"/>
      <c r="S695" s="290">
        <v>0.4</v>
      </c>
      <c r="T695" s="290">
        <v>0.3</v>
      </c>
    </row>
    <row r="696" spans="1:22" s="209" customFormat="1" ht="15" customHeight="1">
      <c r="B696" s="289"/>
      <c r="C696" s="288"/>
      <c r="D696" s="227"/>
      <c r="E696" s="226"/>
      <c r="F696" s="287"/>
      <c r="G696" s="286"/>
      <c r="H696" s="225"/>
      <c r="I696" s="223" t="str">
        <f t="shared" si="106"/>
        <v/>
      </c>
      <c r="J696" s="224" t="str">
        <f t="shared" si="102"/>
        <v/>
      </c>
      <c r="K696" s="223"/>
      <c r="L696" s="223"/>
      <c r="M696" s="223" t="str">
        <f t="shared" si="103"/>
        <v/>
      </c>
      <c r="N696" s="222" t="str">
        <f t="shared" si="104"/>
        <v/>
      </c>
      <c r="O696" s="221"/>
      <c r="Q696" s="210"/>
      <c r="R696" s="210"/>
      <c r="S696" s="210"/>
      <c r="T696" s="210"/>
    </row>
    <row r="697" spans="1:22" s="209" customFormat="1" ht="15" customHeight="1">
      <c r="B697" s="289"/>
      <c r="C697" s="288"/>
      <c r="D697" s="227"/>
      <c r="E697" s="226"/>
      <c r="F697" s="287"/>
      <c r="G697" s="286"/>
      <c r="H697" s="225"/>
      <c r="I697" s="223" t="str">
        <f t="shared" si="106"/>
        <v/>
      </c>
      <c r="J697" s="224" t="str">
        <f t="shared" si="102"/>
        <v/>
      </c>
      <c r="K697" s="223"/>
      <c r="L697" s="223"/>
      <c r="M697" s="223" t="str">
        <f t="shared" si="103"/>
        <v/>
      </c>
      <c r="N697" s="222" t="str">
        <f t="shared" si="104"/>
        <v/>
      </c>
      <c r="O697" s="221"/>
      <c r="Q697" s="210"/>
      <c r="R697" s="210"/>
      <c r="S697" s="210"/>
      <c r="T697" s="210"/>
    </row>
    <row r="698" spans="1:22" s="209" customFormat="1" ht="15" customHeight="1">
      <c r="B698" s="289"/>
      <c r="C698" s="288"/>
      <c r="D698" s="227"/>
      <c r="E698" s="226"/>
      <c r="F698" s="287"/>
      <c r="G698" s="286"/>
      <c r="H698" s="225"/>
      <c r="I698" s="223" t="str">
        <f t="shared" si="106"/>
        <v/>
      </c>
      <c r="J698" s="224" t="str">
        <f t="shared" si="102"/>
        <v/>
      </c>
      <c r="K698" s="223"/>
      <c r="L698" s="223"/>
      <c r="M698" s="223" t="str">
        <f t="shared" si="103"/>
        <v/>
      </c>
      <c r="N698" s="222" t="str">
        <f t="shared" si="104"/>
        <v/>
      </c>
      <c r="O698" s="221"/>
      <c r="Q698" s="210"/>
      <c r="R698" s="210"/>
      <c r="S698" s="210"/>
      <c r="T698" s="210"/>
    </row>
    <row r="699" spans="1:22" s="209" customFormat="1" ht="15" customHeight="1">
      <c r="B699" s="289"/>
      <c r="C699" s="288"/>
      <c r="D699" s="227"/>
      <c r="E699" s="226"/>
      <c r="F699" s="287"/>
      <c r="G699" s="286"/>
      <c r="H699" s="225"/>
      <c r="I699" s="223" t="str">
        <f t="shared" si="106"/>
        <v/>
      </c>
      <c r="J699" s="224" t="str">
        <f t="shared" si="102"/>
        <v/>
      </c>
      <c r="K699" s="223"/>
      <c r="L699" s="223"/>
      <c r="M699" s="223" t="str">
        <f t="shared" si="103"/>
        <v/>
      </c>
      <c r="N699" s="222" t="str">
        <f t="shared" si="104"/>
        <v/>
      </c>
      <c r="O699" s="221"/>
      <c r="Q699" s="210"/>
      <c r="R699" s="210"/>
      <c r="S699" s="210"/>
      <c r="T699" s="210"/>
    </row>
    <row r="700" spans="1:22" s="209" customFormat="1" ht="15" customHeight="1">
      <c r="B700" s="289"/>
      <c r="C700" s="288"/>
      <c r="D700" s="227"/>
      <c r="E700" s="226"/>
      <c r="F700" s="287"/>
      <c r="G700" s="286"/>
      <c r="H700" s="225"/>
      <c r="I700" s="223" t="str">
        <f t="shared" si="106"/>
        <v/>
      </c>
      <c r="J700" s="224" t="str">
        <f t="shared" si="102"/>
        <v/>
      </c>
      <c r="K700" s="223"/>
      <c r="L700" s="223"/>
      <c r="M700" s="223" t="str">
        <f t="shared" si="103"/>
        <v/>
      </c>
      <c r="N700" s="222" t="str">
        <f t="shared" si="104"/>
        <v/>
      </c>
      <c r="O700" s="221"/>
      <c r="Q700" s="210"/>
      <c r="R700" s="210"/>
      <c r="S700" s="210"/>
      <c r="T700" s="210"/>
    </row>
    <row r="701" spans="1:22" ht="15" customHeight="1">
      <c r="A701" s="209"/>
      <c r="B701" s="289"/>
      <c r="C701" s="288"/>
      <c r="D701" s="227"/>
      <c r="E701" s="226"/>
      <c r="F701" s="287"/>
      <c r="G701" s="286"/>
      <c r="H701" s="225"/>
      <c r="I701" s="223" t="str">
        <f t="shared" si="106"/>
        <v/>
      </c>
      <c r="J701" s="224" t="str">
        <f t="shared" si="102"/>
        <v/>
      </c>
      <c r="K701" s="223"/>
      <c r="L701" s="223"/>
      <c r="M701" s="223" t="str">
        <f t="shared" si="103"/>
        <v/>
      </c>
      <c r="N701" s="222" t="str">
        <f t="shared" si="104"/>
        <v/>
      </c>
      <c r="O701" s="221"/>
      <c r="P701" s="209"/>
      <c r="Q701" s="210"/>
      <c r="R701" s="210"/>
      <c r="S701" s="210"/>
      <c r="T701" s="210"/>
    </row>
    <row r="702" spans="1:22" ht="15" customHeight="1">
      <c r="A702" s="209"/>
      <c r="B702" s="220"/>
      <c r="C702" s="219" t="s">
        <v>191</v>
      </c>
      <c r="D702" s="218"/>
      <c r="E702" s="217"/>
      <c r="F702" s="215"/>
      <c r="G702" s="216"/>
      <c r="H702" s="215"/>
      <c r="I702" s="215"/>
      <c r="J702" s="214">
        <f>IF(J670="","",SUM(J670:J701))</f>
        <v>5.968</v>
      </c>
      <c r="K702" s="213"/>
      <c r="L702" s="213"/>
      <c r="M702" s="213"/>
      <c r="N702" s="212" t="str">
        <f>IF(N670="","",SUM(N670:N701))</f>
        <v/>
      </c>
      <c r="O702" s="211"/>
      <c r="P702" s="209"/>
      <c r="Q702" s="210"/>
      <c r="R702" s="210"/>
      <c r="S702" s="210"/>
      <c r="T702" s="210"/>
    </row>
    <row r="703" spans="1:22" ht="15" customHeight="1">
      <c r="A703" s="209"/>
      <c r="B703" s="284" t="s">
        <v>238</v>
      </c>
      <c r="C703" s="209"/>
      <c r="D703" s="209"/>
      <c r="E703" s="209"/>
      <c r="F703" s="209"/>
      <c r="G703" s="210"/>
      <c r="H703" s="209"/>
      <c r="I703" s="209"/>
      <c r="J703" s="209"/>
      <c r="K703" s="209"/>
      <c r="L703" s="209"/>
      <c r="M703" s="209"/>
      <c r="N703" s="209"/>
      <c r="O703" s="209"/>
      <c r="P703" s="209"/>
      <c r="Q703" s="210"/>
      <c r="R703" s="210"/>
      <c r="S703" s="210"/>
      <c r="T703" s="210"/>
    </row>
    <row r="704" spans="1:22" ht="15" customHeight="1">
      <c r="A704" s="209"/>
      <c r="B704" s="283" t="s">
        <v>93</v>
      </c>
      <c r="C704" s="1073" t="e">
        <f>$C$2</f>
        <v>#REF!</v>
      </c>
      <c r="D704" s="1074"/>
      <c r="E704" s="1074"/>
      <c r="F704" s="1074"/>
      <c r="G704" s="1074"/>
      <c r="H704" s="1074"/>
      <c r="I704" s="1074"/>
      <c r="J704" s="1075"/>
      <c r="K704" s="1071" t="s">
        <v>207</v>
      </c>
      <c r="L704" s="1072"/>
      <c r="M704" s="319" t="s">
        <v>237</v>
      </c>
      <c r="N704" s="318"/>
      <c r="O704" s="318"/>
      <c r="P704" s="317"/>
      <c r="Q704" s="282" t="s">
        <v>240</v>
      </c>
      <c r="R704" s="886" t="s">
        <v>239</v>
      </c>
      <c r="S704" s="894"/>
      <c r="T704" s="1070"/>
    </row>
    <row r="705" spans="1:22" ht="15" customHeight="1">
      <c r="A705" s="209"/>
      <c r="B705" s="209"/>
      <c r="C705" s="209"/>
      <c r="D705" s="209"/>
      <c r="E705" s="209"/>
      <c r="F705" s="209"/>
      <c r="G705" s="210"/>
      <c r="H705" s="209"/>
      <c r="I705" s="209"/>
      <c r="J705" s="209"/>
      <c r="K705" s="209"/>
      <c r="L705" s="209"/>
      <c r="M705" s="209"/>
      <c r="N705" s="209"/>
      <c r="O705" s="209"/>
      <c r="P705" s="209"/>
      <c r="Q705" s="210"/>
      <c r="R705" s="210"/>
      <c r="S705" s="210"/>
      <c r="T705" s="210"/>
    </row>
    <row r="706" spans="1:22" ht="15" customHeight="1">
      <c r="A706" s="209"/>
      <c r="B706" s="281"/>
      <c r="C706" s="280"/>
      <c r="D706" s="275" t="s">
        <v>235</v>
      </c>
      <c r="E706" s="279"/>
      <c r="F706" s="278"/>
      <c r="G706" s="277" t="s">
        <v>205</v>
      </c>
      <c r="H706" s="274"/>
      <c r="I706" s="274"/>
      <c r="J706" s="276"/>
      <c r="K706" s="275" t="s">
        <v>204</v>
      </c>
      <c r="L706" s="274"/>
      <c r="M706" s="274"/>
      <c r="N706" s="273"/>
      <c r="O706" s="272" t="s">
        <v>203</v>
      </c>
      <c r="P706" s="209"/>
      <c r="Q706" s="210"/>
      <c r="R706" s="210"/>
      <c r="S706" s="210"/>
      <c r="T706" s="210"/>
    </row>
    <row r="707" spans="1:22" ht="15" customHeight="1">
      <c r="A707" s="209"/>
      <c r="B707" s="271" t="s">
        <v>70</v>
      </c>
      <c r="C707" s="270" t="s">
        <v>87</v>
      </c>
      <c r="D707" s="269" t="s">
        <v>234</v>
      </c>
      <c r="E707" s="268" t="s">
        <v>233</v>
      </c>
      <c r="F707" s="265" t="s">
        <v>13</v>
      </c>
      <c r="G707" s="267" t="s">
        <v>202</v>
      </c>
      <c r="H707" s="265" t="s">
        <v>14</v>
      </c>
      <c r="I707" s="264" t="s">
        <v>201</v>
      </c>
      <c r="J707" s="266" t="s">
        <v>14</v>
      </c>
      <c r="K707" s="265" t="s">
        <v>202</v>
      </c>
      <c r="L707" s="265" t="s">
        <v>14</v>
      </c>
      <c r="M707" s="264" t="s">
        <v>201</v>
      </c>
      <c r="N707" s="263" t="s">
        <v>14</v>
      </c>
      <c r="O707" s="262"/>
      <c r="P707" s="209"/>
      <c r="Q707" s="210"/>
      <c r="R707" s="210"/>
      <c r="S707" s="210"/>
      <c r="T707" s="210"/>
    </row>
    <row r="708" spans="1:22" ht="15" customHeight="1">
      <c r="A708" s="209"/>
      <c r="B708" s="261"/>
      <c r="C708" s="260"/>
      <c r="D708" s="259"/>
      <c r="E708" s="256"/>
      <c r="F708" s="256"/>
      <c r="G708" s="258"/>
      <c r="H708" s="256" t="s">
        <v>200</v>
      </c>
      <c r="I708" s="256"/>
      <c r="J708" s="257" t="s">
        <v>199</v>
      </c>
      <c r="K708" s="256"/>
      <c r="L708" s="256" t="s">
        <v>200</v>
      </c>
      <c r="M708" s="256"/>
      <c r="N708" s="255" t="s">
        <v>199</v>
      </c>
      <c r="O708" s="254"/>
      <c r="P708" s="209"/>
      <c r="Q708" s="210"/>
      <c r="R708" s="210"/>
      <c r="S708" s="210"/>
      <c r="T708" s="210"/>
    </row>
    <row r="709" spans="1:22" ht="15" customHeight="1">
      <c r="A709" s="209"/>
      <c r="B709" s="316" t="s">
        <v>232</v>
      </c>
      <c r="C709" s="315" t="s">
        <v>231</v>
      </c>
      <c r="D709" s="314" t="s">
        <v>190</v>
      </c>
      <c r="E709" s="313"/>
      <c r="F709" s="312">
        <v>42</v>
      </c>
      <c r="G709" s="311">
        <f>0.0042*1.2</f>
        <v>5.0399999999999993E-3</v>
      </c>
      <c r="H709" s="310">
        <v>2</v>
      </c>
      <c r="I709" s="308">
        <v>0.22</v>
      </c>
      <c r="J709" s="309">
        <f t="shared" ref="J709:J740" si="107">IF(AND(D709="",E709=""),"",IF(H709="",ROUND(F709*G709+F709*G709*I709,3),ROUND(F709*G709*H709+F709*G709*H709*I709,3)))</f>
        <v>0.51600000000000001</v>
      </c>
      <c r="K709" s="308"/>
      <c r="L709" s="308"/>
      <c r="M709" s="308" t="str">
        <f t="shared" ref="M709:M740" si="108">IF(K709="","",0.12)</f>
        <v/>
      </c>
      <c r="N709" s="307" t="str">
        <f t="shared" ref="N709:N740" si="109">IF(K709="","",IF(L709="",ROUND(F709*K709+F709*K709*M709,3),ROUND(F709*K709*L709+F709*K709*L709*M709,3)))</f>
        <v/>
      </c>
      <c r="O709" s="300" t="s">
        <v>230</v>
      </c>
      <c r="P709" s="209"/>
      <c r="Q709" s="253" t="s">
        <v>229</v>
      </c>
      <c r="R709" s="252"/>
      <c r="S709" s="251"/>
      <c r="T709" s="210"/>
      <c r="V709" s="285">
        <f>G709*H709*1.2*F709</f>
        <v>0.50803199999999993</v>
      </c>
    </row>
    <row r="710" spans="1:22" ht="15" customHeight="1">
      <c r="A710" s="209"/>
      <c r="B710" s="305"/>
      <c r="C710" s="304"/>
      <c r="D710" s="227"/>
      <c r="E710" s="303"/>
      <c r="F710" s="287"/>
      <c r="G710" s="296"/>
      <c r="H710" s="302"/>
      <c r="I710" s="301" t="str">
        <f t="shared" ref="I710:I740" si="110">IF(G710="","",0.12)</f>
        <v/>
      </c>
      <c r="J710" s="224" t="str">
        <f t="shared" si="107"/>
        <v/>
      </c>
      <c r="K710" s="223"/>
      <c r="L710" s="223"/>
      <c r="M710" s="223" t="str">
        <f t="shared" si="108"/>
        <v/>
      </c>
      <c r="N710" s="222" t="str">
        <f t="shared" si="109"/>
        <v/>
      </c>
      <c r="O710" s="300"/>
      <c r="P710" s="209"/>
      <c r="Q710" s="245" t="s">
        <v>227</v>
      </c>
      <c r="R710" s="244" t="s">
        <v>196</v>
      </c>
      <c r="S710" s="243" t="s">
        <v>195</v>
      </c>
      <c r="T710" s="210"/>
      <c r="V710" s="285">
        <f>G710*H710*1.2*F710</f>
        <v>0</v>
      </c>
    </row>
    <row r="711" spans="1:22" ht="15" customHeight="1">
      <c r="A711" s="209"/>
      <c r="B711" s="305"/>
      <c r="C711" s="304"/>
      <c r="D711" s="227"/>
      <c r="E711" s="303"/>
      <c r="F711" s="287"/>
      <c r="G711" s="296"/>
      <c r="H711" s="302"/>
      <c r="I711" s="301" t="str">
        <f t="shared" si="110"/>
        <v/>
      </c>
      <c r="J711" s="224" t="str">
        <f t="shared" si="107"/>
        <v/>
      </c>
      <c r="K711" s="223"/>
      <c r="L711" s="223"/>
      <c r="M711" s="223" t="str">
        <f t="shared" si="108"/>
        <v/>
      </c>
      <c r="N711" s="222" t="str">
        <f t="shared" si="109"/>
        <v/>
      </c>
      <c r="O711" s="300"/>
      <c r="P711" s="209"/>
      <c r="Q711" s="242" t="s">
        <v>15</v>
      </c>
      <c r="R711" s="241" t="s">
        <v>16</v>
      </c>
      <c r="S711" s="240" t="s">
        <v>197</v>
      </c>
      <c r="T711" s="210"/>
      <c r="V711" s="285">
        <f>G711*H711*1.2*F711</f>
        <v>0</v>
      </c>
    </row>
    <row r="712" spans="1:22" ht="15" customHeight="1" thickBot="1">
      <c r="A712" s="209"/>
      <c r="B712" s="305"/>
      <c r="C712" s="304"/>
      <c r="D712" s="227"/>
      <c r="E712" s="303"/>
      <c r="F712" s="287"/>
      <c r="G712" s="296"/>
      <c r="H712" s="302"/>
      <c r="I712" s="301" t="str">
        <f t="shared" si="110"/>
        <v/>
      </c>
      <c r="J712" s="224" t="str">
        <f t="shared" si="107"/>
        <v/>
      </c>
      <c r="K712" s="223"/>
      <c r="L712" s="223"/>
      <c r="M712" s="223" t="str">
        <f t="shared" si="108"/>
        <v/>
      </c>
      <c r="N712" s="222" t="str">
        <f t="shared" si="109"/>
        <v/>
      </c>
      <c r="O712" s="300"/>
      <c r="P712" s="209"/>
      <c r="Q712" s="250">
        <f>J741</f>
        <v>0.51600000000000001</v>
      </c>
      <c r="R712" s="237" t="e">
        <f>#REF!</f>
        <v>#REF!</v>
      </c>
      <c r="S712" s="249" t="e">
        <f>IF(OR(Q712="",R712=""),0,ROUNDDOWN(Q712*R712,0))</f>
        <v>#REF!</v>
      </c>
      <c r="T712" s="210"/>
      <c r="V712" s="285">
        <f>G712*H712*1.2*F712</f>
        <v>0</v>
      </c>
    </row>
    <row r="713" spans="1:22" ht="15" customHeight="1" thickTop="1">
      <c r="A713" s="209"/>
      <c r="B713" s="305"/>
      <c r="C713" s="304"/>
      <c r="D713" s="227"/>
      <c r="E713" s="303"/>
      <c r="F713" s="287"/>
      <c r="G713" s="296"/>
      <c r="H713" s="302"/>
      <c r="I713" s="301" t="str">
        <f t="shared" si="110"/>
        <v/>
      </c>
      <c r="J713" s="224" t="str">
        <f t="shared" si="107"/>
        <v/>
      </c>
      <c r="K713" s="223"/>
      <c r="L713" s="223"/>
      <c r="M713" s="223" t="str">
        <f t="shared" si="108"/>
        <v/>
      </c>
      <c r="N713" s="222" t="str">
        <f t="shared" si="109"/>
        <v/>
      </c>
      <c r="O713" s="300"/>
      <c r="P713" s="209"/>
      <c r="Q713" s="248" t="s">
        <v>228</v>
      </c>
      <c r="R713" s="247"/>
      <c r="S713" s="246"/>
      <c r="T713" s="210"/>
      <c r="V713" s="285">
        <f>G713*H713*1.2*F713</f>
        <v>0</v>
      </c>
    </row>
    <row r="714" spans="1:22" ht="15" customHeight="1">
      <c r="A714" s="209"/>
      <c r="B714" s="305"/>
      <c r="C714" s="304"/>
      <c r="D714" s="227"/>
      <c r="E714" s="303"/>
      <c r="F714" s="287"/>
      <c r="G714" s="296"/>
      <c r="H714" s="302"/>
      <c r="I714" s="301" t="str">
        <f t="shared" si="110"/>
        <v/>
      </c>
      <c r="J714" s="224" t="str">
        <f t="shared" si="107"/>
        <v/>
      </c>
      <c r="K714" s="223"/>
      <c r="L714" s="223"/>
      <c r="M714" s="223" t="str">
        <f t="shared" si="108"/>
        <v/>
      </c>
      <c r="N714" s="222" t="str">
        <f t="shared" si="109"/>
        <v/>
      </c>
      <c r="O714" s="300"/>
      <c r="P714" s="209"/>
      <c r="Q714" s="245" t="s">
        <v>227</v>
      </c>
      <c r="R714" s="244" t="s">
        <v>196</v>
      </c>
      <c r="S714" s="243" t="s">
        <v>195</v>
      </c>
      <c r="T714" s="210"/>
    </row>
    <row r="715" spans="1:22" ht="15" customHeight="1">
      <c r="A715" s="209"/>
      <c r="B715" s="305"/>
      <c r="C715" s="304"/>
      <c r="D715" s="227"/>
      <c r="E715" s="303"/>
      <c r="F715" s="287"/>
      <c r="G715" s="296"/>
      <c r="H715" s="302"/>
      <c r="I715" s="301" t="str">
        <f t="shared" si="110"/>
        <v/>
      </c>
      <c r="J715" s="224" t="str">
        <f t="shared" si="107"/>
        <v/>
      </c>
      <c r="K715" s="223"/>
      <c r="L715" s="223"/>
      <c r="M715" s="223" t="str">
        <f t="shared" si="108"/>
        <v/>
      </c>
      <c r="N715" s="222" t="str">
        <f t="shared" si="109"/>
        <v/>
      </c>
      <c r="O715" s="300"/>
      <c r="P715" s="209"/>
      <c r="Q715" s="242" t="s">
        <v>17</v>
      </c>
      <c r="R715" s="241" t="s">
        <v>18</v>
      </c>
      <c r="S715" s="240" t="s">
        <v>194</v>
      </c>
      <c r="T715" s="210"/>
      <c r="V715" s="285">
        <f t="shared" ref="V715:V726" si="111">G715*H715*1.2*F715</f>
        <v>0</v>
      </c>
    </row>
    <row r="716" spans="1:22" ht="15" customHeight="1">
      <c r="A716" s="209"/>
      <c r="B716" s="305"/>
      <c r="C716" s="304"/>
      <c r="D716" s="227"/>
      <c r="E716" s="303"/>
      <c r="F716" s="287"/>
      <c r="G716" s="296"/>
      <c r="H716" s="302"/>
      <c r="I716" s="301" t="str">
        <f t="shared" si="110"/>
        <v/>
      </c>
      <c r="J716" s="224" t="str">
        <f t="shared" si="107"/>
        <v/>
      </c>
      <c r="K716" s="223"/>
      <c r="L716" s="223"/>
      <c r="M716" s="223" t="str">
        <f t="shared" si="108"/>
        <v/>
      </c>
      <c r="N716" s="222" t="str">
        <f t="shared" si="109"/>
        <v/>
      </c>
      <c r="O716" s="300"/>
      <c r="P716" s="209"/>
      <c r="Q716" s="238" t="str">
        <f>N741</f>
        <v/>
      </c>
      <c r="R716" s="306" t="e">
        <f>#REF!</f>
        <v>#REF!</v>
      </c>
      <c r="S716" s="236" t="e">
        <f>IF(OR(Q716="",R716=""),0,ROUNDDOWN(Q716*R716,0))</f>
        <v>#REF!</v>
      </c>
      <c r="T716" s="210"/>
      <c r="V716" s="285">
        <f t="shared" si="111"/>
        <v>0</v>
      </c>
    </row>
    <row r="717" spans="1:22" ht="15" customHeight="1">
      <c r="A717" s="209"/>
      <c r="B717" s="305"/>
      <c r="C717" s="304"/>
      <c r="D717" s="227"/>
      <c r="E717" s="303"/>
      <c r="F717" s="287"/>
      <c r="G717" s="296"/>
      <c r="H717" s="302"/>
      <c r="I717" s="301" t="str">
        <f t="shared" si="110"/>
        <v/>
      </c>
      <c r="J717" s="224" t="str">
        <f t="shared" si="107"/>
        <v/>
      </c>
      <c r="K717" s="223"/>
      <c r="L717" s="223"/>
      <c r="M717" s="223" t="str">
        <f t="shared" si="108"/>
        <v/>
      </c>
      <c r="N717" s="222" t="str">
        <f t="shared" si="109"/>
        <v/>
      </c>
      <c r="O717" s="300"/>
      <c r="P717" s="209"/>
      <c r="Q717" s="210"/>
      <c r="R717" s="210"/>
      <c r="S717" s="210"/>
      <c r="T717" s="210"/>
      <c r="V717" s="285">
        <f t="shared" si="111"/>
        <v>0</v>
      </c>
    </row>
    <row r="718" spans="1:22" ht="15" customHeight="1">
      <c r="A718" s="209"/>
      <c r="B718" s="305"/>
      <c r="C718" s="304"/>
      <c r="D718" s="227"/>
      <c r="E718" s="303"/>
      <c r="F718" s="287"/>
      <c r="G718" s="296"/>
      <c r="H718" s="302"/>
      <c r="I718" s="301" t="str">
        <f t="shared" si="110"/>
        <v/>
      </c>
      <c r="J718" s="224" t="str">
        <f t="shared" si="107"/>
        <v/>
      </c>
      <c r="K718" s="223"/>
      <c r="L718" s="223"/>
      <c r="M718" s="223" t="str">
        <f t="shared" si="108"/>
        <v/>
      </c>
      <c r="N718" s="222" t="str">
        <f t="shared" si="109"/>
        <v/>
      </c>
      <c r="O718" s="300"/>
      <c r="P718" s="209"/>
      <c r="Q718" s="235" t="s">
        <v>193</v>
      </c>
      <c r="R718" s="234"/>
      <c r="S718" s="233" t="s">
        <v>192</v>
      </c>
      <c r="T718" s="210"/>
      <c r="V718" s="285">
        <f t="shared" si="111"/>
        <v>0</v>
      </c>
    </row>
    <row r="719" spans="1:22" ht="15" customHeight="1">
      <c r="A719" s="209"/>
      <c r="B719" s="305"/>
      <c r="C719" s="304"/>
      <c r="D719" s="227"/>
      <c r="E719" s="303"/>
      <c r="F719" s="287"/>
      <c r="G719" s="296"/>
      <c r="H719" s="302"/>
      <c r="I719" s="301" t="str">
        <f t="shared" si="110"/>
        <v/>
      </c>
      <c r="J719" s="224" t="str">
        <f t="shared" si="107"/>
        <v/>
      </c>
      <c r="K719" s="223"/>
      <c r="L719" s="223"/>
      <c r="M719" s="223" t="str">
        <f t="shared" si="108"/>
        <v/>
      </c>
      <c r="N719" s="222" t="str">
        <f t="shared" si="109"/>
        <v/>
      </c>
      <c r="O719" s="300"/>
      <c r="P719" s="209"/>
      <c r="Q719" s="232"/>
      <c r="R719" s="231" t="e">
        <f>S716+S712</f>
        <v>#REF!</v>
      </c>
      <c r="S719" s="230" t="e">
        <f>ROUND(R719,-1)</f>
        <v>#REF!</v>
      </c>
      <c r="T719" s="210"/>
      <c r="V719" s="285">
        <f t="shared" si="111"/>
        <v>0</v>
      </c>
    </row>
    <row r="720" spans="1:22" ht="15" customHeight="1">
      <c r="A720" s="209"/>
      <c r="B720" s="305"/>
      <c r="C720" s="304"/>
      <c r="D720" s="227"/>
      <c r="E720" s="303"/>
      <c r="F720" s="287"/>
      <c r="G720" s="296"/>
      <c r="H720" s="302"/>
      <c r="I720" s="301" t="str">
        <f t="shared" si="110"/>
        <v/>
      </c>
      <c r="J720" s="224" t="str">
        <f t="shared" si="107"/>
        <v/>
      </c>
      <c r="K720" s="223"/>
      <c r="L720" s="223"/>
      <c r="M720" s="223" t="str">
        <f t="shared" si="108"/>
        <v/>
      </c>
      <c r="N720" s="222" t="str">
        <f t="shared" si="109"/>
        <v/>
      </c>
      <c r="O720" s="300"/>
      <c r="P720" s="209"/>
      <c r="Q720" s="210"/>
      <c r="R720" s="210"/>
      <c r="S720" s="210"/>
      <c r="T720" s="210"/>
      <c r="V720" s="285">
        <f t="shared" si="111"/>
        <v>0</v>
      </c>
    </row>
    <row r="721" spans="1:22" ht="15" customHeight="1">
      <c r="A721" s="209"/>
      <c r="B721" s="289"/>
      <c r="C721" s="288"/>
      <c r="D721" s="227"/>
      <c r="E721" s="226"/>
      <c r="F721" s="287"/>
      <c r="G721" s="296"/>
      <c r="H721" s="225"/>
      <c r="I721" s="223" t="str">
        <f t="shared" si="110"/>
        <v/>
      </c>
      <c r="J721" s="224" t="str">
        <f t="shared" si="107"/>
        <v/>
      </c>
      <c r="K721" s="223"/>
      <c r="L721" s="223"/>
      <c r="M721" s="223" t="str">
        <f t="shared" si="108"/>
        <v/>
      </c>
      <c r="N721" s="222" t="str">
        <f t="shared" si="109"/>
        <v/>
      </c>
      <c r="O721" s="221"/>
      <c r="P721" s="209"/>
      <c r="Q721" s="235" t="s">
        <v>226</v>
      </c>
      <c r="R721" s="234"/>
      <c r="S721" s="233" t="s">
        <v>225</v>
      </c>
      <c r="T721" s="233" t="s">
        <v>224</v>
      </c>
      <c r="V721" s="285">
        <f t="shared" si="111"/>
        <v>0</v>
      </c>
    </row>
    <row r="722" spans="1:22" ht="15" customHeight="1">
      <c r="A722" s="209"/>
      <c r="B722" s="289"/>
      <c r="C722" s="288"/>
      <c r="D722" s="227"/>
      <c r="E722" s="226"/>
      <c r="F722" s="287"/>
      <c r="G722" s="296"/>
      <c r="H722" s="225"/>
      <c r="I722" s="223" t="str">
        <f t="shared" si="110"/>
        <v/>
      </c>
      <c r="J722" s="224" t="str">
        <f t="shared" si="107"/>
        <v/>
      </c>
      <c r="K722" s="223"/>
      <c r="L722" s="223"/>
      <c r="M722" s="223" t="str">
        <f t="shared" si="108"/>
        <v/>
      </c>
      <c r="N722" s="222" t="str">
        <f t="shared" si="109"/>
        <v/>
      </c>
      <c r="O722" s="221"/>
      <c r="P722" s="209"/>
      <c r="Q722" s="299" t="s">
        <v>223</v>
      </c>
      <c r="R722" s="298"/>
      <c r="S722" s="297">
        <v>0.4</v>
      </c>
      <c r="T722" s="297">
        <v>0.2</v>
      </c>
      <c r="V722" s="285">
        <f t="shared" si="111"/>
        <v>0</v>
      </c>
    </row>
    <row r="723" spans="1:22" ht="15" customHeight="1">
      <c r="A723" s="209"/>
      <c r="B723" s="289"/>
      <c r="C723" s="288"/>
      <c r="D723" s="227"/>
      <c r="E723" s="226"/>
      <c r="F723" s="287"/>
      <c r="G723" s="296"/>
      <c r="H723" s="225"/>
      <c r="I723" s="223" t="str">
        <f t="shared" si="110"/>
        <v/>
      </c>
      <c r="J723" s="224" t="str">
        <f t="shared" si="107"/>
        <v/>
      </c>
      <c r="K723" s="223"/>
      <c r="L723" s="223"/>
      <c r="M723" s="223" t="str">
        <f t="shared" si="108"/>
        <v/>
      </c>
      <c r="N723" s="222" t="str">
        <f t="shared" si="109"/>
        <v/>
      </c>
      <c r="O723" s="221"/>
      <c r="P723" s="209"/>
      <c r="Q723" s="295" t="s">
        <v>222</v>
      </c>
      <c r="R723" s="294"/>
      <c r="S723" s="293">
        <v>0.4</v>
      </c>
      <c r="T723" s="293">
        <v>0.2</v>
      </c>
      <c r="V723" s="285">
        <f t="shared" si="111"/>
        <v>0</v>
      </c>
    </row>
    <row r="724" spans="1:22" ht="15" customHeight="1">
      <c r="A724" s="209"/>
      <c r="B724" s="289"/>
      <c r="C724" s="288"/>
      <c r="D724" s="227"/>
      <c r="E724" s="226"/>
      <c r="F724" s="287"/>
      <c r="G724" s="296"/>
      <c r="H724" s="225"/>
      <c r="I724" s="223" t="str">
        <f t="shared" si="110"/>
        <v/>
      </c>
      <c r="J724" s="224" t="str">
        <f t="shared" si="107"/>
        <v/>
      </c>
      <c r="K724" s="223"/>
      <c r="L724" s="223"/>
      <c r="M724" s="223" t="str">
        <f t="shared" si="108"/>
        <v/>
      </c>
      <c r="N724" s="222" t="str">
        <f t="shared" si="109"/>
        <v/>
      </c>
      <c r="O724" s="221"/>
      <c r="P724" s="209"/>
      <c r="Q724" s="295" t="s">
        <v>221</v>
      </c>
      <c r="R724" s="294"/>
      <c r="S724" s="293">
        <v>0.4</v>
      </c>
      <c r="T724" s="293">
        <v>0.3</v>
      </c>
      <c r="V724" s="285">
        <f t="shared" si="111"/>
        <v>0</v>
      </c>
    </row>
    <row r="725" spans="1:22" ht="15" customHeight="1">
      <c r="A725" s="209"/>
      <c r="B725" s="289"/>
      <c r="C725" s="288"/>
      <c r="D725" s="227"/>
      <c r="E725" s="226"/>
      <c r="F725" s="287"/>
      <c r="G725" s="296"/>
      <c r="H725" s="225"/>
      <c r="I725" s="223" t="str">
        <f t="shared" si="110"/>
        <v/>
      </c>
      <c r="J725" s="224" t="str">
        <f t="shared" si="107"/>
        <v/>
      </c>
      <c r="K725" s="223"/>
      <c r="L725" s="223"/>
      <c r="M725" s="223" t="str">
        <f t="shared" si="108"/>
        <v/>
      </c>
      <c r="N725" s="222" t="str">
        <f t="shared" si="109"/>
        <v/>
      </c>
      <c r="O725" s="221"/>
      <c r="P725" s="209"/>
      <c r="Q725" s="295" t="s">
        <v>220</v>
      </c>
      <c r="R725" s="294"/>
      <c r="S725" s="293">
        <v>0.4</v>
      </c>
      <c r="T725" s="293">
        <v>0.3</v>
      </c>
      <c r="V725" s="285">
        <f t="shared" si="111"/>
        <v>0</v>
      </c>
    </row>
    <row r="726" spans="1:22" ht="15" customHeight="1">
      <c r="A726" s="209"/>
      <c r="B726" s="289"/>
      <c r="C726" s="288"/>
      <c r="D726" s="227"/>
      <c r="E726" s="226"/>
      <c r="F726" s="287"/>
      <c r="G726" s="296"/>
      <c r="H726" s="225"/>
      <c r="I726" s="223" t="str">
        <f t="shared" si="110"/>
        <v/>
      </c>
      <c r="J726" s="224" t="str">
        <f t="shared" si="107"/>
        <v/>
      </c>
      <c r="K726" s="223"/>
      <c r="L726" s="223"/>
      <c r="M726" s="223" t="str">
        <f t="shared" si="108"/>
        <v/>
      </c>
      <c r="N726" s="222" t="str">
        <f t="shared" si="109"/>
        <v/>
      </c>
      <c r="O726" s="221"/>
      <c r="P726" s="209"/>
      <c r="Q726" s="295" t="s">
        <v>219</v>
      </c>
      <c r="R726" s="294"/>
      <c r="S726" s="293">
        <v>0.4</v>
      </c>
      <c r="T726" s="293">
        <v>0.3</v>
      </c>
      <c r="V726" s="285">
        <f t="shared" si="111"/>
        <v>0</v>
      </c>
    </row>
    <row r="727" spans="1:22" ht="15" customHeight="1">
      <c r="A727" s="209"/>
      <c r="B727" s="289"/>
      <c r="C727" s="288"/>
      <c r="D727" s="227"/>
      <c r="E727" s="226"/>
      <c r="F727" s="287"/>
      <c r="G727" s="296"/>
      <c r="H727" s="225"/>
      <c r="I727" s="223" t="str">
        <f t="shared" si="110"/>
        <v/>
      </c>
      <c r="J727" s="224" t="str">
        <f t="shared" si="107"/>
        <v/>
      </c>
      <c r="K727" s="223"/>
      <c r="L727" s="223"/>
      <c r="M727" s="223" t="str">
        <f t="shared" si="108"/>
        <v/>
      </c>
      <c r="N727" s="222" t="str">
        <f t="shared" si="109"/>
        <v/>
      </c>
      <c r="O727" s="221"/>
      <c r="P727" s="209"/>
      <c r="Q727" s="295" t="s">
        <v>218</v>
      </c>
      <c r="R727" s="294"/>
      <c r="S727" s="293">
        <v>0.4</v>
      </c>
      <c r="T727" s="293">
        <v>0.2</v>
      </c>
    </row>
    <row r="728" spans="1:22" ht="15" customHeight="1">
      <c r="A728" s="209"/>
      <c r="B728" s="289"/>
      <c r="C728" s="288"/>
      <c r="D728" s="227"/>
      <c r="E728" s="226"/>
      <c r="F728" s="287"/>
      <c r="G728" s="296"/>
      <c r="H728" s="225"/>
      <c r="I728" s="223" t="str">
        <f t="shared" si="110"/>
        <v/>
      </c>
      <c r="J728" s="224" t="str">
        <f t="shared" si="107"/>
        <v/>
      </c>
      <c r="K728" s="223"/>
      <c r="L728" s="223"/>
      <c r="M728" s="223" t="str">
        <f t="shared" si="108"/>
        <v/>
      </c>
      <c r="N728" s="222" t="str">
        <f t="shared" si="109"/>
        <v/>
      </c>
      <c r="O728" s="221"/>
      <c r="P728" s="209"/>
      <c r="Q728" s="295" t="s">
        <v>217</v>
      </c>
      <c r="R728" s="294"/>
      <c r="S728" s="293">
        <v>0.5</v>
      </c>
      <c r="T728" s="293">
        <v>0.3</v>
      </c>
    </row>
    <row r="729" spans="1:22" ht="15" customHeight="1">
      <c r="A729" s="209"/>
      <c r="B729" s="289"/>
      <c r="C729" s="288"/>
      <c r="D729" s="227"/>
      <c r="E729" s="226"/>
      <c r="F729" s="287"/>
      <c r="G729" s="286"/>
      <c r="H729" s="225"/>
      <c r="I729" s="223" t="str">
        <f t="shared" si="110"/>
        <v/>
      </c>
      <c r="J729" s="224" t="str">
        <f t="shared" si="107"/>
        <v/>
      </c>
      <c r="K729" s="223"/>
      <c r="L729" s="223"/>
      <c r="M729" s="223" t="str">
        <f t="shared" si="108"/>
        <v/>
      </c>
      <c r="N729" s="222" t="str">
        <f t="shared" si="109"/>
        <v/>
      </c>
      <c r="O729" s="221"/>
      <c r="P729" s="209"/>
      <c r="Q729" s="295" t="s">
        <v>216</v>
      </c>
      <c r="R729" s="294"/>
      <c r="S729" s="293">
        <v>0.4</v>
      </c>
      <c r="T729" s="293">
        <v>0.3</v>
      </c>
      <c r="V729" s="285">
        <f>G729*H729*1.2*F729</f>
        <v>0</v>
      </c>
    </row>
    <row r="730" spans="1:22" ht="15" customHeight="1">
      <c r="A730" s="209"/>
      <c r="B730" s="289"/>
      <c r="C730" s="288"/>
      <c r="D730" s="227"/>
      <c r="E730" s="226"/>
      <c r="F730" s="287"/>
      <c r="G730" s="286"/>
      <c r="H730" s="225"/>
      <c r="I730" s="223" t="str">
        <f t="shared" si="110"/>
        <v/>
      </c>
      <c r="J730" s="224" t="str">
        <f t="shared" si="107"/>
        <v/>
      </c>
      <c r="K730" s="223"/>
      <c r="L730" s="223"/>
      <c r="M730" s="223" t="str">
        <f t="shared" si="108"/>
        <v/>
      </c>
      <c r="N730" s="222" t="str">
        <f t="shared" si="109"/>
        <v/>
      </c>
      <c r="O730" s="221"/>
      <c r="P730" s="209"/>
      <c r="Q730" s="295" t="s">
        <v>215</v>
      </c>
      <c r="R730" s="294"/>
      <c r="S730" s="293">
        <v>0.4</v>
      </c>
      <c r="T730" s="293">
        <v>0.3</v>
      </c>
      <c r="V730" s="285">
        <f>G730*H730*1.2*F730</f>
        <v>0</v>
      </c>
    </row>
    <row r="731" spans="1:22" ht="15" customHeight="1">
      <c r="A731" s="209"/>
      <c r="B731" s="289"/>
      <c r="C731" s="288"/>
      <c r="D731" s="227"/>
      <c r="E731" s="226"/>
      <c r="F731" s="287"/>
      <c r="G731" s="286"/>
      <c r="H731" s="225"/>
      <c r="I731" s="223" t="str">
        <f t="shared" si="110"/>
        <v/>
      </c>
      <c r="J731" s="224" t="str">
        <f t="shared" si="107"/>
        <v/>
      </c>
      <c r="K731" s="223"/>
      <c r="L731" s="223"/>
      <c r="M731" s="223" t="str">
        <f t="shared" si="108"/>
        <v/>
      </c>
      <c r="N731" s="222" t="str">
        <f t="shared" si="109"/>
        <v/>
      </c>
      <c r="O731" s="221"/>
      <c r="P731" s="209"/>
      <c r="Q731" s="295" t="s">
        <v>214</v>
      </c>
      <c r="R731" s="294"/>
      <c r="S731" s="293">
        <v>0.6</v>
      </c>
      <c r="T731" s="293">
        <v>0.3</v>
      </c>
      <c r="V731" s="285">
        <f>G731*H731*1.2*F731</f>
        <v>0</v>
      </c>
    </row>
    <row r="732" spans="1:22" ht="15" customHeight="1">
      <c r="A732" s="209"/>
      <c r="B732" s="289"/>
      <c r="C732" s="288"/>
      <c r="D732" s="227"/>
      <c r="E732" s="226"/>
      <c r="F732" s="287"/>
      <c r="G732" s="286"/>
      <c r="H732" s="225"/>
      <c r="I732" s="223" t="str">
        <f t="shared" si="110"/>
        <v/>
      </c>
      <c r="J732" s="224" t="str">
        <f t="shared" si="107"/>
        <v/>
      </c>
      <c r="K732" s="223"/>
      <c r="L732" s="223"/>
      <c r="M732" s="223" t="str">
        <f t="shared" si="108"/>
        <v/>
      </c>
      <c r="N732" s="222" t="str">
        <f t="shared" si="109"/>
        <v/>
      </c>
      <c r="O732" s="221"/>
      <c r="P732" s="209"/>
      <c r="Q732" s="295" t="s">
        <v>213</v>
      </c>
      <c r="R732" s="294"/>
      <c r="S732" s="293">
        <v>0.4</v>
      </c>
      <c r="T732" s="293">
        <v>0.2</v>
      </c>
    </row>
    <row r="733" spans="1:22" ht="15" customHeight="1">
      <c r="A733" s="209"/>
      <c r="B733" s="289"/>
      <c r="C733" s="288"/>
      <c r="D733" s="227"/>
      <c r="E733" s="226"/>
      <c r="F733" s="287"/>
      <c r="G733" s="286"/>
      <c r="H733" s="225"/>
      <c r="I733" s="223" t="str">
        <f t="shared" si="110"/>
        <v/>
      </c>
      <c r="J733" s="224" t="str">
        <f t="shared" si="107"/>
        <v/>
      </c>
      <c r="K733" s="223"/>
      <c r="L733" s="223"/>
      <c r="M733" s="223" t="str">
        <f t="shared" si="108"/>
        <v/>
      </c>
      <c r="N733" s="222" t="str">
        <f t="shared" si="109"/>
        <v/>
      </c>
      <c r="O733" s="221"/>
      <c r="P733" s="209"/>
      <c r="Q733" s="295" t="s">
        <v>212</v>
      </c>
      <c r="R733" s="294"/>
      <c r="S733" s="293">
        <v>0.6</v>
      </c>
      <c r="T733" s="293">
        <v>0.3</v>
      </c>
    </row>
    <row r="734" spans="1:22" ht="15" customHeight="1">
      <c r="A734" s="209"/>
      <c r="B734" s="289"/>
      <c r="C734" s="288"/>
      <c r="D734" s="227"/>
      <c r="E734" s="226"/>
      <c r="F734" s="287"/>
      <c r="G734" s="286"/>
      <c r="H734" s="225"/>
      <c r="I734" s="223" t="str">
        <f t="shared" si="110"/>
        <v/>
      </c>
      <c r="J734" s="224" t="str">
        <f t="shared" si="107"/>
        <v/>
      </c>
      <c r="K734" s="223"/>
      <c r="L734" s="223"/>
      <c r="M734" s="223" t="str">
        <f t="shared" si="108"/>
        <v/>
      </c>
      <c r="N734" s="222" t="str">
        <f t="shared" si="109"/>
        <v/>
      </c>
      <c r="O734" s="221"/>
      <c r="P734" s="209"/>
      <c r="Q734" s="292" t="s">
        <v>211</v>
      </c>
      <c r="R734" s="291"/>
      <c r="S734" s="290">
        <v>0.4</v>
      </c>
      <c r="T734" s="290">
        <v>0.3</v>
      </c>
    </row>
    <row r="735" spans="1:22" s="209" customFormat="1" ht="15" customHeight="1">
      <c r="B735" s="289"/>
      <c r="C735" s="288"/>
      <c r="D735" s="227"/>
      <c r="E735" s="226"/>
      <c r="F735" s="287"/>
      <c r="G735" s="286"/>
      <c r="H735" s="225"/>
      <c r="I735" s="223" t="str">
        <f t="shared" si="110"/>
        <v/>
      </c>
      <c r="J735" s="224" t="str">
        <f t="shared" si="107"/>
        <v/>
      </c>
      <c r="K735" s="223"/>
      <c r="L735" s="223"/>
      <c r="M735" s="223" t="str">
        <f t="shared" si="108"/>
        <v/>
      </c>
      <c r="N735" s="222" t="str">
        <f t="shared" si="109"/>
        <v/>
      </c>
      <c r="O735" s="221"/>
      <c r="Q735" s="210"/>
      <c r="R735" s="210"/>
      <c r="S735" s="210"/>
      <c r="T735" s="210"/>
    </row>
    <row r="736" spans="1:22" s="209" customFormat="1" ht="15" customHeight="1">
      <c r="B736" s="289"/>
      <c r="C736" s="288"/>
      <c r="D736" s="227"/>
      <c r="E736" s="226"/>
      <c r="F736" s="287"/>
      <c r="G736" s="286"/>
      <c r="H736" s="225"/>
      <c r="I736" s="223" t="str">
        <f t="shared" si="110"/>
        <v/>
      </c>
      <c r="J736" s="224" t="str">
        <f t="shared" si="107"/>
        <v/>
      </c>
      <c r="K736" s="223"/>
      <c r="L736" s="223"/>
      <c r="M736" s="223" t="str">
        <f t="shared" si="108"/>
        <v/>
      </c>
      <c r="N736" s="222" t="str">
        <f t="shared" si="109"/>
        <v/>
      </c>
      <c r="O736" s="221"/>
      <c r="Q736" s="210"/>
      <c r="R736" s="210"/>
      <c r="S736" s="210"/>
      <c r="T736" s="210"/>
    </row>
    <row r="737" spans="1:22" s="209" customFormat="1" ht="15" customHeight="1">
      <c r="B737" s="289"/>
      <c r="C737" s="288"/>
      <c r="D737" s="227"/>
      <c r="E737" s="226"/>
      <c r="F737" s="287"/>
      <c r="G737" s="286"/>
      <c r="H737" s="225"/>
      <c r="I737" s="223" t="str">
        <f t="shared" si="110"/>
        <v/>
      </c>
      <c r="J737" s="224" t="str">
        <f t="shared" si="107"/>
        <v/>
      </c>
      <c r="K737" s="223"/>
      <c r="L737" s="223"/>
      <c r="M737" s="223" t="str">
        <f t="shared" si="108"/>
        <v/>
      </c>
      <c r="N737" s="222" t="str">
        <f t="shared" si="109"/>
        <v/>
      </c>
      <c r="O737" s="221"/>
      <c r="Q737" s="210"/>
      <c r="R737" s="210"/>
      <c r="S737" s="210"/>
      <c r="T737" s="210"/>
    </row>
    <row r="738" spans="1:22" s="209" customFormat="1" ht="15" customHeight="1">
      <c r="B738" s="289"/>
      <c r="C738" s="288"/>
      <c r="D738" s="227"/>
      <c r="E738" s="226"/>
      <c r="F738" s="287"/>
      <c r="G738" s="286"/>
      <c r="H738" s="225"/>
      <c r="I738" s="223" t="str">
        <f t="shared" si="110"/>
        <v/>
      </c>
      <c r="J738" s="224" t="str">
        <f t="shared" si="107"/>
        <v/>
      </c>
      <c r="K738" s="223"/>
      <c r="L738" s="223"/>
      <c r="M738" s="223" t="str">
        <f t="shared" si="108"/>
        <v/>
      </c>
      <c r="N738" s="222" t="str">
        <f t="shared" si="109"/>
        <v/>
      </c>
      <c r="O738" s="221"/>
      <c r="Q738" s="210"/>
      <c r="R738" s="210"/>
      <c r="S738" s="210"/>
      <c r="T738" s="210"/>
    </row>
    <row r="739" spans="1:22" s="209" customFormat="1" ht="15" customHeight="1">
      <c r="B739" s="289"/>
      <c r="C739" s="288"/>
      <c r="D739" s="227"/>
      <c r="E739" s="226"/>
      <c r="F739" s="287"/>
      <c r="G739" s="286"/>
      <c r="H739" s="225"/>
      <c r="I739" s="223" t="str">
        <f t="shared" si="110"/>
        <v/>
      </c>
      <c r="J739" s="224" t="str">
        <f t="shared" si="107"/>
        <v/>
      </c>
      <c r="K739" s="223"/>
      <c r="L739" s="223"/>
      <c r="M739" s="223" t="str">
        <f t="shared" si="108"/>
        <v/>
      </c>
      <c r="N739" s="222" t="str">
        <f t="shared" si="109"/>
        <v/>
      </c>
      <c r="O739" s="221"/>
      <c r="Q739" s="210"/>
      <c r="R739" s="210"/>
      <c r="S739" s="210"/>
      <c r="T739" s="210"/>
    </row>
    <row r="740" spans="1:22" ht="15" customHeight="1">
      <c r="A740" s="209"/>
      <c r="B740" s="289"/>
      <c r="C740" s="288"/>
      <c r="D740" s="227"/>
      <c r="E740" s="226"/>
      <c r="F740" s="287"/>
      <c r="G740" s="286"/>
      <c r="H740" s="225"/>
      <c r="I740" s="223" t="str">
        <f t="shared" si="110"/>
        <v/>
      </c>
      <c r="J740" s="224" t="str">
        <f t="shared" si="107"/>
        <v/>
      </c>
      <c r="K740" s="223"/>
      <c r="L740" s="223"/>
      <c r="M740" s="223" t="str">
        <f t="shared" si="108"/>
        <v/>
      </c>
      <c r="N740" s="222" t="str">
        <f t="shared" si="109"/>
        <v/>
      </c>
      <c r="O740" s="221"/>
      <c r="P740" s="209"/>
      <c r="Q740" s="210"/>
      <c r="R740" s="210"/>
      <c r="S740" s="210"/>
      <c r="T740" s="210"/>
    </row>
    <row r="741" spans="1:22" ht="15" customHeight="1">
      <c r="A741" s="209"/>
      <c r="B741" s="220"/>
      <c r="C741" s="219" t="s">
        <v>191</v>
      </c>
      <c r="D741" s="218"/>
      <c r="E741" s="217"/>
      <c r="F741" s="215"/>
      <c r="G741" s="216"/>
      <c r="H741" s="215"/>
      <c r="I741" s="215"/>
      <c r="J741" s="214">
        <f>IF(J709="","",SUM(J709:J740))</f>
        <v>0.51600000000000001</v>
      </c>
      <c r="K741" s="213"/>
      <c r="L741" s="213"/>
      <c r="M741" s="213"/>
      <c r="N741" s="212" t="str">
        <f>IF(N709="","",SUM(N709:N740))</f>
        <v/>
      </c>
      <c r="O741" s="211"/>
      <c r="P741" s="209"/>
      <c r="Q741" s="210"/>
      <c r="R741" s="210"/>
      <c r="S741" s="210"/>
      <c r="T741" s="210"/>
    </row>
    <row r="742" spans="1:22" ht="15" customHeight="1">
      <c r="A742" s="209"/>
      <c r="B742" s="284" t="s">
        <v>238</v>
      </c>
      <c r="C742" s="209"/>
      <c r="D742" s="209"/>
      <c r="E742" s="209"/>
      <c r="F742" s="209"/>
      <c r="G742" s="210"/>
      <c r="H742" s="209"/>
      <c r="I742" s="209"/>
      <c r="J742" s="209"/>
      <c r="K742" s="209"/>
      <c r="L742" s="209"/>
      <c r="M742" s="209"/>
      <c r="N742" s="209"/>
      <c r="O742" s="209"/>
      <c r="P742" s="209"/>
      <c r="Q742" s="210"/>
      <c r="R742" s="210"/>
      <c r="S742" s="210"/>
      <c r="T742" s="210"/>
    </row>
    <row r="743" spans="1:22" ht="15" customHeight="1">
      <c r="A743" s="209"/>
      <c r="B743" s="283" t="s">
        <v>93</v>
      </c>
      <c r="C743" s="1073" t="e">
        <f>$C$2</f>
        <v>#REF!</v>
      </c>
      <c r="D743" s="1074"/>
      <c r="E743" s="1074"/>
      <c r="F743" s="1074"/>
      <c r="G743" s="1074"/>
      <c r="H743" s="1074"/>
      <c r="I743" s="1074"/>
      <c r="J743" s="1075"/>
      <c r="K743" s="1071" t="s">
        <v>207</v>
      </c>
      <c r="L743" s="1072"/>
      <c r="M743" s="319" t="s">
        <v>237</v>
      </c>
      <c r="N743" s="318"/>
      <c r="O743" s="318"/>
      <c r="P743" s="317"/>
      <c r="Q743" s="282" t="s">
        <v>206</v>
      </c>
      <c r="R743" s="886" t="s">
        <v>236</v>
      </c>
      <c r="S743" s="894"/>
      <c r="T743" s="1070"/>
    </row>
    <row r="744" spans="1:22" ht="15" customHeight="1">
      <c r="A744" s="209"/>
      <c r="B744" s="209"/>
      <c r="C744" s="209"/>
      <c r="D744" s="209"/>
      <c r="E744" s="209"/>
      <c r="F744" s="209"/>
      <c r="G744" s="210"/>
      <c r="H744" s="209"/>
      <c r="I744" s="209"/>
      <c r="J744" s="209"/>
      <c r="K744" s="209"/>
      <c r="L744" s="209"/>
      <c r="M744" s="209"/>
      <c r="N744" s="209"/>
      <c r="O744" s="209"/>
      <c r="P744" s="209"/>
      <c r="Q744" s="210"/>
      <c r="R744" s="210"/>
      <c r="S744" s="210"/>
      <c r="T744" s="210"/>
    </row>
    <row r="745" spans="1:22" ht="15" customHeight="1">
      <c r="A745" s="209"/>
      <c r="B745" s="281"/>
      <c r="C745" s="280"/>
      <c r="D745" s="275" t="s">
        <v>235</v>
      </c>
      <c r="E745" s="279"/>
      <c r="F745" s="278"/>
      <c r="G745" s="277" t="s">
        <v>205</v>
      </c>
      <c r="H745" s="274"/>
      <c r="I745" s="274"/>
      <c r="J745" s="276"/>
      <c r="K745" s="275" t="s">
        <v>204</v>
      </c>
      <c r="L745" s="274"/>
      <c r="M745" s="274"/>
      <c r="N745" s="273"/>
      <c r="O745" s="272" t="s">
        <v>203</v>
      </c>
      <c r="P745" s="209"/>
      <c r="Q745" s="210"/>
      <c r="R745" s="210"/>
      <c r="S745" s="210"/>
      <c r="T745" s="210"/>
    </row>
    <row r="746" spans="1:22" ht="15" customHeight="1">
      <c r="A746" s="209"/>
      <c r="B746" s="271" t="s">
        <v>70</v>
      </c>
      <c r="C746" s="270" t="s">
        <v>87</v>
      </c>
      <c r="D746" s="269" t="s">
        <v>234</v>
      </c>
      <c r="E746" s="268" t="s">
        <v>233</v>
      </c>
      <c r="F746" s="265" t="s">
        <v>13</v>
      </c>
      <c r="G746" s="267" t="s">
        <v>202</v>
      </c>
      <c r="H746" s="265" t="s">
        <v>14</v>
      </c>
      <c r="I746" s="264" t="s">
        <v>201</v>
      </c>
      <c r="J746" s="266" t="s">
        <v>14</v>
      </c>
      <c r="K746" s="265" t="s">
        <v>202</v>
      </c>
      <c r="L746" s="265" t="s">
        <v>14</v>
      </c>
      <c r="M746" s="264" t="s">
        <v>201</v>
      </c>
      <c r="N746" s="263" t="s">
        <v>14</v>
      </c>
      <c r="O746" s="262"/>
      <c r="P746" s="209"/>
      <c r="Q746" s="210"/>
      <c r="R746" s="210"/>
      <c r="S746" s="210"/>
      <c r="T746" s="210"/>
    </row>
    <row r="747" spans="1:22" ht="15" customHeight="1">
      <c r="A747" s="209"/>
      <c r="B747" s="261"/>
      <c r="C747" s="260"/>
      <c r="D747" s="259"/>
      <c r="E747" s="256"/>
      <c r="F747" s="256"/>
      <c r="G747" s="258"/>
      <c r="H747" s="256" t="s">
        <v>200</v>
      </c>
      <c r="I747" s="256"/>
      <c r="J747" s="257" t="s">
        <v>199</v>
      </c>
      <c r="K747" s="256"/>
      <c r="L747" s="256" t="s">
        <v>200</v>
      </c>
      <c r="M747" s="256"/>
      <c r="N747" s="255" t="s">
        <v>199</v>
      </c>
      <c r="O747" s="254"/>
      <c r="P747" s="209"/>
      <c r="Q747" s="210"/>
      <c r="R747" s="210"/>
      <c r="S747" s="210"/>
      <c r="T747" s="210"/>
    </row>
    <row r="748" spans="1:22" ht="15" customHeight="1">
      <c r="A748" s="209"/>
      <c r="B748" s="316" t="s">
        <v>232</v>
      </c>
      <c r="C748" s="315" t="s">
        <v>231</v>
      </c>
      <c r="D748" s="314" t="s">
        <v>190</v>
      </c>
      <c r="E748" s="313"/>
      <c r="F748" s="312">
        <v>18</v>
      </c>
      <c r="G748" s="311">
        <f>0.0042*1.2</f>
        <v>5.0399999999999993E-3</v>
      </c>
      <c r="H748" s="310">
        <v>2</v>
      </c>
      <c r="I748" s="308">
        <v>0.22</v>
      </c>
      <c r="J748" s="309">
        <f t="shared" ref="J748:J779" si="112">IF(AND(D748="",E748=""),"",IF(H748="",ROUND(F748*G748+F748*G748*I748,3),ROUND(F748*G748*H748+F748*G748*H748*I748,3)))</f>
        <v>0.221</v>
      </c>
      <c r="K748" s="308"/>
      <c r="L748" s="308"/>
      <c r="M748" s="308" t="str">
        <f t="shared" ref="M748:M779" si="113">IF(K748="","",0.12)</f>
        <v/>
      </c>
      <c r="N748" s="307" t="str">
        <f t="shared" ref="N748:N779" si="114">IF(K748="","",IF(L748="",ROUND(F748*K748+F748*K748*M748,3),ROUND(F748*K748*L748+F748*K748*L748*M748,3)))</f>
        <v/>
      </c>
      <c r="O748" s="300" t="s">
        <v>230</v>
      </c>
      <c r="P748" s="209"/>
      <c r="Q748" s="253" t="s">
        <v>229</v>
      </c>
      <c r="R748" s="252"/>
      <c r="S748" s="251"/>
      <c r="T748" s="210"/>
      <c r="V748" s="285">
        <f>G748*H748*1.2*F748</f>
        <v>0.21772799999999995</v>
      </c>
    </row>
    <row r="749" spans="1:22" ht="15" customHeight="1">
      <c r="A749" s="209"/>
      <c r="B749" s="305"/>
      <c r="C749" s="304"/>
      <c r="D749" s="227"/>
      <c r="E749" s="303"/>
      <c r="F749" s="287"/>
      <c r="G749" s="296"/>
      <c r="H749" s="302"/>
      <c r="I749" s="301" t="str">
        <f t="shared" ref="I749:I779" si="115">IF(G749="","",0.12)</f>
        <v/>
      </c>
      <c r="J749" s="224" t="str">
        <f t="shared" si="112"/>
        <v/>
      </c>
      <c r="K749" s="223"/>
      <c r="L749" s="223"/>
      <c r="M749" s="223" t="str">
        <f t="shared" si="113"/>
        <v/>
      </c>
      <c r="N749" s="222" t="str">
        <f t="shared" si="114"/>
        <v/>
      </c>
      <c r="O749" s="300"/>
      <c r="P749" s="209"/>
      <c r="Q749" s="245" t="s">
        <v>227</v>
      </c>
      <c r="R749" s="244" t="s">
        <v>196</v>
      </c>
      <c r="S749" s="243" t="s">
        <v>195</v>
      </c>
      <c r="T749" s="210"/>
      <c r="V749" s="285">
        <f>G749*H749*1.2*F749</f>
        <v>0</v>
      </c>
    </row>
    <row r="750" spans="1:22" ht="15" customHeight="1">
      <c r="A750" s="209"/>
      <c r="B750" s="305"/>
      <c r="C750" s="304"/>
      <c r="D750" s="227"/>
      <c r="E750" s="303"/>
      <c r="F750" s="287"/>
      <c r="G750" s="296"/>
      <c r="H750" s="302"/>
      <c r="I750" s="301" t="str">
        <f t="shared" si="115"/>
        <v/>
      </c>
      <c r="J750" s="224" t="str">
        <f t="shared" si="112"/>
        <v/>
      </c>
      <c r="K750" s="223"/>
      <c r="L750" s="223"/>
      <c r="M750" s="223" t="str">
        <f t="shared" si="113"/>
        <v/>
      </c>
      <c r="N750" s="222" t="str">
        <f t="shared" si="114"/>
        <v/>
      </c>
      <c r="O750" s="300"/>
      <c r="P750" s="209"/>
      <c r="Q750" s="242" t="s">
        <v>15</v>
      </c>
      <c r="R750" s="241" t="s">
        <v>16</v>
      </c>
      <c r="S750" s="240" t="s">
        <v>197</v>
      </c>
      <c r="T750" s="210"/>
      <c r="V750" s="285">
        <f>G750*H750*1.2*F750</f>
        <v>0</v>
      </c>
    </row>
    <row r="751" spans="1:22" ht="15" customHeight="1" thickBot="1">
      <c r="A751" s="209"/>
      <c r="B751" s="305"/>
      <c r="C751" s="304"/>
      <c r="D751" s="227"/>
      <c r="E751" s="303"/>
      <c r="F751" s="287"/>
      <c r="G751" s="296"/>
      <c r="H751" s="302"/>
      <c r="I751" s="301" t="str">
        <f t="shared" si="115"/>
        <v/>
      </c>
      <c r="J751" s="224" t="str">
        <f t="shared" si="112"/>
        <v/>
      </c>
      <c r="K751" s="223"/>
      <c r="L751" s="223"/>
      <c r="M751" s="223" t="str">
        <f t="shared" si="113"/>
        <v/>
      </c>
      <c r="N751" s="222" t="str">
        <f t="shared" si="114"/>
        <v/>
      </c>
      <c r="O751" s="300"/>
      <c r="P751" s="209"/>
      <c r="Q751" s="250">
        <f>J780</f>
        <v>0.221</v>
      </c>
      <c r="R751" s="237" t="e">
        <f>#REF!</f>
        <v>#REF!</v>
      </c>
      <c r="S751" s="249" t="e">
        <f>IF(OR(Q751="",R751=""),0,ROUNDDOWN(Q751*R751,0))</f>
        <v>#REF!</v>
      </c>
      <c r="T751" s="210"/>
      <c r="V751" s="285">
        <f>G751*H751*1.2*F751</f>
        <v>0</v>
      </c>
    </row>
    <row r="752" spans="1:22" ht="15" customHeight="1" thickTop="1">
      <c r="A752" s="209"/>
      <c r="B752" s="305"/>
      <c r="C752" s="304"/>
      <c r="D752" s="227"/>
      <c r="E752" s="303"/>
      <c r="F752" s="287"/>
      <c r="G752" s="296"/>
      <c r="H752" s="302"/>
      <c r="I752" s="301" t="str">
        <f t="shared" si="115"/>
        <v/>
      </c>
      <c r="J752" s="224" t="str">
        <f t="shared" si="112"/>
        <v/>
      </c>
      <c r="K752" s="223"/>
      <c r="L752" s="223"/>
      <c r="M752" s="223" t="str">
        <f t="shared" si="113"/>
        <v/>
      </c>
      <c r="N752" s="222" t="str">
        <f t="shared" si="114"/>
        <v/>
      </c>
      <c r="O752" s="300"/>
      <c r="P752" s="209"/>
      <c r="Q752" s="248" t="s">
        <v>228</v>
      </c>
      <c r="R752" s="247"/>
      <c r="S752" s="246"/>
      <c r="T752" s="210"/>
      <c r="V752" s="285">
        <f>G752*H752*1.2*F752</f>
        <v>0</v>
      </c>
    </row>
    <row r="753" spans="1:22" ht="15" customHeight="1">
      <c r="A753" s="209"/>
      <c r="B753" s="305"/>
      <c r="C753" s="304"/>
      <c r="D753" s="227"/>
      <c r="E753" s="303"/>
      <c r="F753" s="287"/>
      <c r="G753" s="296"/>
      <c r="H753" s="302"/>
      <c r="I753" s="301" t="str">
        <f t="shared" si="115"/>
        <v/>
      </c>
      <c r="J753" s="224" t="str">
        <f t="shared" si="112"/>
        <v/>
      </c>
      <c r="K753" s="223"/>
      <c r="L753" s="223"/>
      <c r="M753" s="223" t="str">
        <f t="shared" si="113"/>
        <v/>
      </c>
      <c r="N753" s="222" t="str">
        <f t="shared" si="114"/>
        <v/>
      </c>
      <c r="O753" s="300"/>
      <c r="P753" s="209"/>
      <c r="Q753" s="245" t="s">
        <v>227</v>
      </c>
      <c r="R753" s="244" t="s">
        <v>196</v>
      </c>
      <c r="S753" s="243" t="s">
        <v>195</v>
      </c>
      <c r="T753" s="210"/>
    </row>
    <row r="754" spans="1:22" ht="15" customHeight="1">
      <c r="A754" s="209"/>
      <c r="B754" s="305"/>
      <c r="C754" s="304"/>
      <c r="D754" s="227"/>
      <c r="E754" s="303"/>
      <c r="F754" s="287"/>
      <c r="G754" s="296"/>
      <c r="H754" s="302"/>
      <c r="I754" s="301" t="str">
        <f t="shared" si="115"/>
        <v/>
      </c>
      <c r="J754" s="224" t="str">
        <f t="shared" si="112"/>
        <v/>
      </c>
      <c r="K754" s="223"/>
      <c r="L754" s="223"/>
      <c r="M754" s="223" t="str">
        <f t="shared" si="113"/>
        <v/>
      </c>
      <c r="N754" s="222" t="str">
        <f t="shared" si="114"/>
        <v/>
      </c>
      <c r="O754" s="300"/>
      <c r="P754" s="209"/>
      <c r="Q754" s="242" t="s">
        <v>17</v>
      </c>
      <c r="R754" s="241" t="s">
        <v>18</v>
      </c>
      <c r="S754" s="240" t="s">
        <v>194</v>
      </c>
      <c r="T754" s="210"/>
      <c r="V754" s="285">
        <f t="shared" ref="V754:V765" si="116">G754*H754*1.2*F754</f>
        <v>0</v>
      </c>
    </row>
    <row r="755" spans="1:22" ht="15" customHeight="1">
      <c r="A755" s="209"/>
      <c r="B755" s="305"/>
      <c r="C755" s="304"/>
      <c r="D755" s="227"/>
      <c r="E755" s="303"/>
      <c r="F755" s="287"/>
      <c r="G755" s="296"/>
      <c r="H755" s="302"/>
      <c r="I755" s="301" t="str">
        <f t="shared" si="115"/>
        <v/>
      </c>
      <c r="J755" s="224" t="str">
        <f t="shared" si="112"/>
        <v/>
      </c>
      <c r="K755" s="223"/>
      <c r="L755" s="223"/>
      <c r="M755" s="223" t="str">
        <f t="shared" si="113"/>
        <v/>
      </c>
      <c r="N755" s="222" t="str">
        <f t="shared" si="114"/>
        <v/>
      </c>
      <c r="O755" s="300"/>
      <c r="P755" s="209"/>
      <c r="Q755" s="238" t="str">
        <f>N780</f>
        <v/>
      </c>
      <c r="R755" s="306" t="e">
        <f>#REF!</f>
        <v>#REF!</v>
      </c>
      <c r="S755" s="236" t="e">
        <f>IF(OR(Q755="",R755=""),0,ROUNDDOWN(Q755*R755,0))</f>
        <v>#REF!</v>
      </c>
      <c r="T755" s="210"/>
      <c r="V755" s="285">
        <f t="shared" si="116"/>
        <v>0</v>
      </c>
    </row>
    <row r="756" spans="1:22" ht="15" customHeight="1">
      <c r="A756" s="209"/>
      <c r="B756" s="305"/>
      <c r="C756" s="304"/>
      <c r="D756" s="227"/>
      <c r="E756" s="303"/>
      <c r="F756" s="287"/>
      <c r="G756" s="296"/>
      <c r="H756" s="302"/>
      <c r="I756" s="301" t="str">
        <f t="shared" si="115"/>
        <v/>
      </c>
      <c r="J756" s="224" t="str">
        <f t="shared" si="112"/>
        <v/>
      </c>
      <c r="K756" s="223"/>
      <c r="L756" s="223"/>
      <c r="M756" s="223" t="str">
        <f t="shared" si="113"/>
        <v/>
      </c>
      <c r="N756" s="222" t="str">
        <f t="shared" si="114"/>
        <v/>
      </c>
      <c r="O756" s="300"/>
      <c r="P756" s="209"/>
      <c r="Q756" s="210"/>
      <c r="R756" s="210"/>
      <c r="S756" s="210"/>
      <c r="T756" s="210"/>
      <c r="V756" s="285">
        <f t="shared" si="116"/>
        <v>0</v>
      </c>
    </row>
    <row r="757" spans="1:22" ht="15" customHeight="1">
      <c r="A757" s="209"/>
      <c r="B757" s="305"/>
      <c r="C757" s="304"/>
      <c r="D757" s="227"/>
      <c r="E757" s="303"/>
      <c r="F757" s="287"/>
      <c r="G757" s="296"/>
      <c r="H757" s="302"/>
      <c r="I757" s="301" t="str">
        <f t="shared" si="115"/>
        <v/>
      </c>
      <c r="J757" s="224" t="str">
        <f t="shared" si="112"/>
        <v/>
      </c>
      <c r="K757" s="223"/>
      <c r="L757" s="223"/>
      <c r="M757" s="223" t="str">
        <f t="shared" si="113"/>
        <v/>
      </c>
      <c r="N757" s="222" t="str">
        <f t="shared" si="114"/>
        <v/>
      </c>
      <c r="O757" s="300"/>
      <c r="P757" s="209"/>
      <c r="Q757" s="235" t="s">
        <v>193</v>
      </c>
      <c r="R757" s="234"/>
      <c r="S757" s="233" t="s">
        <v>192</v>
      </c>
      <c r="T757" s="210"/>
      <c r="V757" s="285">
        <f t="shared" si="116"/>
        <v>0</v>
      </c>
    </row>
    <row r="758" spans="1:22" ht="15" customHeight="1">
      <c r="A758" s="209"/>
      <c r="B758" s="305"/>
      <c r="C758" s="304"/>
      <c r="D758" s="227"/>
      <c r="E758" s="303"/>
      <c r="F758" s="287"/>
      <c r="G758" s="296"/>
      <c r="H758" s="302"/>
      <c r="I758" s="301" t="str">
        <f t="shared" si="115"/>
        <v/>
      </c>
      <c r="J758" s="224" t="str">
        <f t="shared" si="112"/>
        <v/>
      </c>
      <c r="K758" s="223"/>
      <c r="L758" s="223"/>
      <c r="M758" s="223" t="str">
        <f t="shared" si="113"/>
        <v/>
      </c>
      <c r="N758" s="222" t="str">
        <f t="shared" si="114"/>
        <v/>
      </c>
      <c r="O758" s="300"/>
      <c r="P758" s="209"/>
      <c r="Q758" s="232"/>
      <c r="R758" s="231" t="e">
        <f>S755+S751</f>
        <v>#REF!</v>
      </c>
      <c r="S758" s="230" t="e">
        <f>ROUND(R758,-1)</f>
        <v>#REF!</v>
      </c>
      <c r="T758" s="210"/>
      <c r="V758" s="285">
        <f t="shared" si="116"/>
        <v>0</v>
      </c>
    </row>
    <row r="759" spans="1:22" ht="15" customHeight="1">
      <c r="A759" s="209"/>
      <c r="B759" s="305"/>
      <c r="C759" s="304"/>
      <c r="D759" s="227"/>
      <c r="E759" s="303"/>
      <c r="F759" s="287"/>
      <c r="G759" s="296"/>
      <c r="H759" s="302"/>
      <c r="I759" s="301" t="str">
        <f t="shared" si="115"/>
        <v/>
      </c>
      <c r="J759" s="224" t="str">
        <f t="shared" si="112"/>
        <v/>
      </c>
      <c r="K759" s="223"/>
      <c r="L759" s="223"/>
      <c r="M759" s="223" t="str">
        <f t="shared" si="113"/>
        <v/>
      </c>
      <c r="N759" s="222" t="str">
        <f t="shared" si="114"/>
        <v/>
      </c>
      <c r="O759" s="300"/>
      <c r="P759" s="209"/>
      <c r="Q759" s="210"/>
      <c r="R759" s="210"/>
      <c r="S759" s="210"/>
      <c r="T759" s="210"/>
      <c r="V759" s="285">
        <f t="shared" si="116"/>
        <v>0</v>
      </c>
    </row>
    <row r="760" spans="1:22" ht="15" customHeight="1">
      <c r="A760" s="209"/>
      <c r="B760" s="289"/>
      <c r="C760" s="288"/>
      <c r="D760" s="227"/>
      <c r="E760" s="226"/>
      <c r="F760" s="287"/>
      <c r="G760" s="296"/>
      <c r="H760" s="225"/>
      <c r="I760" s="223" t="str">
        <f t="shared" si="115"/>
        <v/>
      </c>
      <c r="J760" s="224" t="str">
        <f t="shared" si="112"/>
        <v/>
      </c>
      <c r="K760" s="223"/>
      <c r="L760" s="223"/>
      <c r="M760" s="223" t="str">
        <f t="shared" si="113"/>
        <v/>
      </c>
      <c r="N760" s="222" t="str">
        <f t="shared" si="114"/>
        <v/>
      </c>
      <c r="O760" s="221"/>
      <c r="P760" s="209"/>
      <c r="Q760" s="235" t="s">
        <v>226</v>
      </c>
      <c r="R760" s="234"/>
      <c r="S760" s="233" t="s">
        <v>225</v>
      </c>
      <c r="T760" s="233" t="s">
        <v>224</v>
      </c>
      <c r="V760" s="285">
        <f t="shared" si="116"/>
        <v>0</v>
      </c>
    </row>
    <row r="761" spans="1:22" ht="15" customHeight="1">
      <c r="A761" s="209"/>
      <c r="B761" s="289"/>
      <c r="C761" s="288"/>
      <c r="D761" s="227"/>
      <c r="E761" s="226"/>
      <c r="F761" s="287"/>
      <c r="G761" s="296"/>
      <c r="H761" s="225"/>
      <c r="I761" s="223" t="str">
        <f t="shared" si="115"/>
        <v/>
      </c>
      <c r="J761" s="224" t="str">
        <f t="shared" si="112"/>
        <v/>
      </c>
      <c r="K761" s="223"/>
      <c r="L761" s="223"/>
      <c r="M761" s="223" t="str">
        <f t="shared" si="113"/>
        <v/>
      </c>
      <c r="N761" s="222" t="str">
        <f t="shared" si="114"/>
        <v/>
      </c>
      <c r="O761" s="221"/>
      <c r="P761" s="209"/>
      <c r="Q761" s="299" t="s">
        <v>223</v>
      </c>
      <c r="R761" s="298"/>
      <c r="S761" s="297">
        <v>0.4</v>
      </c>
      <c r="T761" s="297">
        <v>0.2</v>
      </c>
      <c r="V761" s="285">
        <f t="shared" si="116"/>
        <v>0</v>
      </c>
    </row>
    <row r="762" spans="1:22" ht="15" customHeight="1">
      <c r="A762" s="209"/>
      <c r="B762" s="289"/>
      <c r="C762" s="288"/>
      <c r="D762" s="227"/>
      <c r="E762" s="226"/>
      <c r="F762" s="287"/>
      <c r="G762" s="296"/>
      <c r="H762" s="225"/>
      <c r="I762" s="223" t="str">
        <f t="shared" si="115"/>
        <v/>
      </c>
      <c r="J762" s="224" t="str">
        <f t="shared" si="112"/>
        <v/>
      </c>
      <c r="K762" s="223"/>
      <c r="L762" s="223"/>
      <c r="M762" s="223" t="str">
        <f t="shared" si="113"/>
        <v/>
      </c>
      <c r="N762" s="222" t="str">
        <f t="shared" si="114"/>
        <v/>
      </c>
      <c r="O762" s="221"/>
      <c r="P762" s="209"/>
      <c r="Q762" s="295" t="s">
        <v>222</v>
      </c>
      <c r="R762" s="294"/>
      <c r="S762" s="293">
        <v>0.4</v>
      </c>
      <c r="T762" s="293">
        <v>0.2</v>
      </c>
      <c r="V762" s="285">
        <f t="shared" si="116"/>
        <v>0</v>
      </c>
    </row>
    <row r="763" spans="1:22" ht="15" customHeight="1">
      <c r="A763" s="209"/>
      <c r="B763" s="289"/>
      <c r="C763" s="288"/>
      <c r="D763" s="227"/>
      <c r="E763" s="226"/>
      <c r="F763" s="287"/>
      <c r="G763" s="296"/>
      <c r="H763" s="225"/>
      <c r="I763" s="223" t="str">
        <f t="shared" si="115"/>
        <v/>
      </c>
      <c r="J763" s="224" t="str">
        <f t="shared" si="112"/>
        <v/>
      </c>
      <c r="K763" s="223"/>
      <c r="L763" s="223"/>
      <c r="M763" s="223" t="str">
        <f t="shared" si="113"/>
        <v/>
      </c>
      <c r="N763" s="222" t="str">
        <f t="shared" si="114"/>
        <v/>
      </c>
      <c r="O763" s="221"/>
      <c r="P763" s="209"/>
      <c r="Q763" s="295" t="s">
        <v>221</v>
      </c>
      <c r="R763" s="294"/>
      <c r="S763" s="293">
        <v>0.4</v>
      </c>
      <c r="T763" s="293">
        <v>0.3</v>
      </c>
      <c r="V763" s="285">
        <f t="shared" si="116"/>
        <v>0</v>
      </c>
    </row>
    <row r="764" spans="1:22" ht="15" customHeight="1">
      <c r="A764" s="209"/>
      <c r="B764" s="289"/>
      <c r="C764" s="288"/>
      <c r="D764" s="227"/>
      <c r="E764" s="226"/>
      <c r="F764" s="287"/>
      <c r="G764" s="296"/>
      <c r="H764" s="225"/>
      <c r="I764" s="223" t="str">
        <f t="shared" si="115"/>
        <v/>
      </c>
      <c r="J764" s="224" t="str">
        <f t="shared" si="112"/>
        <v/>
      </c>
      <c r="K764" s="223"/>
      <c r="L764" s="223"/>
      <c r="M764" s="223" t="str">
        <f t="shared" si="113"/>
        <v/>
      </c>
      <c r="N764" s="222" t="str">
        <f t="shared" si="114"/>
        <v/>
      </c>
      <c r="O764" s="221"/>
      <c r="P764" s="209"/>
      <c r="Q764" s="295" t="s">
        <v>220</v>
      </c>
      <c r="R764" s="294"/>
      <c r="S764" s="293">
        <v>0.4</v>
      </c>
      <c r="T764" s="293">
        <v>0.3</v>
      </c>
      <c r="V764" s="285">
        <f t="shared" si="116"/>
        <v>0</v>
      </c>
    </row>
    <row r="765" spans="1:22" ht="15" customHeight="1">
      <c r="A765" s="209"/>
      <c r="B765" s="289"/>
      <c r="C765" s="288"/>
      <c r="D765" s="227"/>
      <c r="E765" s="226"/>
      <c r="F765" s="287"/>
      <c r="G765" s="296"/>
      <c r="H765" s="225"/>
      <c r="I765" s="223" t="str">
        <f t="shared" si="115"/>
        <v/>
      </c>
      <c r="J765" s="224" t="str">
        <f t="shared" si="112"/>
        <v/>
      </c>
      <c r="K765" s="223"/>
      <c r="L765" s="223"/>
      <c r="M765" s="223" t="str">
        <f t="shared" si="113"/>
        <v/>
      </c>
      <c r="N765" s="222" t="str">
        <f t="shared" si="114"/>
        <v/>
      </c>
      <c r="O765" s="221"/>
      <c r="P765" s="209"/>
      <c r="Q765" s="295" t="s">
        <v>219</v>
      </c>
      <c r="R765" s="294"/>
      <c r="S765" s="293">
        <v>0.4</v>
      </c>
      <c r="T765" s="293">
        <v>0.3</v>
      </c>
      <c r="V765" s="285">
        <f t="shared" si="116"/>
        <v>0</v>
      </c>
    </row>
    <row r="766" spans="1:22" ht="15" customHeight="1">
      <c r="A766" s="209"/>
      <c r="B766" s="289"/>
      <c r="C766" s="288"/>
      <c r="D766" s="227"/>
      <c r="E766" s="226"/>
      <c r="F766" s="287"/>
      <c r="G766" s="296"/>
      <c r="H766" s="225"/>
      <c r="I766" s="223" t="str">
        <f t="shared" si="115"/>
        <v/>
      </c>
      <c r="J766" s="224" t="str">
        <f t="shared" si="112"/>
        <v/>
      </c>
      <c r="K766" s="223"/>
      <c r="L766" s="223"/>
      <c r="M766" s="223" t="str">
        <f t="shared" si="113"/>
        <v/>
      </c>
      <c r="N766" s="222" t="str">
        <f t="shared" si="114"/>
        <v/>
      </c>
      <c r="O766" s="221"/>
      <c r="P766" s="209"/>
      <c r="Q766" s="295" t="s">
        <v>218</v>
      </c>
      <c r="R766" s="294"/>
      <c r="S766" s="293">
        <v>0.4</v>
      </c>
      <c r="T766" s="293">
        <v>0.2</v>
      </c>
    </row>
    <row r="767" spans="1:22" ht="15" customHeight="1">
      <c r="A767" s="209"/>
      <c r="B767" s="289"/>
      <c r="C767" s="288"/>
      <c r="D767" s="227"/>
      <c r="E767" s="226"/>
      <c r="F767" s="287"/>
      <c r="G767" s="296"/>
      <c r="H767" s="225"/>
      <c r="I767" s="223" t="str">
        <f t="shared" si="115"/>
        <v/>
      </c>
      <c r="J767" s="224" t="str">
        <f t="shared" si="112"/>
        <v/>
      </c>
      <c r="K767" s="223"/>
      <c r="L767" s="223"/>
      <c r="M767" s="223" t="str">
        <f t="shared" si="113"/>
        <v/>
      </c>
      <c r="N767" s="222" t="str">
        <f t="shared" si="114"/>
        <v/>
      </c>
      <c r="O767" s="221"/>
      <c r="P767" s="209"/>
      <c r="Q767" s="295" t="s">
        <v>217</v>
      </c>
      <c r="R767" s="294"/>
      <c r="S767" s="293">
        <v>0.5</v>
      </c>
      <c r="T767" s="293">
        <v>0.3</v>
      </c>
    </row>
    <row r="768" spans="1:22" ht="15" customHeight="1">
      <c r="A768" s="209"/>
      <c r="B768" s="289"/>
      <c r="C768" s="288"/>
      <c r="D768" s="227"/>
      <c r="E768" s="226"/>
      <c r="F768" s="287"/>
      <c r="G768" s="286"/>
      <c r="H768" s="225"/>
      <c r="I768" s="223" t="str">
        <f t="shared" si="115"/>
        <v/>
      </c>
      <c r="J768" s="224" t="str">
        <f t="shared" si="112"/>
        <v/>
      </c>
      <c r="K768" s="223"/>
      <c r="L768" s="223"/>
      <c r="M768" s="223" t="str">
        <f t="shared" si="113"/>
        <v/>
      </c>
      <c r="N768" s="222" t="str">
        <f t="shared" si="114"/>
        <v/>
      </c>
      <c r="O768" s="221"/>
      <c r="P768" s="209"/>
      <c r="Q768" s="295" t="s">
        <v>216</v>
      </c>
      <c r="R768" s="294"/>
      <c r="S768" s="293">
        <v>0.4</v>
      </c>
      <c r="T768" s="293">
        <v>0.3</v>
      </c>
      <c r="V768" s="285">
        <f>G768*H768*1.2*F768</f>
        <v>0</v>
      </c>
    </row>
    <row r="769" spans="1:22" ht="15" customHeight="1">
      <c r="A769" s="209"/>
      <c r="B769" s="289"/>
      <c r="C769" s="288"/>
      <c r="D769" s="227"/>
      <c r="E769" s="226"/>
      <c r="F769" s="287"/>
      <c r="G769" s="286"/>
      <c r="H769" s="225"/>
      <c r="I769" s="223" t="str">
        <f t="shared" si="115"/>
        <v/>
      </c>
      <c r="J769" s="224" t="str">
        <f t="shared" si="112"/>
        <v/>
      </c>
      <c r="K769" s="223"/>
      <c r="L769" s="223"/>
      <c r="M769" s="223" t="str">
        <f t="shared" si="113"/>
        <v/>
      </c>
      <c r="N769" s="222" t="str">
        <f t="shared" si="114"/>
        <v/>
      </c>
      <c r="O769" s="221"/>
      <c r="P769" s="209"/>
      <c r="Q769" s="295" t="s">
        <v>215</v>
      </c>
      <c r="R769" s="294"/>
      <c r="S769" s="293">
        <v>0.4</v>
      </c>
      <c r="T769" s="293">
        <v>0.3</v>
      </c>
      <c r="V769" s="285">
        <f>G769*H769*1.2*F769</f>
        <v>0</v>
      </c>
    </row>
    <row r="770" spans="1:22" ht="15" customHeight="1">
      <c r="A770" s="209"/>
      <c r="B770" s="289"/>
      <c r="C770" s="288"/>
      <c r="D770" s="227"/>
      <c r="E770" s="226"/>
      <c r="F770" s="287"/>
      <c r="G770" s="286"/>
      <c r="H770" s="225"/>
      <c r="I770" s="223" t="str">
        <f t="shared" si="115"/>
        <v/>
      </c>
      <c r="J770" s="224" t="str">
        <f t="shared" si="112"/>
        <v/>
      </c>
      <c r="K770" s="223"/>
      <c r="L770" s="223"/>
      <c r="M770" s="223" t="str">
        <f t="shared" si="113"/>
        <v/>
      </c>
      <c r="N770" s="222" t="str">
        <f t="shared" si="114"/>
        <v/>
      </c>
      <c r="O770" s="221"/>
      <c r="P770" s="209"/>
      <c r="Q770" s="295" t="s">
        <v>214</v>
      </c>
      <c r="R770" s="294"/>
      <c r="S770" s="293">
        <v>0.6</v>
      </c>
      <c r="T770" s="293">
        <v>0.3</v>
      </c>
      <c r="V770" s="285">
        <f>G770*H770*1.2*F770</f>
        <v>0</v>
      </c>
    </row>
    <row r="771" spans="1:22" ht="15" customHeight="1">
      <c r="A771" s="209"/>
      <c r="B771" s="289"/>
      <c r="C771" s="288"/>
      <c r="D771" s="227"/>
      <c r="E771" s="226"/>
      <c r="F771" s="287"/>
      <c r="G771" s="286"/>
      <c r="H771" s="225"/>
      <c r="I771" s="223" t="str">
        <f t="shared" si="115"/>
        <v/>
      </c>
      <c r="J771" s="224" t="str">
        <f t="shared" si="112"/>
        <v/>
      </c>
      <c r="K771" s="223"/>
      <c r="L771" s="223"/>
      <c r="M771" s="223" t="str">
        <f t="shared" si="113"/>
        <v/>
      </c>
      <c r="N771" s="222" t="str">
        <f t="shared" si="114"/>
        <v/>
      </c>
      <c r="O771" s="221"/>
      <c r="P771" s="209"/>
      <c r="Q771" s="295" t="s">
        <v>213</v>
      </c>
      <c r="R771" s="294"/>
      <c r="S771" s="293">
        <v>0.4</v>
      </c>
      <c r="T771" s="293">
        <v>0.2</v>
      </c>
    </row>
    <row r="772" spans="1:22" ht="15" customHeight="1">
      <c r="A772" s="209"/>
      <c r="B772" s="289"/>
      <c r="C772" s="288"/>
      <c r="D772" s="227"/>
      <c r="E772" s="226"/>
      <c r="F772" s="287"/>
      <c r="G772" s="286"/>
      <c r="H772" s="225"/>
      <c r="I772" s="223" t="str">
        <f t="shared" si="115"/>
        <v/>
      </c>
      <c r="J772" s="224" t="str">
        <f t="shared" si="112"/>
        <v/>
      </c>
      <c r="K772" s="223"/>
      <c r="L772" s="223"/>
      <c r="M772" s="223" t="str">
        <f t="shared" si="113"/>
        <v/>
      </c>
      <c r="N772" s="222" t="str">
        <f t="shared" si="114"/>
        <v/>
      </c>
      <c r="O772" s="221"/>
      <c r="P772" s="209"/>
      <c r="Q772" s="295" t="s">
        <v>212</v>
      </c>
      <c r="R772" s="294"/>
      <c r="S772" s="293">
        <v>0.6</v>
      </c>
      <c r="T772" s="293">
        <v>0.3</v>
      </c>
    </row>
    <row r="773" spans="1:22" ht="15" customHeight="1">
      <c r="A773" s="209"/>
      <c r="B773" s="289"/>
      <c r="C773" s="288"/>
      <c r="D773" s="227"/>
      <c r="E773" s="226"/>
      <c r="F773" s="287"/>
      <c r="G773" s="286"/>
      <c r="H773" s="225"/>
      <c r="I773" s="223" t="str">
        <f t="shared" si="115"/>
        <v/>
      </c>
      <c r="J773" s="224" t="str">
        <f t="shared" si="112"/>
        <v/>
      </c>
      <c r="K773" s="223"/>
      <c r="L773" s="223"/>
      <c r="M773" s="223" t="str">
        <f t="shared" si="113"/>
        <v/>
      </c>
      <c r="N773" s="222" t="str">
        <f t="shared" si="114"/>
        <v/>
      </c>
      <c r="O773" s="221"/>
      <c r="P773" s="209"/>
      <c r="Q773" s="292" t="s">
        <v>211</v>
      </c>
      <c r="R773" s="291"/>
      <c r="S773" s="290">
        <v>0.4</v>
      </c>
      <c r="T773" s="290">
        <v>0.3</v>
      </c>
    </row>
    <row r="774" spans="1:22" s="209" customFormat="1" ht="15" customHeight="1">
      <c r="B774" s="289"/>
      <c r="C774" s="288"/>
      <c r="D774" s="227"/>
      <c r="E774" s="226"/>
      <c r="F774" s="287"/>
      <c r="G774" s="286"/>
      <c r="H774" s="225"/>
      <c r="I774" s="223" t="str">
        <f t="shared" si="115"/>
        <v/>
      </c>
      <c r="J774" s="224" t="str">
        <f t="shared" si="112"/>
        <v/>
      </c>
      <c r="K774" s="223"/>
      <c r="L774" s="223"/>
      <c r="M774" s="223" t="str">
        <f t="shared" si="113"/>
        <v/>
      </c>
      <c r="N774" s="222" t="str">
        <f t="shared" si="114"/>
        <v/>
      </c>
      <c r="O774" s="221"/>
      <c r="Q774" s="210"/>
      <c r="R774" s="210"/>
      <c r="S774" s="210"/>
      <c r="T774" s="210"/>
    </row>
    <row r="775" spans="1:22" s="209" customFormat="1" ht="15" customHeight="1">
      <c r="B775" s="289"/>
      <c r="C775" s="288"/>
      <c r="D775" s="227"/>
      <c r="E775" s="226"/>
      <c r="F775" s="287"/>
      <c r="G775" s="286"/>
      <c r="H775" s="225"/>
      <c r="I775" s="223" t="str">
        <f t="shared" si="115"/>
        <v/>
      </c>
      <c r="J775" s="224" t="str">
        <f t="shared" si="112"/>
        <v/>
      </c>
      <c r="K775" s="223"/>
      <c r="L775" s="223"/>
      <c r="M775" s="223" t="str">
        <f t="shared" si="113"/>
        <v/>
      </c>
      <c r="N775" s="222" t="str">
        <f t="shared" si="114"/>
        <v/>
      </c>
      <c r="O775" s="221"/>
      <c r="Q775" s="210"/>
      <c r="R775" s="210"/>
      <c r="S775" s="210"/>
      <c r="T775" s="210"/>
    </row>
    <row r="776" spans="1:22" s="209" customFormat="1" ht="15" customHeight="1">
      <c r="B776" s="289"/>
      <c r="C776" s="288"/>
      <c r="D776" s="227"/>
      <c r="E776" s="226"/>
      <c r="F776" s="287"/>
      <c r="G776" s="286"/>
      <c r="H776" s="225"/>
      <c r="I776" s="223" t="str">
        <f t="shared" si="115"/>
        <v/>
      </c>
      <c r="J776" s="224" t="str">
        <f t="shared" si="112"/>
        <v/>
      </c>
      <c r="K776" s="223"/>
      <c r="L776" s="223"/>
      <c r="M776" s="223" t="str">
        <f t="shared" si="113"/>
        <v/>
      </c>
      <c r="N776" s="222" t="str">
        <f t="shared" si="114"/>
        <v/>
      </c>
      <c r="O776" s="221"/>
      <c r="Q776" s="210"/>
      <c r="R776" s="210"/>
      <c r="S776" s="210"/>
      <c r="T776" s="210"/>
    </row>
    <row r="777" spans="1:22" s="209" customFormat="1" ht="15" customHeight="1">
      <c r="B777" s="289"/>
      <c r="C777" s="288"/>
      <c r="D777" s="227"/>
      <c r="E777" s="226"/>
      <c r="F777" s="287"/>
      <c r="G777" s="286"/>
      <c r="H777" s="225"/>
      <c r="I777" s="223" t="str">
        <f t="shared" si="115"/>
        <v/>
      </c>
      <c r="J777" s="224" t="str">
        <f t="shared" si="112"/>
        <v/>
      </c>
      <c r="K777" s="223"/>
      <c r="L777" s="223"/>
      <c r="M777" s="223" t="str">
        <f t="shared" si="113"/>
        <v/>
      </c>
      <c r="N777" s="222" t="str">
        <f t="shared" si="114"/>
        <v/>
      </c>
      <c r="O777" s="221"/>
      <c r="Q777" s="210"/>
      <c r="R777" s="210"/>
      <c r="S777" s="210"/>
      <c r="T777" s="210"/>
    </row>
    <row r="778" spans="1:22" s="209" customFormat="1" ht="15" customHeight="1">
      <c r="B778" s="289"/>
      <c r="C778" s="288"/>
      <c r="D778" s="227"/>
      <c r="E778" s="226"/>
      <c r="F778" s="287"/>
      <c r="G778" s="286"/>
      <c r="H778" s="225"/>
      <c r="I778" s="223" t="str">
        <f t="shared" si="115"/>
        <v/>
      </c>
      <c r="J778" s="224" t="str">
        <f t="shared" si="112"/>
        <v/>
      </c>
      <c r="K778" s="223"/>
      <c r="L778" s="223"/>
      <c r="M778" s="223" t="str">
        <f t="shared" si="113"/>
        <v/>
      </c>
      <c r="N778" s="222" t="str">
        <f t="shared" si="114"/>
        <v/>
      </c>
      <c r="O778" s="221"/>
      <c r="Q778" s="210"/>
      <c r="R778" s="210"/>
      <c r="S778" s="210"/>
      <c r="T778" s="210"/>
    </row>
    <row r="779" spans="1:22" ht="15" customHeight="1">
      <c r="A779" s="209"/>
      <c r="B779" s="289"/>
      <c r="C779" s="288"/>
      <c r="D779" s="227"/>
      <c r="E779" s="226"/>
      <c r="F779" s="287"/>
      <c r="G779" s="286"/>
      <c r="H779" s="225"/>
      <c r="I779" s="223" t="str">
        <f t="shared" si="115"/>
        <v/>
      </c>
      <c r="J779" s="224" t="str">
        <f t="shared" si="112"/>
        <v/>
      </c>
      <c r="K779" s="223"/>
      <c r="L779" s="223"/>
      <c r="M779" s="223" t="str">
        <f t="shared" si="113"/>
        <v/>
      </c>
      <c r="N779" s="222" t="str">
        <f t="shared" si="114"/>
        <v/>
      </c>
      <c r="O779" s="221"/>
      <c r="P779" s="209"/>
      <c r="Q779" s="210"/>
      <c r="R779" s="210"/>
      <c r="S779" s="210"/>
      <c r="T779" s="210"/>
    </row>
    <row r="780" spans="1:22" ht="15" customHeight="1">
      <c r="A780" s="209"/>
      <c r="B780" s="220"/>
      <c r="C780" s="219" t="s">
        <v>191</v>
      </c>
      <c r="D780" s="218"/>
      <c r="E780" s="217"/>
      <c r="F780" s="215"/>
      <c r="G780" s="216"/>
      <c r="H780" s="215"/>
      <c r="I780" s="215"/>
      <c r="J780" s="214">
        <f>IF(J748="","",SUM(J748:J779))</f>
        <v>0.221</v>
      </c>
      <c r="K780" s="213"/>
      <c r="L780" s="213"/>
      <c r="M780" s="213"/>
      <c r="N780" s="212" t="str">
        <f>IF(N748="","",SUM(N748:N779))</f>
        <v/>
      </c>
      <c r="O780" s="211"/>
      <c r="P780" s="209"/>
      <c r="Q780" s="210"/>
      <c r="R780" s="210"/>
      <c r="S780" s="210"/>
      <c r="T780" s="210"/>
    </row>
    <row r="65897" spans="22:22" ht="18" customHeight="1">
      <c r="V65897" s="285"/>
    </row>
  </sheetData>
  <mergeCells count="72">
    <mergeCell ref="C743:J743"/>
    <mergeCell ref="K743:L743"/>
    <mergeCell ref="R743:T743"/>
    <mergeCell ref="C470:J470"/>
    <mergeCell ref="K470:L470"/>
    <mergeCell ref="R470:T470"/>
    <mergeCell ref="C704:J704"/>
    <mergeCell ref="K704:L704"/>
    <mergeCell ref="R704:T704"/>
    <mergeCell ref="C353:J353"/>
    <mergeCell ref="K353:L353"/>
    <mergeCell ref="M353:P353"/>
    <mergeCell ref="R353:T353"/>
    <mergeCell ref="M431:P431"/>
    <mergeCell ref="R431:T431"/>
    <mergeCell ref="C431:J431"/>
    <mergeCell ref="K431:L431"/>
    <mergeCell ref="C392:J392"/>
    <mergeCell ref="M392:P392"/>
    <mergeCell ref="R392:T392"/>
    <mergeCell ref="R314:T314"/>
    <mergeCell ref="C665:J665"/>
    <mergeCell ref="K665:L665"/>
    <mergeCell ref="R665:T665"/>
    <mergeCell ref="C626:J626"/>
    <mergeCell ref="K626:L626"/>
    <mergeCell ref="R626:T626"/>
    <mergeCell ref="R548:T548"/>
    <mergeCell ref="C509:J509"/>
    <mergeCell ref="K509:L509"/>
    <mergeCell ref="R509:T509"/>
    <mergeCell ref="C548:J548"/>
    <mergeCell ref="K548:L548"/>
    <mergeCell ref="C587:J587"/>
    <mergeCell ref="K587:L587"/>
    <mergeCell ref="R587:T587"/>
    <mergeCell ref="C2:J2"/>
    <mergeCell ref="K2:L2"/>
    <mergeCell ref="K80:L80"/>
    <mergeCell ref="R2:T2"/>
    <mergeCell ref="C80:J80"/>
    <mergeCell ref="M2:P2"/>
    <mergeCell ref="M80:P80"/>
    <mergeCell ref="R80:T80"/>
    <mergeCell ref="C41:J41"/>
    <mergeCell ref="K41:L41"/>
    <mergeCell ref="M41:P41"/>
    <mergeCell ref="R41:T41"/>
    <mergeCell ref="R119:T119"/>
    <mergeCell ref="M119:P119"/>
    <mergeCell ref="C158:J158"/>
    <mergeCell ref="K158:L158"/>
    <mergeCell ref="M158:P158"/>
    <mergeCell ref="R158:T158"/>
    <mergeCell ref="C119:J119"/>
    <mergeCell ref="K119:L119"/>
    <mergeCell ref="R197:T197"/>
    <mergeCell ref="K392:L392"/>
    <mergeCell ref="C236:J236"/>
    <mergeCell ref="K236:L236"/>
    <mergeCell ref="M236:P236"/>
    <mergeCell ref="R236:T236"/>
    <mergeCell ref="C275:J275"/>
    <mergeCell ref="K275:L275"/>
    <mergeCell ref="M275:P275"/>
    <mergeCell ref="R275:T275"/>
    <mergeCell ref="C197:J197"/>
    <mergeCell ref="K197:L197"/>
    <mergeCell ref="M197:P197"/>
    <mergeCell ref="C314:J314"/>
    <mergeCell ref="K314:L314"/>
    <mergeCell ref="M314:P314"/>
  </mergeCells>
  <phoneticPr fontId="5"/>
  <pageMargins left="0.55118110236220474" right="0.55118110236220474" top="0.78740157480314965" bottom="0.59055118110236227" header="0.51181102362204722" footer="0.51181102362204722"/>
  <pageSetup paperSize="9" scale="88" orientation="landscape" r:id="rId1"/>
  <headerFooter alignWithMargins="0"/>
  <rowBreaks count="19" manualBreakCount="19">
    <brk id="39" max="20" man="1"/>
    <brk id="78" max="20" man="1"/>
    <brk id="117" max="20" man="1"/>
    <brk id="156" max="20" man="1"/>
    <brk id="195" max="20" man="1"/>
    <brk id="234" max="20" man="1"/>
    <brk id="273" max="20" man="1"/>
    <brk id="312" max="20" man="1"/>
    <brk id="351" max="20" man="1"/>
    <brk id="390" max="20" man="1"/>
    <brk id="429" max="20" man="1"/>
    <brk id="468" max="20" man="1"/>
    <brk id="507" max="20" man="1"/>
    <brk id="546" max="20" man="1"/>
    <brk id="585" max="20" man="1"/>
    <brk id="624" max="20" man="1"/>
    <brk id="663" max="20" man="1"/>
    <brk id="702" max="20" man="1"/>
    <brk id="741" max="2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1"/>
  </sheetPr>
  <dimension ref="A1:AC188"/>
  <sheetViews>
    <sheetView workbookViewId="0">
      <selection activeCell="M196" sqref="M196"/>
    </sheetView>
  </sheetViews>
  <sheetFormatPr defaultColWidth="9" defaultRowHeight="11.25"/>
  <cols>
    <col min="1" max="1" width="2.875" style="81" customWidth="1"/>
    <col min="2" max="2" width="20.625" style="81" customWidth="1"/>
    <col min="3" max="3" width="23.125" style="81" customWidth="1"/>
    <col min="4" max="4" width="20.375" style="81" customWidth="1"/>
    <col min="5" max="5" width="6.125" style="81" customWidth="1"/>
    <col min="6" max="6" width="10.625" style="82" customWidth="1"/>
    <col min="7" max="7" width="10.625" style="81" customWidth="1"/>
    <col min="8" max="8" width="6.125" style="81" customWidth="1"/>
    <col min="9" max="10" width="10.625" style="81" customWidth="1"/>
    <col min="11" max="11" width="6.125" style="81" customWidth="1"/>
    <col min="12" max="13" width="10.625" style="81" customWidth="1"/>
    <col min="14" max="14" width="6.125" style="81" customWidth="1"/>
    <col min="15" max="16" width="10.625" style="81" customWidth="1"/>
    <col min="17" max="17" width="6.125" style="81" customWidth="1"/>
    <col min="18" max="19" width="10.625" style="81" customWidth="1"/>
    <col min="20" max="20" width="8.625" style="81" customWidth="1"/>
    <col min="21" max="21" width="9.75" style="81" bestFit="1" customWidth="1"/>
    <col min="22" max="22" width="9.125" style="81" bestFit="1" customWidth="1"/>
    <col min="23" max="23" width="11" style="81" bestFit="1" customWidth="1"/>
    <col min="24" max="25" width="9.125" style="81" bestFit="1" customWidth="1"/>
    <col min="26" max="26" width="11.875" style="80" customWidth="1"/>
    <col min="27" max="27" width="10.625" style="80" bestFit="1" customWidth="1"/>
    <col min="28" max="28" width="9.125" style="80" bestFit="1" customWidth="1"/>
    <col min="29" max="16384" width="9" style="80"/>
  </cols>
  <sheetData>
    <row r="1" spans="2:19" ht="14.25" customHeight="1">
      <c r="B1" s="143" t="s">
        <v>94</v>
      </c>
    </row>
    <row r="2" spans="2:19" ht="14.25" customHeight="1" thickBot="1"/>
    <row r="3" spans="2:19" ht="14.25" customHeight="1" thickBot="1">
      <c r="B3" s="150" t="s">
        <v>93</v>
      </c>
      <c r="C3" s="142" t="e">
        <f>+#REF!</f>
        <v>#REF!</v>
      </c>
      <c r="D3" s="138"/>
      <c r="E3" s="138"/>
      <c r="F3" s="193"/>
      <c r="G3" s="138"/>
      <c r="H3" s="138"/>
      <c r="I3" s="139"/>
      <c r="J3" s="93" t="s">
        <v>92</v>
      </c>
      <c r="K3" s="140" t="s">
        <v>1002</v>
      </c>
      <c r="L3" s="139"/>
      <c r="M3" s="138"/>
      <c r="N3" s="138"/>
      <c r="O3" s="139"/>
      <c r="P3" s="138"/>
      <c r="Q3" s="138"/>
      <c r="R3" s="93" t="s">
        <v>91</v>
      </c>
      <c r="S3" s="137">
        <v>0.6</v>
      </c>
    </row>
    <row r="4" spans="2:19" ht="14.25" customHeight="1" thickBot="1"/>
    <row r="5" spans="2:19" ht="14.25" customHeight="1">
      <c r="B5" s="136"/>
      <c r="C5" s="135"/>
      <c r="D5" s="134" t="s">
        <v>90</v>
      </c>
      <c r="E5" s="1099" t="s">
        <v>89</v>
      </c>
      <c r="F5" s="1100"/>
      <c r="G5" s="1100"/>
      <c r="H5" s="1086" t="s">
        <v>999</v>
      </c>
      <c r="I5" s="1094"/>
      <c r="J5" s="1095"/>
      <c r="K5" s="1086" t="s">
        <v>1000</v>
      </c>
      <c r="L5" s="1094"/>
      <c r="M5" s="1095"/>
      <c r="N5" s="1086" t="s">
        <v>1001</v>
      </c>
      <c r="O5" s="1094"/>
      <c r="P5" s="1095"/>
      <c r="Q5" s="1086"/>
      <c r="R5" s="1094"/>
      <c r="S5" s="1095"/>
    </row>
    <row r="6" spans="2:19" ht="14.25" customHeight="1">
      <c r="B6" s="133" t="s">
        <v>88</v>
      </c>
      <c r="C6" s="132" t="s">
        <v>87</v>
      </c>
      <c r="D6" s="131" t="s">
        <v>86</v>
      </c>
      <c r="E6" s="1101"/>
      <c r="F6" s="1102"/>
      <c r="G6" s="1102"/>
      <c r="H6" s="1096"/>
      <c r="I6" s="1097"/>
      <c r="J6" s="1098"/>
      <c r="K6" s="1096"/>
      <c r="L6" s="1097"/>
      <c r="M6" s="1098"/>
      <c r="N6" s="1096"/>
      <c r="O6" s="1097"/>
      <c r="P6" s="1098"/>
      <c r="Q6" s="1096"/>
      <c r="R6" s="1097"/>
      <c r="S6" s="1098"/>
    </row>
    <row r="7" spans="2:19" ht="14.25" customHeight="1" thickBot="1">
      <c r="B7" s="130"/>
      <c r="C7" s="129"/>
      <c r="D7" s="144" t="s">
        <v>1003</v>
      </c>
      <c r="E7" s="190" t="s">
        <v>13</v>
      </c>
      <c r="F7" s="127" t="s">
        <v>85</v>
      </c>
      <c r="G7" s="124" t="s">
        <v>84</v>
      </c>
      <c r="H7" s="126" t="s">
        <v>13</v>
      </c>
      <c r="I7" s="125" t="s">
        <v>85</v>
      </c>
      <c r="J7" s="124" t="s">
        <v>84</v>
      </c>
      <c r="K7" s="126" t="s">
        <v>13</v>
      </c>
      <c r="L7" s="125" t="s">
        <v>85</v>
      </c>
      <c r="M7" s="124" t="s">
        <v>84</v>
      </c>
      <c r="N7" s="126" t="s">
        <v>13</v>
      </c>
      <c r="O7" s="125" t="s">
        <v>85</v>
      </c>
      <c r="P7" s="124" t="s">
        <v>84</v>
      </c>
      <c r="Q7" s="126" t="s">
        <v>13</v>
      </c>
      <c r="R7" s="125" t="s">
        <v>85</v>
      </c>
      <c r="S7" s="124" t="s">
        <v>84</v>
      </c>
    </row>
    <row r="8" spans="2:19" ht="14.25" customHeight="1" thickTop="1">
      <c r="B8" s="148"/>
      <c r="C8" s="122"/>
      <c r="D8" s="121"/>
      <c r="E8" s="187"/>
      <c r="F8" s="186"/>
      <c r="G8" s="115"/>
      <c r="H8" s="117"/>
      <c r="I8" s="116"/>
      <c r="J8" s="115"/>
      <c r="K8" s="117"/>
      <c r="L8" s="116"/>
      <c r="M8" s="185"/>
      <c r="N8" s="117"/>
      <c r="O8" s="116"/>
      <c r="P8" s="185"/>
      <c r="Q8" s="117"/>
      <c r="R8" s="116"/>
      <c r="S8" s="185"/>
    </row>
    <row r="9" spans="2:19" ht="14.25" customHeight="1">
      <c r="B9" s="200" t="s">
        <v>967</v>
      </c>
      <c r="C9" s="199"/>
      <c r="D9" s="146">
        <f>IF($D$20=$P$20,O9,IF($D$20=$J$20,I9,IF($D$20=$M$20,L9,IF($D$20=$S$20,R9,0))))</f>
        <v>13000</v>
      </c>
      <c r="E9" s="111">
        <v>50</v>
      </c>
      <c r="F9" s="103">
        <f>IF(D9&lt;10,ROUNDDOWN(D9*$S$3,0),ROUNDDOWN(D9*$S$3,-1))</f>
        <v>7800</v>
      </c>
      <c r="G9" s="102">
        <f t="shared" ref="G9:G12" si="0">ROUND(E9*F9,1)</f>
        <v>390000</v>
      </c>
      <c r="H9" s="663">
        <v>50</v>
      </c>
      <c r="I9" s="158">
        <v>13900</v>
      </c>
      <c r="J9" s="102">
        <f>ROUND(H9*I9,1)</f>
        <v>695000</v>
      </c>
      <c r="K9" s="663">
        <v>50</v>
      </c>
      <c r="L9" s="158">
        <v>13000</v>
      </c>
      <c r="M9" s="664">
        <f>ROUND(K9*L9,1)</f>
        <v>650000</v>
      </c>
      <c r="N9" s="663">
        <v>50</v>
      </c>
      <c r="O9" s="158">
        <v>85000</v>
      </c>
      <c r="P9" s="664">
        <f>ROUND(N9*O9,1)</f>
        <v>4250000</v>
      </c>
      <c r="Q9" s="663"/>
      <c r="R9" s="158"/>
      <c r="S9" s="206"/>
    </row>
    <row r="10" spans="2:19" ht="14.25" customHeight="1">
      <c r="B10" s="200" t="s">
        <v>62</v>
      </c>
      <c r="C10" s="199"/>
      <c r="D10" s="146">
        <f t="shared" ref="D10:D12" si="1">IF($D$20=$P$20,O10,IF($D$20=$J$20,I10,IF($D$20=$M$20,L10,IF($D$20=$S$20,R10,0))))</f>
        <v>18000</v>
      </c>
      <c r="E10" s="104">
        <v>42</v>
      </c>
      <c r="F10" s="103">
        <f t="shared" ref="F10:F14" si="2">IF(D10&lt;10,ROUNDDOWN(D10*$S$3,0),ROUNDDOWN(D10*$S$3,-1))</f>
        <v>10800</v>
      </c>
      <c r="G10" s="102">
        <f t="shared" si="0"/>
        <v>453600</v>
      </c>
      <c r="H10" s="173">
        <v>42</v>
      </c>
      <c r="I10" s="158">
        <v>22500</v>
      </c>
      <c r="J10" s="102">
        <f>ROUND(H10*I10,1)</f>
        <v>945000</v>
      </c>
      <c r="K10" s="173">
        <v>42</v>
      </c>
      <c r="L10" s="665">
        <v>18000</v>
      </c>
      <c r="M10" s="181">
        <f>ROUND(K10*L10,1)</f>
        <v>756000</v>
      </c>
      <c r="N10" s="173">
        <v>42</v>
      </c>
      <c r="O10" s="158">
        <v>25000</v>
      </c>
      <c r="P10" s="664">
        <f>ROUND(N10*O10,1)</f>
        <v>1050000</v>
      </c>
      <c r="Q10" s="173"/>
      <c r="R10" s="158"/>
      <c r="S10" s="206"/>
    </row>
    <row r="11" spans="2:19" ht="14.25" customHeight="1">
      <c r="B11" s="200" t="s">
        <v>61</v>
      </c>
      <c r="C11" s="199"/>
      <c r="D11" s="146">
        <f t="shared" si="1"/>
        <v>17500</v>
      </c>
      <c r="E11" s="104">
        <v>20</v>
      </c>
      <c r="F11" s="103">
        <f t="shared" si="2"/>
        <v>10500</v>
      </c>
      <c r="G11" s="102">
        <f t="shared" si="0"/>
        <v>210000</v>
      </c>
      <c r="H11" s="173">
        <v>20</v>
      </c>
      <c r="I11" s="158">
        <v>18000</v>
      </c>
      <c r="J11" s="102">
        <f>ROUND(H11*I11,1)</f>
        <v>360000</v>
      </c>
      <c r="K11" s="173">
        <v>20</v>
      </c>
      <c r="L11" s="665">
        <v>17500</v>
      </c>
      <c r="M11" s="181">
        <f>ROUND(K11*L11,1)</f>
        <v>350000</v>
      </c>
      <c r="N11" s="173">
        <v>20</v>
      </c>
      <c r="O11" s="158">
        <v>19400</v>
      </c>
      <c r="P11" s="664">
        <f>ROUND(N11*O11,1)</f>
        <v>388000</v>
      </c>
      <c r="Q11" s="173"/>
      <c r="R11" s="158"/>
      <c r="S11" s="206"/>
    </row>
    <row r="12" spans="2:19" ht="14.25" customHeight="1">
      <c r="B12" s="200" t="s">
        <v>60</v>
      </c>
      <c r="C12" s="199"/>
      <c r="D12" s="146">
        <f t="shared" si="1"/>
        <v>25000</v>
      </c>
      <c r="E12" s="106">
        <v>1</v>
      </c>
      <c r="F12" s="103">
        <f t="shared" si="2"/>
        <v>15000</v>
      </c>
      <c r="G12" s="106">
        <f t="shared" si="0"/>
        <v>15000</v>
      </c>
      <c r="H12" s="180">
        <v>1</v>
      </c>
      <c r="I12" s="158">
        <v>25000</v>
      </c>
      <c r="J12" s="102">
        <f>ROUND(H12*I12,1)</f>
        <v>25000</v>
      </c>
      <c r="K12" s="180">
        <v>1</v>
      </c>
      <c r="L12" s="665">
        <v>25000</v>
      </c>
      <c r="M12" s="181">
        <f>ROUND(K12*L12,1)</f>
        <v>25000</v>
      </c>
      <c r="N12" s="180">
        <v>1</v>
      </c>
      <c r="O12" s="158">
        <v>28000</v>
      </c>
      <c r="P12" s="664">
        <f>ROUND(N12*O12,1)</f>
        <v>28000</v>
      </c>
      <c r="Q12" s="180"/>
      <c r="R12" s="158"/>
      <c r="S12" s="206"/>
    </row>
    <row r="13" spans="2:19" ht="14.25" customHeight="1">
      <c r="B13" s="200" t="s">
        <v>998</v>
      </c>
      <c r="C13" s="199"/>
      <c r="D13" s="146">
        <f>IF($D$20=$P$20,O13,IF($D$20=$J$20,I13,IF($D$20=$M$20,L13,IF($D$20=$S$20,R13,0))))</f>
        <v>4900</v>
      </c>
      <c r="E13" s="104">
        <v>1</v>
      </c>
      <c r="F13" s="103">
        <f t="shared" si="2"/>
        <v>2940</v>
      </c>
      <c r="G13" s="102">
        <f>ROUND(E13*F13,1)</f>
        <v>2940</v>
      </c>
      <c r="H13" s="173">
        <v>1</v>
      </c>
      <c r="I13" s="665">
        <v>5000</v>
      </c>
      <c r="J13" s="102">
        <f t="shared" ref="J13:J14" si="3">ROUND(H13*I13,1)</f>
        <v>5000</v>
      </c>
      <c r="K13" s="173">
        <v>1</v>
      </c>
      <c r="L13" s="665">
        <v>4900</v>
      </c>
      <c r="M13" s="181">
        <f t="shared" ref="M13:M14" si="4">ROUND(K13*L13,1)</f>
        <v>4900</v>
      </c>
      <c r="N13" s="173">
        <v>1</v>
      </c>
      <c r="O13" s="665">
        <v>5100</v>
      </c>
      <c r="P13" s="181">
        <f t="shared" ref="P13:P14" si="5">ROUND(N13*O13,1)</f>
        <v>5100</v>
      </c>
      <c r="Q13" s="173"/>
      <c r="R13" s="665"/>
      <c r="S13" s="177"/>
    </row>
    <row r="14" spans="2:19" ht="14.25" customHeight="1">
      <c r="B14" s="200" t="s">
        <v>998</v>
      </c>
      <c r="C14" s="199"/>
      <c r="D14" s="146">
        <f>IF($D$20=$P$20,O14,IF($D$20=$J$20,I14,IF($D$20=$M$20,L14,IF($D$20=$S$20,R14,0))))</f>
        <v>8560</v>
      </c>
      <c r="E14" s="104">
        <v>1</v>
      </c>
      <c r="F14" s="103">
        <f t="shared" si="2"/>
        <v>5130</v>
      </c>
      <c r="G14" s="102">
        <f t="shared" ref="G14" si="6">ROUND(E14*F14,1)</f>
        <v>5130</v>
      </c>
      <c r="H14" s="173">
        <v>1</v>
      </c>
      <c r="I14" s="103">
        <v>8860</v>
      </c>
      <c r="J14" s="102">
        <f t="shared" si="3"/>
        <v>8860</v>
      </c>
      <c r="K14" s="173">
        <v>1</v>
      </c>
      <c r="L14" s="665">
        <v>8560</v>
      </c>
      <c r="M14" s="181">
        <f t="shared" si="4"/>
        <v>8560</v>
      </c>
      <c r="N14" s="173">
        <v>1</v>
      </c>
      <c r="O14" s="665">
        <v>9000</v>
      </c>
      <c r="P14" s="181">
        <f t="shared" si="5"/>
        <v>9000</v>
      </c>
      <c r="Q14" s="173"/>
      <c r="R14" s="665"/>
      <c r="S14" s="177"/>
    </row>
    <row r="15" spans="2:19" ht="14.25" customHeight="1">
      <c r="B15" s="200"/>
      <c r="C15" s="199"/>
      <c r="D15" s="146"/>
      <c r="E15" s="104"/>
      <c r="F15" s="103"/>
      <c r="G15" s="102"/>
      <c r="H15" s="180"/>
      <c r="I15" s="103"/>
      <c r="J15" s="666"/>
      <c r="K15" s="180"/>
      <c r="L15" s="665"/>
      <c r="M15" s="667"/>
      <c r="N15" s="180"/>
      <c r="O15" s="665"/>
      <c r="P15" s="667"/>
      <c r="Q15" s="180"/>
      <c r="R15" s="665"/>
      <c r="S15" s="201"/>
    </row>
    <row r="16" spans="2:19" ht="14.25" customHeight="1">
      <c r="B16" s="200"/>
      <c r="C16" s="199"/>
      <c r="D16" s="146"/>
      <c r="E16" s="104"/>
      <c r="F16" s="103"/>
      <c r="G16" s="102"/>
      <c r="H16" s="180"/>
      <c r="I16" s="103"/>
      <c r="J16" s="666"/>
      <c r="K16" s="180"/>
      <c r="L16" s="665"/>
      <c r="M16" s="667"/>
      <c r="N16" s="180"/>
      <c r="O16" s="665"/>
      <c r="P16" s="667"/>
      <c r="Q16" s="180"/>
      <c r="R16" s="665"/>
      <c r="S16" s="201"/>
    </row>
    <row r="17" spans="1:29" ht="14.25" customHeight="1">
      <c r="B17" s="200"/>
      <c r="C17" s="199"/>
      <c r="D17" s="146"/>
      <c r="E17" s="104"/>
      <c r="F17" s="103"/>
      <c r="G17" s="102"/>
      <c r="H17" s="180"/>
      <c r="I17" s="103"/>
      <c r="J17" s="666"/>
      <c r="K17" s="180"/>
      <c r="L17" s="665"/>
      <c r="M17" s="667"/>
      <c r="N17" s="180"/>
      <c r="O17" s="665"/>
      <c r="P17" s="667"/>
      <c r="Q17" s="180"/>
      <c r="R17" s="665"/>
      <c r="S17" s="201"/>
    </row>
    <row r="18" spans="1:29" ht="14.25" customHeight="1">
      <c r="B18" s="200"/>
      <c r="C18" s="199"/>
      <c r="D18" s="146"/>
      <c r="E18" s="104"/>
      <c r="F18" s="103"/>
      <c r="G18" s="102"/>
      <c r="H18" s="165"/>
      <c r="I18" s="198"/>
      <c r="J18" s="203"/>
      <c r="K18" s="165"/>
      <c r="L18" s="109"/>
      <c r="M18" s="203"/>
      <c r="N18" s="165"/>
      <c r="O18" s="202"/>
      <c r="P18" s="177"/>
      <c r="Q18" s="165"/>
      <c r="R18" s="100"/>
      <c r="S18" s="201"/>
    </row>
    <row r="19" spans="1:29" ht="14.25" customHeight="1" thickBot="1">
      <c r="B19" s="197"/>
      <c r="C19" s="196"/>
      <c r="D19" s="146"/>
      <c r="E19" s="104"/>
      <c r="F19" s="98"/>
      <c r="G19" s="97"/>
      <c r="H19" s="96"/>
      <c r="I19" s="95"/>
      <c r="J19" s="94"/>
      <c r="K19" s="96"/>
      <c r="L19" s="95"/>
      <c r="M19" s="94"/>
      <c r="N19" s="96"/>
      <c r="O19" s="95"/>
      <c r="P19" s="195"/>
      <c r="Q19" s="96"/>
      <c r="R19" s="95"/>
      <c r="S19" s="195"/>
    </row>
    <row r="20" spans="1:29" ht="14.25" customHeight="1" thickBot="1">
      <c r="B20" s="93" t="s">
        <v>83</v>
      </c>
      <c r="C20" s="92"/>
      <c r="D20" s="172">
        <f>MIN(J20,M20,P20,S20)</f>
        <v>1794460</v>
      </c>
      <c r="E20" s="90"/>
      <c r="F20" s="89"/>
      <c r="G20" s="88">
        <f>SUM(G8:G19)</f>
        <v>1076670</v>
      </c>
      <c r="H20" s="87"/>
      <c r="I20" s="86"/>
      <c r="J20" s="85">
        <f>IF(H5="","",SUM(J8:J19))</f>
        <v>2038860</v>
      </c>
      <c r="K20" s="87"/>
      <c r="L20" s="86"/>
      <c r="M20" s="85">
        <f>IF(K5="","",SUM(M8:M19))</f>
        <v>1794460</v>
      </c>
      <c r="N20" s="87"/>
      <c r="O20" s="86"/>
      <c r="P20" s="85">
        <f>IF(N5="","",SUM(P8:P19))</f>
        <v>5730100</v>
      </c>
      <c r="Q20" s="87"/>
      <c r="R20" s="86"/>
      <c r="S20" s="85" t="str">
        <f>IF(Q5="","",SUM(S8:S19))</f>
        <v/>
      </c>
    </row>
    <row r="21" spans="1:29" ht="14.25" customHeight="1"/>
    <row r="22" spans="1:29" ht="14.25" customHeight="1"/>
    <row r="23" spans="1:29" ht="14.25" customHeight="1" thickBot="1"/>
    <row r="24" spans="1:29" ht="14.25" customHeight="1" thickBot="1">
      <c r="A24" s="80"/>
      <c r="B24" s="150" t="s">
        <v>93</v>
      </c>
      <c r="C24" s="142" t="e">
        <f>+#REF!</f>
        <v>#REF!</v>
      </c>
      <c r="D24" s="138"/>
      <c r="E24" s="138"/>
      <c r="F24" s="193"/>
      <c r="G24" s="138"/>
      <c r="H24" s="138"/>
      <c r="I24" s="139"/>
      <c r="J24" s="93" t="s">
        <v>92</v>
      </c>
      <c r="K24" s="140" t="s">
        <v>187</v>
      </c>
      <c r="L24" s="139"/>
      <c r="M24" s="138"/>
      <c r="N24" s="138"/>
      <c r="O24" s="139"/>
      <c r="P24" s="138"/>
      <c r="Q24" s="138"/>
      <c r="R24" s="93" t="s">
        <v>91</v>
      </c>
      <c r="S24" s="137">
        <v>0.6</v>
      </c>
      <c r="T24" s="80"/>
      <c r="U24" s="191"/>
      <c r="V24" s="192"/>
      <c r="W24" s="191"/>
      <c r="X24" s="191"/>
      <c r="Y24" s="191"/>
      <c r="Z24" s="191"/>
      <c r="AA24" s="191"/>
      <c r="AB24" s="191"/>
      <c r="AC24" s="191"/>
    </row>
    <row r="25" spans="1:29" ht="14.25" customHeight="1" thickBot="1">
      <c r="A25" s="80"/>
      <c r="T25" s="80"/>
      <c r="U25" s="191"/>
      <c r="V25" s="191"/>
      <c r="W25" s="191"/>
      <c r="X25" s="191"/>
      <c r="Y25" s="191"/>
      <c r="Z25" s="191"/>
      <c r="AA25" s="191"/>
      <c r="AB25" s="191"/>
      <c r="AC25" s="191"/>
    </row>
    <row r="26" spans="1:29" ht="14.25" customHeight="1">
      <c r="A26" s="80"/>
      <c r="B26" s="136"/>
      <c r="C26" s="135"/>
      <c r="D26" s="134" t="s">
        <v>90</v>
      </c>
      <c r="E26" s="1099" t="s">
        <v>89</v>
      </c>
      <c r="F26" s="1100"/>
      <c r="G26" s="1100"/>
      <c r="H26" s="1086" t="s">
        <v>999</v>
      </c>
      <c r="I26" s="1094"/>
      <c r="J26" s="1095"/>
      <c r="K26" s="1086" t="s">
        <v>1000</v>
      </c>
      <c r="L26" s="1094"/>
      <c r="M26" s="1095"/>
      <c r="N26" s="1086" t="s">
        <v>1001</v>
      </c>
      <c r="O26" s="1094"/>
      <c r="P26" s="1095"/>
      <c r="Q26" s="1086" t="s">
        <v>1004</v>
      </c>
      <c r="R26" s="1094"/>
      <c r="S26" s="1095"/>
      <c r="T26" s="80"/>
      <c r="U26" s="1092"/>
      <c r="V26" s="1093"/>
      <c r="W26" s="1093"/>
      <c r="X26" s="1092"/>
      <c r="Y26" s="1093"/>
      <c r="Z26" s="1093"/>
      <c r="AA26" s="1092"/>
      <c r="AB26" s="1093"/>
      <c r="AC26" s="1093"/>
    </row>
    <row r="27" spans="1:29" ht="14.25" customHeight="1">
      <c r="A27" s="80"/>
      <c r="B27" s="133" t="s">
        <v>88</v>
      </c>
      <c r="C27" s="132" t="s">
        <v>87</v>
      </c>
      <c r="D27" s="131"/>
      <c r="E27" s="1101"/>
      <c r="F27" s="1102"/>
      <c r="G27" s="1102"/>
      <c r="H27" s="1096"/>
      <c r="I27" s="1097"/>
      <c r="J27" s="1098"/>
      <c r="K27" s="1096"/>
      <c r="L27" s="1097"/>
      <c r="M27" s="1098"/>
      <c r="N27" s="1096"/>
      <c r="O27" s="1097"/>
      <c r="P27" s="1098"/>
      <c r="Q27" s="1096"/>
      <c r="R27" s="1097"/>
      <c r="S27" s="1098"/>
      <c r="T27" s="80"/>
      <c r="U27" s="1093"/>
      <c r="V27" s="1093"/>
      <c r="W27" s="1093"/>
      <c r="X27" s="1093"/>
      <c r="Y27" s="1093"/>
      <c r="Z27" s="1093"/>
      <c r="AA27" s="1093"/>
      <c r="AB27" s="1093"/>
      <c r="AC27" s="1093"/>
    </row>
    <row r="28" spans="1:29" ht="14.25" customHeight="1" thickBot="1">
      <c r="A28" s="80"/>
      <c r="B28" s="130"/>
      <c r="C28" s="129"/>
      <c r="D28" s="144"/>
      <c r="E28" s="190" t="s">
        <v>13</v>
      </c>
      <c r="F28" s="127" t="s">
        <v>85</v>
      </c>
      <c r="G28" s="124" t="s">
        <v>84</v>
      </c>
      <c r="H28" s="126" t="s">
        <v>13</v>
      </c>
      <c r="I28" s="125" t="s">
        <v>85</v>
      </c>
      <c r="J28" s="124" t="s">
        <v>84</v>
      </c>
      <c r="K28" s="126" t="s">
        <v>13</v>
      </c>
      <c r="L28" s="125" t="s">
        <v>85</v>
      </c>
      <c r="M28" s="124" t="s">
        <v>84</v>
      </c>
      <c r="N28" s="126" t="s">
        <v>13</v>
      </c>
      <c r="O28" s="125" t="s">
        <v>85</v>
      </c>
      <c r="P28" s="124" t="s">
        <v>84</v>
      </c>
      <c r="Q28" s="126" t="s">
        <v>13</v>
      </c>
      <c r="R28" s="125" t="s">
        <v>85</v>
      </c>
      <c r="S28" s="124" t="s">
        <v>84</v>
      </c>
      <c r="T28" s="80"/>
      <c r="U28" s="189"/>
      <c r="V28" s="157"/>
      <c r="W28" s="188"/>
      <c r="X28" s="189"/>
      <c r="Y28" s="157"/>
      <c r="Z28" s="188"/>
      <c r="AA28" s="189"/>
      <c r="AB28" s="157"/>
      <c r="AC28" s="188"/>
    </row>
    <row r="29" spans="1:29" ht="14.25" customHeight="1" thickTop="1">
      <c r="A29" s="80"/>
      <c r="B29" s="148"/>
      <c r="C29" s="122"/>
      <c r="D29" s="121"/>
      <c r="E29" s="120"/>
      <c r="F29" s="119"/>
      <c r="G29" s="118"/>
      <c r="H29" s="668"/>
      <c r="I29" s="669"/>
      <c r="J29" s="118"/>
      <c r="K29" s="668"/>
      <c r="L29" s="669"/>
      <c r="M29" s="670"/>
      <c r="N29" s="668"/>
      <c r="O29" s="669"/>
      <c r="P29" s="670"/>
      <c r="Q29" s="668"/>
      <c r="R29" s="669"/>
      <c r="S29" s="670"/>
      <c r="T29" s="80"/>
      <c r="U29" s="152"/>
      <c r="V29" s="157"/>
      <c r="W29" s="151"/>
      <c r="X29" s="152"/>
      <c r="Y29" s="176"/>
      <c r="Z29" s="176"/>
      <c r="AA29" s="152"/>
      <c r="AB29" s="176"/>
      <c r="AC29" s="176"/>
    </row>
    <row r="30" spans="1:29" ht="14.25" customHeight="1">
      <c r="A30" s="80">
        <v>1</v>
      </c>
      <c r="B30" s="200" t="s">
        <v>186</v>
      </c>
      <c r="C30" s="199"/>
      <c r="D30" s="182">
        <f>IF($D$41=$P$41,O30,IF($D$41=$J$41,I30,IF($D$41=$M$41,L30,IF($D$41=$S$41,R30,0))))</f>
        <v>146</v>
      </c>
      <c r="E30" s="111">
        <v>1</v>
      </c>
      <c r="F30" s="103">
        <f>IF(D30&lt;10,ROUNDDOWN(D30*$S$24,0),ROUNDDOWN(D30*$S$24,-1))</f>
        <v>80</v>
      </c>
      <c r="G30" s="102">
        <f t="shared" ref="G30:G38" si="7">ROUND(E30*F30,1)</f>
        <v>80</v>
      </c>
      <c r="H30" s="663">
        <v>1</v>
      </c>
      <c r="I30" s="158">
        <v>227</v>
      </c>
      <c r="J30" s="102">
        <f>ROUND(H30*I30,1)</f>
        <v>227</v>
      </c>
      <c r="K30" s="663">
        <v>1</v>
      </c>
      <c r="L30" s="158">
        <v>146</v>
      </c>
      <c r="M30" s="664">
        <f t="shared" ref="M30:M38" si="8">ROUND(K30*L30,1)</f>
        <v>146</v>
      </c>
      <c r="N30" s="663">
        <v>1</v>
      </c>
      <c r="O30" s="158">
        <v>227</v>
      </c>
      <c r="P30" s="664">
        <v>227</v>
      </c>
      <c r="Q30" s="663">
        <v>1</v>
      </c>
      <c r="R30" s="158">
        <v>238</v>
      </c>
      <c r="S30" s="664">
        <v>146</v>
      </c>
      <c r="T30" s="80"/>
      <c r="U30" s="152"/>
      <c r="V30" s="157"/>
      <c r="W30" s="151"/>
      <c r="X30" s="152"/>
      <c r="Y30" s="176"/>
      <c r="Z30" s="176"/>
      <c r="AA30" s="152"/>
      <c r="AB30" s="176"/>
      <c r="AC30" s="176"/>
    </row>
    <row r="31" spans="1:29" ht="14.25" customHeight="1">
      <c r="A31" s="80">
        <f t="shared" ref="A31:A38" si="9">A30+1</f>
        <v>2</v>
      </c>
      <c r="B31" s="200" t="s">
        <v>185</v>
      </c>
      <c r="C31" s="199"/>
      <c r="D31" s="182">
        <f t="shared" ref="D31:D38" si="10">IF($D$41=$P$41,O31,IF($D$41=$J$41,I31,IF($D$41=$M$41,L31,IF($D$41=$S$41,R31,0))))</f>
        <v>253</v>
      </c>
      <c r="E31" s="104">
        <v>30</v>
      </c>
      <c r="F31" s="103">
        <f>IF(D31&lt;10,ROUNDDOWN(D31*$S$24,0),ROUNDDOWN(D31*$S$24,-1))</f>
        <v>150</v>
      </c>
      <c r="G31" s="102">
        <f t="shared" si="7"/>
        <v>4500</v>
      </c>
      <c r="H31" s="173">
        <v>30</v>
      </c>
      <c r="I31" s="158">
        <v>327</v>
      </c>
      <c r="J31" s="102">
        <f>ROUND(H31*I31,1)</f>
        <v>9810</v>
      </c>
      <c r="K31" s="173">
        <v>30</v>
      </c>
      <c r="L31" s="665">
        <v>253</v>
      </c>
      <c r="M31" s="181">
        <f t="shared" si="8"/>
        <v>7590</v>
      </c>
      <c r="N31" s="173">
        <v>30</v>
      </c>
      <c r="O31" s="158">
        <v>327</v>
      </c>
      <c r="P31" s="664">
        <v>9810</v>
      </c>
      <c r="Q31" s="173">
        <v>30</v>
      </c>
      <c r="R31" s="158">
        <v>329</v>
      </c>
      <c r="S31" s="664">
        <v>7590</v>
      </c>
      <c r="T31" s="80"/>
      <c r="U31" s="152"/>
      <c r="V31" s="157"/>
      <c r="W31" s="151"/>
      <c r="X31" s="152"/>
      <c r="Y31" s="176"/>
      <c r="Z31" s="176"/>
      <c r="AA31" s="152"/>
      <c r="AB31" s="176"/>
      <c r="AC31" s="176"/>
    </row>
    <row r="32" spans="1:29" ht="14.25" customHeight="1">
      <c r="A32" s="80">
        <f t="shared" si="9"/>
        <v>3</v>
      </c>
      <c r="B32" s="200" t="s">
        <v>184</v>
      </c>
      <c r="C32" s="199"/>
      <c r="D32" s="182">
        <f t="shared" si="10"/>
        <v>362</v>
      </c>
      <c r="E32" s="104">
        <v>3</v>
      </c>
      <c r="F32" s="103">
        <f>IF(D32&lt;10,ROUNDDOWN(D32*$S$24,0),ROUNDDOWN(D32*$S$24,-1))</f>
        <v>210</v>
      </c>
      <c r="G32" s="102">
        <f>ROUND(E32*F32,1)</f>
        <v>630</v>
      </c>
      <c r="H32" s="173">
        <v>3</v>
      </c>
      <c r="I32" s="158">
        <v>474</v>
      </c>
      <c r="J32" s="102">
        <f>ROUND(H32*I32,1)</f>
        <v>1422</v>
      </c>
      <c r="K32" s="173">
        <v>3</v>
      </c>
      <c r="L32" s="665">
        <v>362</v>
      </c>
      <c r="M32" s="181">
        <f t="shared" si="8"/>
        <v>1086</v>
      </c>
      <c r="N32" s="173">
        <v>3</v>
      </c>
      <c r="O32" s="158">
        <v>474</v>
      </c>
      <c r="P32" s="664">
        <v>1422</v>
      </c>
      <c r="Q32" s="173">
        <v>3</v>
      </c>
      <c r="R32" s="158">
        <v>480</v>
      </c>
      <c r="S32" s="664">
        <v>1086</v>
      </c>
      <c r="T32" s="80"/>
      <c r="U32" s="152"/>
      <c r="V32" s="157"/>
      <c r="W32" s="151"/>
      <c r="X32" s="152"/>
      <c r="Y32" s="176"/>
      <c r="Z32" s="176"/>
      <c r="AA32" s="152"/>
      <c r="AB32" s="176"/>
      <c r="AC32" s="176"/>
    </row>
    <row r="33" spans="1:29" ht="14.25" customHeight="1">
      <c r="A33" s="80">
        <f t="shared" si="9"/>
        <v>4</v>
      </c>
      <c r="B33" s="200" t="s">
        <v>183</v>
      </c>
      <c r="C33" s="199"/>
      <c r="D33" s="182">
        <f t="shared" si="10"/>
        <v>50</v>
      </c>
      <c r="E33" s="676">
        <v>5</v>
      </c>
      <c r="F33" s="103">
        <f t="shared" ref="F33:F38" si="11">IF(D33&lt;10,ROUNDDOWN(D33*$S$24,0),ROUNDDOWN(D33*$S$24,-1))</f>
        <v>30</v>
      </c>
      <c r="G33" s="102">
        <f t="shared" si="7"/>
        <v>150</v>
      </c>
      <c r="H33" s="180">
        <v>5</v>
      </c>
      <c r="I33" s="158">
        <v>60</v>
      </c>
      <c r="J33" s="102">
        <f>ROUND(H33*I33,1)</f>
        <v>300</v>
      </c>
      <c r="K33" s="180">
        <v>5</v>
      </c>
      <c r="L33" s="665">
        <v>50</v>
      </c>
      <c r="M33" s="181">
        <f t="shared" si="8"/>
        <v>250</v>
      </c>
      <c r="N33" s="180">
        <v>5</v>
      </c>
      <c r="O33" s="158">
        <v>60</v>
      </c>
      <c r="P33" s="664">
        <v>300</v>
      </c>
      <c r="Q33" s="180">
        <v>5</v>
      </c>
      <c r="R33" s="158">
        <v>84</v>
      </c>
      <c r="S33" s="664">
        <v>420</v>
      </c>
      <c r="T33" s="80"/>
      <c r="U33" s="152"/>
      <c r="V33" s="157"/>
      <c r="W33" s="151"/>
      <c r="X33" s="152"/>
      <c r="Y33" s="176"/>
      <c r="Z33" s="176"/>
      <c r="AA33" s="152"/>
      <c r="AB33" s="176"/>
      <c r="AC33" s="176"/>
    </row>
    <row r="34" spans="1:29" ht="14.25" customHeight="1">
      <c r="A34" s="80">
        <f t="shared" si="9"/>
        <v>5</v>
      </c>
      <c r="B34" s="200" t="s">
        <v>182</v>
      </c>
      <c r="C34" s="199"/>
      <c r="D34" s="182">
        <f>IF($D$41=$P$41,O34,IF($D$41=$J$41,I34,IF($D$41=$M$41,L34,IF($D$41=$S$41,R34,0))))</f>
        <v>1000</v>
      </c>
      <c r="E34" s="104">
        <v>2</v>
      </c>
      <c r="F34" s="103">
        <f t="shared" si="11"/>
        <v>600</v>
      </c>
      <c r="G34" s="102">
        <f>ROUND(E34*F34,1)</f>
        <v>1200</v>
      </c>
      <c r="H34" s="173">
        <v>2</v>
      </c>
      <c r="I34" s="665">
        <v>1200</v>
      </c>
      <c r="J34" s="102">
        <f t="shared" ref="J34:J38" si="12">ROUND(H34*I34,1)</f>
        <v>2400</v>
      </c>
      <c r="K34" s="173">
        <v>2</v>
      </c>
      <c r="L34" s="665">
        <v>1000</v>
      </c>
      <c r="M34" s="181">
        <f t="shared" si="8"/>
        <v>2000</v>
      </c>
      <c r="N34" s="173">
        <v>2</v>
      </c>
      <c r="O34" s="665">
        <v>1100</v>
      </c>
      <c r="P34" s="181">
        <f t="shared" ref="P34:P38" si="13">ROUND(N34*O34,1)</f>
        <v>2200</v>
      </c>
      <c r="Q34" s="173">
        <v>2</v>
      </c>
      <c r="R34" s="665">
        <v>1150</v>
      </c>
      <c r="S34" s="181">
        <f t="shared" ref="S34:S38" si="14">ROUND(Q34*R34,1)</f>
        <v>2300</v>
      </c>
      <c r="T34" s="80"/>
      <c r="U34" s="191"/>
      <c r="V34" s="157"/>
      <c r="W34" s="191"/>
      <c r="X34" s="191"/>
      <c r="Y34" s="191"/>
      <c r="Z34" s="191"/>
      <c r="AA34" s="191"/>
      <c r="AB34" s="191"/>
      <c r="AC34" s="191"/>
    </row>
    <row r="35" spans="1:29" ht="14.25" customHeight="1">
      <c r="A35" s="80">
        <f t="shared" si="9"/>
        <v>6</v>
      </c>
      <c r="B35" s="200" t="s">
        <v>181</v>
      </c>
      <c r="C35" s="199"/>
      <c r="D35" s="182">
        <f t="shared" si="10"/>
        <v>769</v>
      </c>
      <c r="E35" s="104">
        <v>1</v>
      </c>
      <c r="F35" s="103">
        <f t="shared" si="11"/>
        <v>460</v>
      </c>
      <c r="G35" s="102">
        <f t="shared" si="7"/>
        <v>460</v>
      </c>
      <c r="H35" s="173">
        <v>1</v>
      </c>
      <c r="I35" s="103">
        <v>1800</v>
      </c>
      <c r="J35" s="102">
        <f t="shared" si="12"/>
        <v>1800</v>
      </c>
      <c r="K35" s="173">
        <v>1</v>
      </c>
      <c r="L35" s="665">
        <v>769</v>
      </c>
      <c r="M35" s="181">
        <f t="shared" si="8"/>
        <v>769</v>
      </c>
      <c r="N35" s="173">
        <v>1</v>
      </c>
      <c r="O35" s="665">
        <v>1210</v>
      </c>
      <c r="P35" s="181">
        <f t="shared" si="13"/>
        <v>1210</v>
      </c>
      <c r="Q35" s="173">
        <v>1</v>
      </c>
      <c r="R35" s="665">
        <v>1865</v>
      </c>
      <c r="S35" s="181">
        <f t="shared" si="14"/>
        <v>1865</v>
      </c>
      <c r="T35" s="80"/>
      <c r="U35" s="191"/>
      <c r="V35" s="157"/>
      <c r="W35" s="191"/>
      <c r="X35" s="191"/>
      <c r="Y35" s="191"/>
      <c r="Z35" s="191"/>
      <c r="AA35" s="191"/>
      <c r="AB35" s="191"/>
      <c r="AC35" s="191"/>
    </row>
    <row r="36" spans="1:29" ht="14.25" customHeight="1">
      <c r="A36" s="80">
        <f t="shared" si="9"/>
        <v>7</v>
      </c>
      <c r="B36" s="200" t="s">
        <v>180</v>
      </c>
      <c r="C36" s="199"/>
      <c r="D36" s="182">
        <f t="shared" si="10"/>
        <v>148</v>
      </c>
      <c r="E36" s="104">
        <v>4</v>
      </c>
      <c r="F36" s="103">
        <f t="shared" si="11"/>
        <v>80</v>
      </c>
      <c r="G36" s="102">
        <f t="shared" si="7"/>
        <v>320</v>
      </c>
      <c r="H36" s="180">
        <v>4</v>
      </c>
      <c r="I36" s="103">
        <v>150</v>
      </c>
      <c r="J36" s="666">
        <f t="shared" si="12"/>
        <v>600</v>
      </c>
      <c r="K36" s="180">
        <v>4</v>
      </c>
      <c r="L36" s="665">
        <v>148</v>
      </c>
      <c r="M36" s="667">
        <f t="shared" si="8"/>
        <v>592</v>
      </c>
      <c r="N36" s="180">
        <v>4</v>
      </c>
      <c r="O36" s="665">
        <v>160</v>
      </c>
      <c r="P36" s="667">
        <f t="shared" si="13"/>
        <v>640</v>
      </c>
      <c r="Q36" s="180">
        <v>4</v>
      </c>
      <c r="R36" s="665">
        <v>250</v>
      </c>
      <c r="S36" s="667">
        <f t="shared" si="14"/>
        <v>1000</v>
      </c>
      <c r="T36" s="80"/>
      <c r="U36" s="191"/>
      <c r="V36" s="157"/>
      <c r="W36" s="191"/>
      <c r="X36" s="191"/>
      <c r="Y36" s="191"/>
      <c r="Z36" s="191"/>
      <c r="AA36" s="191"/>
      <c r="AB36" s="191"/>
      <c r="AC36" s="191"/>
    </row>
    <row r="37" spans="1:29" ht="14.25" customHeight="1">
      <c r="A37" s="80">
        <f t="shared" si="9"/>
        <v>8</v>
      </c>
      <c r="B37" s="200" t="s">
        <v>179</v>
      </c>
      <c r="C37" s="199"/>
      <c r="D37" s="182">
        <f t="shared" si="10"/>
        <v>140</v>
      </c>
      <c r="E37" s="104">
        <v>12</v>
      </c>
      <c r="F37" s="103">
        <f t="shared" si="11"/>
        <v>80</v>
      </c>
      <c r="G37" s="102">
        <f t="shared" si="7"/>
        <v>960</v>
      </c>
      <c r="H37" s="180">
        <v>12</v>
      </c>
      <c r="I37" s="103">
        <v>253</v>
      </c>
      <c r="J37" s="666">
        <f t="shared" si="12"/>
        <v>3036</v>
      </c>
      <c r="K37" s="180">
        <v>12</v>
      </c>
      <c r="L37" s="665">
        <v>140</v>
      </c>
      <c r="M37" s="667">
        <f t="shared" si="8"/>
        <v>1680</v>
      </c>
      <c r="N37" s="180">
        <v>12</v>
      </c>
      <c r="O37" s="665">
        <v>174</v>
      </c>
      <c r="P37" s="667">
        <f t="shared" si="13"/>
        <v>2088</v>
      </c>
      <c r="Q37" s="180">
        <v>12</v>
      </c>
      <c r="R37" s="665">
        <v>280</v>
      </c>
      <c r="S37" s="667">
        <f t="shared" si="14"/>
        <v>3360</v>
      </c>
      <c r="T37" s="80"/>
      <c r="U37" s="191"/>
      <c r="V37" s="157"/>
      <c r="W37" s="191"/>
      <c r="X37" s="191"/>
      <c r="Y37" s="191"/>
      <c r="Z37" s="191"/>
      <c r="AA37" s="191"/>
      <c r="AB37" s="191"/>
      <c r="AC37" s="191"/>
    </row>
    <row r="38" spans="1:29" ht="14.25" customHeight="1">
      <c r="A38" s="80">
        <f t="shared" si="9"/>
        <v>9</v>
      </c>
      <c r="B38" s="200" t="s">
        <v>178</v>
      </c>
      <c r="C38" s="199"/>
      <c r="D38" s="182">
        <f t="shared" si="10"/>
        <v>350</v>
      </c>
      <c r="E38" s="104">
        <v>12</v>
      </c>
      <c r="F38" s="103">
        <f t="shared" si="11"/>
        <v>210</v>
      </c>
      <c r="G38" s="102">
        <f t="shared" si="7"/>
        <v>2520</v>
      </c>
      <c r="H38" s="180">
        <v>12</v>
      </c>
      <c r="I38" s="103">
        <v>488</v>
      </c>
      <c r="J38" s="666">
        <f t="shared" si="12"/>
        <v>5856</v>
      </c>
      <c r="K38" s="180">
        <v>12</v>
      </c>
      <c r="L38" s="665">
        <v>350</v>
      </c>
      <c r="M38" s="667">
        <f t="shared" si="8"/>
        <v>4200</v>
      </c>
      <c r="N38" s="180">
        <v>12</v>
      </c>
      <c r="O38" s="665">
        <v>369</v>
      </c>
      <c r="P38" s="667">
        <f t="shared" si="13"/>
        <v>4428</v>
      </c>
      <c r="Q38" s="180">
        <v>12</v>
      </c>
      <c r="R38" s="665">
        <v>490</v>
      </c>
      <c r="S38" s="667">
        <f t="shared" si="14"/>
        <v>5880</v>
      </c>
      <c r="T38" s="80"/>
      <c r="U38" s="191"/>
      <c r="V38" s="157"/>
      <c r="W38" s="191"/>
      <c r="X38" s="191"/>
      <c r="Y38" s="191"/>
      <c r="Z38" s="191"/>
      <c r="AA38" s="191"/>
      <c r="AB38" s="191"/>
      <c r="AC38" s="191"/>
    </row>
    <row r="39" spans="1:29" ht="14.25" customHeight="1">
      <c r="A39" s="80"/>
      <c r="B39" s="200"/>
      <c r="C39" s="199"/>
      <c r="D39" s="146"/>
      <c r="E39" s="104"/>
      <c r="F39" s="103"/>
      <c r="G39" s="102"/>
      <c r="H39" s="180"/>
      <c r="I39" s="103"/>
      <c r="J39" s="666"/>
      <c r="K39" s="180"/>
      <c r="L39" s="158"/>
      <c r="M39" s="666"/>
      <c r="N39" s="180"/>
      <c r="O39" s="671"/>
      <c r="P39" s="177"/>
      <c r="Q39" s="165"/>
      <c r="R39" s="100"/>
      <c r="S39" s="201"/>
      <c r="T39" s="80"/>
      <c r="U39" s="191"/>
      <c r="V39" s="157"/>
      <c r="W39" s="191"/>
      <c r="X39" s="191"/>
      <c r="Y39" s="191"/>
      <c r="Z39" s="191"/>
      <c r="AA39" s="191"/>
      <c r="AB39" s="191"/>
      <c r="AC39" s="191"/>
    </row>
    <row r="40" spans="1:29" ht="14.25" customHeight="1" thickBot="1">
      <c r="A40" s="80"/>
      <c r="B40" s="197"/>
      <c r="C40" s="196"/>
      <c r="D40" s="146"/>
      <c r="E40" s="104"/>
      <c r="F40" s="98"/>
      <c r="G40" s="97"/>
      <c r="H40" s="672"/>
      <c r="I40" s="98"/>
      <c r="J40" s="97"/>
      <c r="K40" s="672"/>
      <c r="L40" s="98"/>
      <c r="M40" s="97"/>
      <c r="N40" s="672"/>
      <c r="O40" s="98"/>
      <c r="P40" s="195"/>
      <c r="Q40" s="96"/>
      <c r="R40" s="95"/>
      <c r="S40" s="195"/>
      <c r="T40" s="80"/>
      <c r="U40" s="80"/>
      <c r="V40" s="80"/>
      <c r="W40" s="80"/>
      <c r="X40" s="80"/>
      <c r="Y40" s="80"/>
    </row>
    <row r="41" spans="1:29" ht="14.25" customHeight="1" thickBot="1">
      <c r="A41" s="80"/>
      <c r="B41" s="93" t="s">
        <v>83</v>
      </c>
      <c r="C41" s="92"/>
      <c r="D41" s="172">
        <f>MIN(J41,M41,P41,S41)</f>
        <v>18313</v>
      </c>
      <c r="E41" s="90"/>
      <c r="F41" s="89"/>
      <c r="G41" s="88">
        <f>SUM(G29:G40)</f>
        <v>10820</v>
      </c>
      <c r="H41" s="673"/>
      <c r="I41" s="674"/>
      <c r="J41" s="675">
        <f>IF(H26="","",SUM(J29:J40))</f>
        <v>25451</v>
      </c>
      <c r="K41" s="673"/>
      <c r="L41" s="674"/>
      <c r="M41" s="675">
        <f>IF(K26="","",SUM(M29:M40))</f>
        <v>18313</v>
      </c>
      <c r="N41" s="673"/>
      <c r="O41" s="674"/>
      <c r="P41" s="85">
        <f>IF(N26="","",SUM(P29:P40))</f>
        <v>22325</v>
      </c>
      <c r="Q41" s="87"/>
      <c r="R41" s="86"/>
      <c r="S41" s="85">
        <f>IF(Q26="","",SUM(S29:S40))</f>
        <v>23647</v>
      </c>
      <c r="T41" s="80"/>
      <c r="U41" s="80"/>
      <c r="V41" s="80"/>
      <c r="W41" s="80"/>
      <c r="X41" s="80"/>
      <c r="Y41" s="80"/>
    </row>
    <row r="42" spans="1:29" ht="14.25" customHeight="1">
      <c r="A42" s="80"/>
      <c r="B42" s="157"/>
      <c r="C42" s="156"/>
      <c r="D42" s="151"/>
      <c r="E42" s="154"/>
      <c r="F42" s="153"/>
      <c r="G42" s="153"/>
      <c r="H42" s="154"/>
      <c r="I42" s="677"/>
      <c r="J42" s="677"/>
      <c r="K42" s="154"/>
      <c r="L42" s="677"/>
      <c r="M42" s="677"/>
      <c r="N42" s="154"/>
      <c r="O42" s="677"/>
      <c r="P42" s="151"/>
      <c r="Q42" s="152"/>
      <c r="R42" s="151"/>
      <c r="S42" s="151"/>
      <c r="T42" s="80"/>
      <c r="U42" s="80"/>
      <c r="V42" s="80"/>
      <c r="W42" s="80"/>
      <c r="X42" s="80"/>
      <c r="Y42" s="80"/>
    </row>
    <row r="43" spans="1:29" ht="14.25" customHeight="1">
      <c r="B43" s="143" t="s">
        <v>94</v>
      </c>
    </row>
    <row r="44" spans="1:29" ht="14.25" customHeight="1" thickBot="1"/>
    <row r="45" spans="1:29" ht="14.25" customHeight="1" thickBot="1">
      <c r="A45" s="80"/>
      <c r="B45" s="150" t="s">
        <v>93</v>
      </c>
      <c r="C45" s="142" t="e">
        <f>+#REF!</f>
        <v>#REF!</v>
      </c>
      <c r="D45" s="138"/>
      <c r="E45" s="138"/>
      <c r="F45" s="193"/>
      <c r="G45" s="138"/>
      <c r="H45" s="138"/>
      <c r="I45" s="139"/>
      <c r="J45" s="93" t="s">
        <v>92</v>
      </c>
      <c r="K45" s="140" t="s">
        <v>165</v>
      </c>
      <c r="L45" s="139"/>
      <c r="M45" s="138"/>
      <c r="N45" s="138"/>
      <c r="O45" s="139"/>
      <c r="P45" s="138"/>
      <c r="Q45" s="138"/>
      <c r="R45" s="93" t="s">
        <v>91</v>
      </c>
      <c r="S45" s="137">
        <v>0.6</v>
      </c>
      <c r="T45" s="80"/>
      <c r="U45" s="191"/>
      <c r="V45" s="192"/>
      <c r="W45" s="191"/>
      <c r="X45" s="191"/>
      <c r="Y45" s="191"/>
      <c r="Z45" s="191"/>
      <c r="AA45" s="191"/>
      <c r="AB45" s="191"/>
      <c r="AC45" s="191"/>
    </row>
    <row r="46" spans="1:29" ht="14.25" customHeight="1" thickBot="1">
      <c r="A46" s="80"/>
      <c r="T46" s="80"/>
      <c r="U46" s="191"/>
      <c r="V46" s="191"/>
      <c r="W46" s="191"/>
      <c r="X46" s="191"/>
      <c r="Y46" s="191"/>
      <c r="Z46" s="191"/>
      <c r="AA46" s="191"/>
      <c r="AB46" s="191"/>
      <c r="AC46" s="191"/>
    </row>
    <row r="47" spans="1:29" ht="14.25" customHeight="1">
      <c r="A47" s="80"/>
      <c r="B47" s="136"/>
      <c r="C47" s="135"/>
      <c r="D47" s="134" t="s">
        <v>90</v>
      </c>
      <c r="E47" s="1099" t="s">
        <v>89</v>
      </c>
      <c r="F47" s="1103"/>
      <c r="G47" s="1104"/>
      <c r="H47" s="1086" t="s">
        <v>999</v>
      </c>
      <c r="I47" s="1087"/>
      <c r="J47" s="1088"/>
      <c r="K47" s="1086" t="s">
        <v>1000</v>
      </c>
      <c r="L47" s="1094"/>
      <c r="M47" s="1095"/>
      <c r="N47" s="1086" t="s">
        <v>1001</v>
      </c>
      <c r="O47" s="1094"/>
      <c r="P47" s="1095"/>
      <c r="Q47" s="1086" t="s">
        <v>1004</v>
      </c>
      <c r="R47" s="1094"/>
      <c r="S47" s="1095"/>
      <c r="T47" s="80"/>
      <c r="U47" s="1092"/>
      <c r="V47" s="1092"/>
      <c r="W47" s="1092"/>
      <c r="X47" s="1092"/>
      <c r="Y47" s="1092"/>
      <c r="Z47" s="1092"/>
      <c r="AA47" s="1092"/>
      <c r="AB47" s="1092"/>
      <c r="AC47" s="1092"/>
    </row>
    <row r="48" spans="1:29" ht="14.25" customHeight="1">
      <c r="A48" s="80"/>
      <c r="B48" s="133" t="s">
        <v>88</v>
      </c>
      <c r="C48" s="132" t="s">
        <v>87</v>
      </c>
      <c r="D48" s="131" t="s">
        <v>86</v>
      </c>
      <c r="E48" s="1105"/>
      <c r="F48" s="1106"/>
      <c r="G48" s="1107"/>
      <c r="H48" s="1089"/>
      <c r="I48" s="1090"/>
      <c r="J48" s="1091"/>
      <c r="K48" s="1096"/>
      <c r="L48" s="1097"/>
      <c r="M48" s="1098"/>
      <c r="N48" s="1096"/>
      <c r="O48" s="1097"/>
      <c r="P48" s="1098"/>
      <c r="Q48" s="1096"/>
      <c r="R48" s="1097"/>
      <c r="S48" s="1098"/>
      <c r="T48" s="80"/>
      <c r="U48" s="1092"/>
      <c r="V48" s="1092"/>
      <c r="W48" s="1092"/>
      <c r="X48" s="1092"/>
      <c r="Y48" s="1092"/>
      <c r="Z48" s="1092"/>
      <c r="AA48" s="1092"/>
      <c r="AB48" s="1092"/>
      <c r="AC48" s="1092"/>
    </row>
    <row r="49" spans="1:29" ht="14.25" customHeight="1" thickBot="1">
      <c r="A49" s="80"/>
      <c r="B49" s="130"/>
      <c r="C49" s="129"/>
      <c r="D49" s="144" t="s">
        <v>999</v>
      </c>
      <c r="E49" s="190" t="s">
        <v>13</v>
      </c>
      <c r="F49" s="127" t="s">
        <v>85</v>
      </c>
      <c r="G49" s="124" t="s">
        <v>84</v>
      </c>
      <c r="H49" s="126" t="s">
        <v>13</v>
      </c>
      <c r="I49" s="125" t="s">
        <v>85</v>
      </c>
      <c r="J49" s="124" t="s">
        <v>84</v>
      </c>
      <c r="K49" s="126" t="s">
        <v>13</v>
      </c>
      <c r="L49" s="125" t="s">
        <v>85</v>
      </c>
      <c r="M49" s="124" t="s">
        <v>84</v>
      </c>
      <c r="N49" s="126" t="s">
        <v>13</v>
      </c>
      <c r="O49" s="125" t="s">
        <v>85</v>
      </c>
      <c r="P49" s="124" t="s">
        <v>84</v>
      </c>
      <c r="Q49" s="126" t="s">
        <v>13</v>
      </c>
      <c r="R49" s="125" t="s">
        <v>85</v>
      </c>
      <c r="S49" s="124" t="s">
        <v>84</v>
      </c>
      <c r="T49" s="80"/>
      <c r="U49" s="189"/>
      <c r="V49" s="157"/>
      <c r="W49" s="188"/>
      <c r="X49" s="189"/>
      <c r="Y49" s="157"/>
      <c r="Z49" s="188"/>
      <c r="AA49" s="189"/>
      <c r="AB49" s="157"/>
      <c r="AC49" s="188"/>
    </row>
    <row r="50" spans="1:29" ht="14.25" customHeight="1" thickTop="1">
      <c r="A50" s="80"/>
      <c r="B50" s="148"/>
      <c r="C50" s="122"/>
      <c r="D50" s="121"/>
      <c r="E50" s="187"/>
      <c r="F50" s="186"/>
      <c r="G50" s="115"/>
      <c r="H50" s="668"/>
      <c r="I50" s="669"/>
      <c r="J50" s="118"/>
      <c r="K50" s="117"/>
      <c r="L50" s="116"/>
      <c r="M50" s="115"/>
      <c r="N50" s="117"/>
      <c r="O50" s="116"/>
      <c r="P50" s="185"/>
      <c r="Q50" s="117"/>
      <c r="R50" s="116"/>
      <c r="S50" s="185"/>
      <c r="T50" s="80"/>
      <c r="U50" s="189"/>
      <c r="V50" s="157"/>
      <c r="W50" s="188"/>
      <c r="X50" s="152"/>
      <c r="Y50" s="176"/>
      <c r="Z50" s="176"/>
      <c r="AA50" s="152"/>
      <c r="AB50" s="176"/>
      <c r="AC50" s="176"/>
    </row>
    <row r="51" spans="1:29" ht="14.25" customHeight="1">
      <c r="A51" s="80">
        <v>1</v>
      </c>
      <c r="B51" s="200" t="s">
        <v>165</v>
      </c>
      <c r="C51" s="113" t="s">
        <v>172</v>
      </c>
      <c r="D51" s="182">
        <f>IF($D$65=$P$65,O51,IF($D$65=$J$65,I51,IF($D$65=$M$65,L51,IF($D$65=$S$65,R51,0))))</f>
        <v>1261000</v>
      </c>
      <c r="E51" s="111">
        <v>1</v>
      </c>
      <c r="F51" s="103">
        <f t="shared" ref="F51:F57" si="15">IF(D51&lt;10,ROUNDDOWN(D51*$S$45,0),ROUNDDOWN(D51*$S$45,-1))</f>
        <v>756600</v>
      </c>
      <c r="G51" s="102">
        <f t="shared" ref="G51:G61" si="16">ROUND(E51*F51,1)</f>
        <v>756600</v>
      </c>
      <c r="H51" s="663">
        <v>1</v>
      </c>
      <c r="I51" s="158">
        <v>1261000</v>
      </c>
      <c r="J51" s="102">
        <f t="shared" ref="J51:J61" si="17">ROUND(H51*I51,1)</f>
        <v>1261000</v>
      </c>
      <c r="K51" s="110">
        <v>1</v>
      </c>
      <c r="L51" s="109">
        <v>1265000</v>
      </c>
      <c r="M51" s="99">
        <f t="shared" ref="M51:M57" si="18">ROUND(K51*L51,1)</f>
        <v>1265000</v>
      </c>
      <c r="N51" s="110">
        <v>1</v>
      </c>
      <c r="O51" s="109">
        <v>1301000</v>
      </c>
      <c r="P51" s="206">
        <f t="shared" ref="P51:P57" si="19">ROUND(N51*O51,1)</f>
        <v>1301000</v>
      </c>
      <c r="Q51" s="110">
        <v>1</v>
      </c>
      <c r="R51" s="109">
        <v>1361000</v>
      </c>
      <c r="S51" s="206">
        <f t="shared" ref="S51:S57" si="20">ROUND(Q51*R51,1)</f>
        <v>1361000</v>
      </c>
      <c r="T51" s="80"/>
      <c r="U51" s="189"/>
      <c r="V51" s="157"/>
      <c r="W51" s="188"/>
      <c r="X51" s="152"/>
      <c r="Y51" s="176"/>
      <c r="Z51" s="176"/>
      <c r="AA51" s="152"/>
      <c r="AB51" s="176"/>
      <c r="AC51" s="176"/>
    </row>
    <row r="52" spans="1:29" ht="14.25" customHeight="1">
      <c r="A52" s="80">
        <f t="shared" ref="A52:A61" si="21">A51+1</f>
        <v>2</v>
      </c>
      <c r="B52" s="200" t="s">
        <v>167</v>
      </c>
      <c r="C52" s="106" t="s">
        <v>171</v>
      </c>
      <c r="D52" s="182">
        <f t="shared" ref="D52:D61" si="22">IF($D$65=$P$65,O52,IF($D$65=$J$65,I52,IF($D$65=$M$65,L52,IF($D$65=$S$65,R52,0))))</f>
        <v>926000</v>
      </c>
      <c r="E52" s="104">
        <v>1</v>
      </c>
      <c r="F52" s="103">
        <f t="shared" si="15"/>
        <v>555600</v>
      </c>
      <c r="G52" s="102">
        <f t="shared" si="16"/>
        <v>555600</v>
      </c>
      <c r="H52" s="173">
        <v>1</v>
      </c>
      <c r="I52" s="158">
        <v>926000</v>
      </c>
      <c r="J52" s="102">
        <f t="shared" si="17"/>
        <v>926000</v>
      </c>
      <c r="K52" s="101">
        <v>1</v>
      </c>
      <c r="L52" s="109">
        <v>936000</v>
      </c>
      <c r="M52" s="99">
        <f t="shared" si="18"/>
        <v>936000</v>
      </c>
      <c r="N52" s="101">
        <v>1</v>
      </c>
      <c r="O52" s="109">
        <v>1026000</v>
      </c>
      <c r="P52" s="177">
        <f t="shared" si="19"/>
        <v>1026000</v>
      </c>
      <c r="Q52" s="101">
        <v>1</v>
      </c>
      <c r="R52" s="100">
        <v>1036000</v>
      </c>
      <c r="S52" s="177">
        <f t="shared" si="20"/>
        <v>1036000</v>
      </c>
      <c r="T52" s="80"/>
      <c r="U52" s="189"/>
      <c r="V52" s="157"/>
      <c r="W52" s="188"/>
      <c r="X52" s="152"/>
      <c r="Y52" s="176"/>
      <c r="Z52" s="176"/>
      <c r="AA52" s="152"/>
      <c r="AB52" s="176"/>
      <c r="AC52" s="176"/>
    </row>
    <row r="53" spans="1:29" ht="14.25" customHeight="1">
      <c r="A53" s="80">
        <f t="shared" si="21"/>
        <v>3</v>
      </c>
      <c r="B53" s="200" t="s">
        <v>165</v>
      </c>
      <c r="C53" s="113" t="s">
        <v>170</v>
      </c>
      <c r="D53" s="182">
        <f t="shared" si="22"/>
        <v>1301000</v>
      </c>
      <c r="E53" s="104">
        <v>1</v>
      </c>
      <c r="F53" s="103">
        <f t="shared" si="15"/>
        <v>780600</v>
      </c>
      <c r="G53" s="102">
        <f t="shared" si="16"/>
        <v>780600</v>
      </c>
      <c r="H53" s="173">
        <v>1</v>
      </c>
      <c r="I53" s="158">
        <v>1301000</v>
      </c>
      <c r="J53" s="102">
        <f t="shared" si="17"/>
        <v>1301000</v>
      </c>
      <c r="K53" s="101">
        <v>1</v>
      </c>
      <c r="L53" s="109">
        <v>1401000</v>
      </c>
      <c r="M53" s="99">
        <f t="shared" si="18"/>
        <v>1401000</v>
      </c>
      <c r="N53" s="101">
        <v>1</v>
      </c>
      <c r="O53" s="109">
        <v>1480500</v>
      </c>
      <c r="P53" s="177">
        <f t="shared" si="19"/>
        <v>1480500</v>
      </c>
      <c r="Q53" s="101">
        <v>1</v>
      </c>
      <c r="R53" s="100">
        <v>1801000</v>
      </c>
      <c r="S53" s="177">
        <f t="shared" si="20"/>
        <v>1801000</v>
      </c>
      <c r="T53" s="80"/>
      <c r="U53" s="189"/>
      <c r="V53" s="157"/>
      <c r="W53" s="188"/>
      <c r="X53" s="152"/>
      <c r="Y53" s="176"/>
      <c r="Z53" s="176"/>
      <c r="AA53" s="152"/>
      <c r="AB53" s="176"/>
      <c r="AC53" s="176"/>
    </row>
    <row r="54" spans="1:29" ht="14.25" customHeight="1">
      <c r="A54" s="80">
        <f t="shared" si="21"/>
        <v>4</v>
      </c>
      <c r="B54" s="200" t="s">
        <v>167</v>
      </c>
      <c r="C54" s="199" t="s">
        <v>169</v>
      </c>
      <c r="D54" s="182">
        <f t="shared" si="22"/>
        <v>55000</v>
      </c>
      <c r="E54" s="106">
        <v>1</v>
      </c>
      <c r="F54" s="103">
        <f t="shared" si="15"/>
        <v>33000</v>
      </c>
      <c r="G54" s="106">
        <f t="shared" si="16"/>
        <v>33000</v>
      </c>
      <c r="H54" s="180">
        <v>1</v>
      </c>
      <c r="I54" s="158">
        <v>55000</v>
      </c>
      <c r="J54" s="102">
        <f t="shared" si="17"/>
        <v>55000</v>
      </c>
      <c r="K54" s="165">
        <v>1</v>
      </c>
      <c r="L54" s="109">
        <v>56000</v>
      </c>
      <c r="M54" s="99">
        <f t="shared" si="18"/>
        <v>56000</v>
      </c>
      <c r="N54" s="101">
        <v>1</v>
      </c>
      <c r="O54" s="109">
        <v>62000</v>
      </c>
      <c r="P54" s="177">
        <f t="shared" si="19"/>
        <v>62000</v>
      </c>
      <c r="Q54" s="101">
        <v>1</v>
      </c>
      <c r="R54" s="100">
        <v>85000</v>
      </c>
      <c r="S54" s="177">
        <f t="shared" si="20"/>
        <v>85000</v>
      </c>
      <c r="T54" s="80"/>
      <c r="U54" s="189"/>
      <c r="V54" s="157"/>
      <c r="W54" s="188"/>
      <c r="X54" s="152"/>
      <c r="Y54" s="176"/>
      <c r="Z54" s="176"/>
      <c r="AA54" s="152"/>
      <c r="AB54" s="176"/>
      <c r="AC54" s="176"/>
    </row>
    <row r="55" spans="1:29" ht="14.25" customHeight="1">
      <c r="A55" s="80">
        <f t="shared" si="21"/>
        <v>5</v>
      </c>
      <c r="B55" s="200" t="s">
        <v>165</v>
      </c>
      <c r="C55" s="113" t="s">
        <v>168</v>
      </c>
      <c r="D55" s="182">
        <f t="shared" si="22"/>
        <v>55000</v>
      </c>
      <c r="E55" s="104">
        <v>1</v>
      </c>
      <c r="F55" s="103">
        <f t="shared" si="15"/>
        <v>33000</v>
      </c>
      <c r="G55" s="102">
        <f t="shared" si="16"/>
        <v>33000</v>
      </c>
      <c r="H55" s="173">
        <v>1</v>
      </c>
      <c r="I55" s="665">
        <v>55000</v>
      </c>
      <c r="J55" s="102">
        <f t="shared" si="17"/>
        <v>55000</v>
      </c>
      <c r="K55" s="101">
        <v>1</v>
      </c>
      <c r="L55" s="109">
        <v>65000</v>
      </c>
      <c r="M55" s="99">
        <f t="shared" si="18"/>
        <v>65000</v>
      </c>
      <c r="N55" s="101">
        <v>1</v>
      </c>
      <c r="O55" s="100">
        <v>58000</v>
      </c>
      <c r="P55" s="177">
        <f t="shared" si="19"/>
        <v>58000</v>
      </c>
      <c r="Q55" s="101">
        <v>1</v>
      </c>
      <c r="R55" s="100">
        <v>56000</v>
      </c>
      <c r="S55" s="177">
        <f t="shared" si="20"/>
        <v>56000</v>
      </c>
      <c r="T55" s="80"/>
      <c r="U55" s="189"/>
      <c r="V55" s="157"/>
      <c r="W55" s="188"/>
      <c r="X55" s="191"/>
      <c r="Y55" s="191"/>
      <c r="Z55" s="191"/>
      <c r="AA55" s="191"/>
      <c r="AB55" s="191"/>
      <c r="AC55" s="191"/>
    </row>
    <row r="56" spans="1:29" ht="14.25" customHeight="1">
      <c r="A56" s="80">
        <f t="shared" si="21"/>
        <v>6</v>
      </c>
      <c r="B56" s="200" t="s">
        <v>167</v>
      </c>
      <c r="C56" s="199" t="s">
        <v>166</v>
      </c>
      <c r="D56" s="182">
        <f t="shared" si="22"/>
        <v>55000</v>
      </c>
      <c r="E56" s="104">
        <v>1</v>
      </c>
      <c r="F56" s="103">
        <f t="shared" si="15"/>
        <v>33000</v>
      </c>
      <c r="G56" s="102">
        <f t="shared" si="16"/>
        <v>33000</v>
      </c>
      <c r="H56" s="180">
        <v>1</v>
      </c>
      <c r="I56" s="103">
        <v>55000</v>
      </c>
      <c r="J56" s="666">
        <f t="shared" si="17"/>
        <v>55000</v>
      </c>
      <c r="K56" s="165">
        <v>1</v>
      </c>
      <c r="L56" s="109">
        <v>60000</v>
      </c>
      <c r="M56" s="203">
        <f t="shared" si="18"/>
        <v>60000</v>
      </c>
      <c r="N56" s="165">
        <v>1</v>
      </c>
      <c r="O56" s="202">
        <v>65000</v>
      </c>
      <c r="P56" s="177">
        <f t="shared" si="19"/>
        <v>65000</v>
      </c>
      <c r="Q56" s="165">
        <v>1</v>
      </c>
      <c r="R56" s="100">
        <v>75000</v>
      </c>
      <c r="S56" s="201">
        <f t="shared" si="20"/>
        <v>75000</v>
      </c>
      <c r="T56" s="80"/>
      <c r="U56" s="189"/>
      <c r="V56" s="157"/>
      <c r="W56" s="188"/>
      <c r="X56" s="191"/>
      <c r="Y56" s="191"/>
      <c r="Z56" s="191"/>
      <c r="AA56" s="191"/>
      <c r="AB56" s="191"/>
      <c r="AC56" s="191"/>
    </row>
    <row r="57" spans="1:29" ht="14.25" customHeight="1">
      <c r="A57" s="80">
        <f t="shared" si="21"/>
        <v>7</v>
      </c>
      <c r="B57" s="200" t="s">
        <v>165</v>
      </c>
      <c r="C57" s="199" t="s">
        <v>164</v>
      </c>
      <c r="D57" s="182">
        <f t="shared" si="22"/>
        <v>55000</v>
      </c>
      <c r="E57" s="104">
        <v>1</v>
      </c>
      <c r="F57" s="103">
        <f t="shared" si="15"/>
        <v>33000</v>
      </c>
      <c r="G57" s="102">
        <f t="shared" si="16"/>
        <v>33000</v>
      </c>
      <c r="H57" s="180">
        <v>1</v>
      </c>
      <c r="I57" s="103">
        <v>55000</v>
      </c>
      <c r="J57" s="666">
        <f t="shared" si="17"/>
        <v>55000</v>
      </c>
      <c r="K57" s="165">
        <v>1</v>
      </c>
      <c r="L57" s="109">
        <v>65000</v>
      </c>
      <c r="M57" s="203">
        <f t="shared" si="18"/>
        <v>65000</v>
      </c>
      <c r="N57" s="165">
        <v>1</v>
      </c>
      <c r="O57" s="202">
        <v>76000</v>
      </c>
      <c r="P57" s="177">
        <f t="shared" si="19"/>
        <v>76000</v>
      </c>
      <c r="Q57" s="165">
        <v>1</v>
      </c>
      <c r="R57" s="100">
        <v>78000</v>
      </c>
      <c r="S57" s="201">
        <f t="shared" si="20"/>
        <v>78000</v>
      </c>
      <c r="T57" s="80"/>
      <c r="U57" s="189"/>
      <c r="V57" s="157"/>
      <c r="W57" s="188"/>
      <c r="X57" s="191"/>
      <c r="Y57" s="191"/>
      <c r="Z57" s="191"/>
      <c r="AA57" s="191"/>
      <c r="AB57" s="191"/>
      <c r="AC57" s="191"/>
    </row>
    <row r="58" spans="1:29" ht="14.25" customHeight="1">
      <c r="A58" s="80">
        <f t="shared" si="21"/>
        <v>8</v>
      </c>
      <c r="B58" s="200"/>
      <c r="C58" s="199"/>
      <c r="D58" s="182"/>
      <c r="E58" s="104"/>
      <c r="F58" s="103"/>
      <c r="G58" s="102"/>
      <c r="H58" s="173"/>
      <c r="I58" s="103"/>
      <c r="J58" s="102"/>
      <c r="K58" s="101"/>
      <c r="L58" s="109"/>
      <c r="M58" s="99"/>
      <c r="N58" s="101"/>
      <c r="O58" s="100"/>
      <c r="P58" s="177"/>
      <c r="Q58" s="101"/>
      <c r="R58" s="100"/>
      <c r="S58" s="177"/>
      <c r="T58" s="80"/>
      <c r="U58" s="189"/>
      <c r="V58" s="157"/>
      <c r="W58" s="188"/>
      <c r="X58" s="191"/>
      <c r="Y58" s="191"/>
      <c r="Z58" s="191"/>
      <c r="AA58" s="191"/>
      <c r="AB58" s="191"/>
      <c r="AC58" s="191"/>
    </row>
    <row r="59" spans="1:29" ht="14.25" customHeight="1">
      <c r="A59" s="80">
        <f t="shared" si="21"/>
        <v>9</v>
      </c>
      <c r="B59" s="200" t="s">
        <v>163</v>
      </c>
      <c r="C59" s="199"/>
      <c r="D59" s="182">
        <f t="shared" si="22"/>
        <v>55000</v>
      </c>
      <c r="E59" s="104">
        <v>1</v>
      </c>
      <c r="F59" s="103">
        <f>IF(D59&lt;10,ROUNDDOWN(D59*$S$45,0),ROUNDDOWN(D59*$S$45,-1))</f>
        <v>33000</v>
      </c>
      <c r="G59" s="102">
        <f t="shared" si="16"/>
        <v>33000</v>
      </c>
      <c r="H59" s="180">
        <v>1</v>
      </c>
      <c r="I59" s="103">
        <v>55000</v>
      </c>
      <c r="J59" s="666">
        <f t="shared" si="17"/>
        <v>55000</v>
      </c>
      <c r="K59" s="165">
        <v>1</v>
      </c>
      <c r="L59" s="109">
        <v>65000</v>
      </c>
      <c r="M59" s="203">
        <f t="shared" ref="M59" si="23">ROUND(K59*L59,1)</f>
        <v>65000</v>
      </c>
      <c r="N59" s="165">
        <v>1</v>
      </c>
      <c r="O59" s="202">
        <v>75000</v>
      </c>
      <c r="P59" s="177">
        <f t="shared" ref="P59" si="24">ROUND(N59*O59,1)</f>
        <v>75000</v>
      </c>
      <c r="Q59" s="165">
        <v>1</v>
      </c>
      <c r="R59" s="100">
        <v>75000</v>
      </c>
      <c r="S59" s="201">
        <f t="shared" ref="S59" si="25">ROUND(Q59*R59,1)</f>
        <v>75000</v>
      </c>
      <c r="T59" s="80"/>
      <c r="U59" s="189"/>
      <c r="V59" s="157"/>
      <c r="W59" s="188"/>
      <c r="X59" s="191"/>
      <c r="Y59" s="191"/>
      <c r="Z59" s="191"/>
      <c r="AA59" s="191"/>
      <c r="AB59" s="191"/>
      <c r="AC59" s="191"/>
    </row>
    <row r="60" spans="1:29" ht="14.25" customHeight="1">
      <c r="A60" s="80">
        <f t="shared" si="21"/>
        <v>10</v>
      </c>
      <c r="B60" s="200"/>
      <c r="C60" s="199"/>
      <c r="D60" s="182"/>
      <c r="E60" s="104"/>
      <c r="F60" s="103"/>
      <c r="G60" s="102"/>
      <c r="H60" s="180"/>
      <c r="I60" s="103"/>
      <c r="J60" s="666"/>
      <c r="K60" s="165"/>
      <c r="L60" s="109"/>
      <c r="M60" s="203"/>
      <c r="N60" s="165"/>
      <c r="O60" s="202"/>
      <c r="P60" s="177"/>
      <c r="Q60" s="165"/>
      <c r="R60" s="100"/>
      <c r="S60" s="201"/>
      <c r="T60" s="80"/>
      <c r="U60" s="189"/>
      <c r="V60" s="157"/>
      <c r="W60" s="188"/>
      <c r="X60" s="191"/>
      <c r="Y60" s="191"/>
      <c r="Z60" s="191"/>
      <c r="AA60" s="191"/>
      <c r="AB60" s="191"/>
      <c r="AC60" s="191"/>
    </row>
    <row r="61" spans="1:29" ht="14.25" customHeight="1">
      <c r="A61" s="80">
        <f t="shared" si="21"/>
        <v>11</v>
      </c>
      <c r="B61" s="200" t="s">
        <v>162</v>
      </c>
      <c r="C61" s="199" t="s">
        <v>161</v>
      </c>
      <c r="D61" s="182">
        <f t="shared" si="22"/>
        <v>55000</v>
      </c>
      <c r="E61" s="104">
        <v>1</v>
      </c>
      <c r="F61" s="103">
        <f>IF(D61&lt;10,ROUNDDOWN(D61*$S$45,0),ROUNDDOWN(D61*$S$45,-1))</f>
        <v>33000</v>
      </c>
      <c r="G61" s="102">
        <f t="shared" si="16"/>
        <v>33000</v>
      </c>
      <c r="H61" s="180">
        <v>1</v>
      </c>
      <c r="I61" s="103">
        <v>55000</v>
      </c>
      <c r="J61" s="666">
        <f t="shared" si="17"/>
        <v>55000</v>
      </c>
      <c r="K61" s="165">
        <v>1</v>
      </c>
      <c r="L61" s="109">
        <v>65000</v>
      </c>
      <c r="M61" s="203">
        <f t="shared" ref="M61" si="26">ROUND(K61*L61,1)</f>
        <v>65000</v>
      </c>
      <c r="N61" s="165">
        <v>1</v>
      </c>
      <c r="O61" s="202">
        <v>75000</v>
      </c>
      <c r="P61" s="177">
        <f t="shared" ref="P61" si="27">ROUND(N61*O61,1)</f>
        <v>75000</v>
      </c>
      <c r="Q61" s="165">
        <v>1</v>
      </c>
      <c r="R61" s="100">
        <v>75000</v>
      </c>
      <c r="S61" s="201">
        <f t="shared" ref="S61" si="28">ROUND(Q61*R61,1)</f>
        <v>75000</v>
      </c>
      <c r="T61" s="80"/>
      <c r="U61" s="189"/>
      <c r="V61" s="157"/>
      <c r="W61" s="188"/>
      <c r="X61" s="191"/>
      <c r="Y61" s="191"/>
      <c r="Z61" s="191"/>
      <c r="AA61" s="191"/>
      <c r="AB61" s="191"/>
      <c r="AC61" s="191"/>
    </row>
    <row r="62" spans="1:29" ht="14.25" customHeight="1">
      <c r="A62" s="80"/>
      <c r="B62" s="200"/>
      <c r="C62" s="199"/>
      <c r="D62" s="146"/>
      <c r="E62" s="104"/>
      <c r="F62" s="103"/>
      <c r="G62" s="102"/>
      <c r="H62" s="180"/>
      <c r="I62" s="103"/>
      <c r="J62" s="666"/>
      <c r="K62" s="165"/>
      <c r="L62" s="109"/>
      <c r="M62" s="203"/>
      <c r="N62" s="165"/>
      <c r="O62" s="202"/>
      <c r="P62" s="177"/>
      <c r="Q62" s="165"/>
      <c r="R62" s="100"/>
      <c r="S62" s="201"/>
      <c r="T62" s="80"/>
      <c r="U62" s="189"/>
      <c r="V62" s="157"/>
      <c r="W62" s="188"/>
      <c r="X62" s="191"/>
      <c r="Y62" s="191"/>
      <c r="Z62" s="191"/>
      <c r="AA62" s="191"/>
      <c r="AB62" s="191"/>
      <c r="AC62" s="191"/>
    </row>
    <row r="63" spans="1:29" ht="14.25" customHeight="1">
      <c r="A63" s="80"/>
      <c r="B63" s="200"/>
      <c r="C63" s="199"/>
      <c r="D63" s="146"/>
      <c r="E63" s="104"/>
      <c r="F63" s="103"/>
      <c r="G63" s="102"/>
      <c r="H63" s="165"/>
      <c r="I63" s="198"/>
      <c r="J63" s="203"/>
      <c r="K63" s="165"/>
      <c r="L63" s="109"/>
      <c r="M63" s="203"/>
      <c r="N63" s="165"/>
      <c r="O63" s="202"/>
      <c r="P63" s="177"/>
      <c r="Q63" s="165"/>
      <c r="R63" s="100"/>
      <c r="S63" s="201"/>
      <c r="T63" s="80"/>
      <c r="U63" s="189"/>
      <c r="V63" s="157"/>
      <c r="W63" s="188"/>
      <c r="X63" s="191"/>
      <c r="Y63" s="191"/>
      <c r="Z63" s="191"/>
      <c r="AA63" s="191"/>
      <c r="AB63" s="191"/>
      <c r="AC63" s="191"/>
    </row>
    <row r="64" spans="1:29" ht="14.25" customHeight="1" thickBot="1">
      <c r="A64" s="80"/>
      <c r="B64" s="197"/>
      <c r="C64" s="196"/>
      <c r="D64" s="146"/>
      <c r="E64" s="104"/>
      <c r="F64" s="98"/>
      <c r="G64" s="97"/>
      <c r="H64" s="96"/>
      <c r="I64" s="95"/>
      <c r="J64" s="94"/>
      <c r="K64" s="96"/>
      <c r="L64" s="95"/>
      <c r="M64" s="94"/>
      <c r="N64" s="96"/>
      <c r="O64" s="95"/>
      <c r="P64" s="195"/>
      <c r="Q64" s="96"/>
      <c r="R64" s="95"/>
      <c r="S64" s="195"/>
      <c r="T64" s="80"/>
      <c r="U64" s="189"/>
      <c r="V64" s="157"/>
      <c r="W64" s="188"/>
      <c r="X64" s="80"/>
      <c r="Y64" s="80"/>
    </row>
    <row r="65" spans="1:29" ht="14.25" customHeight="1" thickBot="1">
      <c r="A65" s="80"/>
      <c r="B65" s="93" t="s">
        <v>83</v>
      </c>
      <c r="C65" s="92"/>
      <c r="D65" s="172">
        <f>MIN(J65,M65,P65,S65)</f>
        <v>3818000</v>
      </c>
      <c r="E65" s="90"/>
      <c r="F65" s="89"/>
      <c r="G65" s="88">
        <f>SUM(G50:G64)</f>
        <v>2290800</v>
      </c>
      <c r="H65" s="87"/>
      <c r="I65" s="86"/>
      <c r="J65" s="85">
        <f>IF(H47="","",SUM(J50:J64))</f>
        <v>3818000</v>
      </c>
      <c r="K65" s="87"/>
      <c r="L65" s="86"/>
      <c r="M65" s="85">
        <f>IF(K47="","",SUM(M50:M64))</f>
        <v>3978000</v>
      </c>
      <c r="N65" s="87"/>
      <c r="O65" s="86"/>
      <c r="P65" s="85">
        <f>IF(N47="","",SUM(P50:P64))</f>
        <v>4218500</v>
      </c>
      <c r="Q65" s="87"/>
      <c r="R65" s="86"/>
      <c r="S65" s="85">
        <f>IF(Q47="","",SUM(S50:S64))</f>
        <v>4642000</v>
      </c>
      <c r="T65" s="80"/>
      <c r="U65" s="189"/>
      <c r="V65" s="157"/>
      <c r="W65" s="188"/>
      <c r="X65" s="80"/>
      <c r="Y65" s="80"/>
    </row>
    <row r="66" spans="1:29" ht="14.25" customHeight="1">
      <c r="E66" s="83"/>
      <c r="F66" s="84"/>
      <c r="G66" s="83"/>
    </row>
    <row r="67" spans="1:29" ht="14.25" customHeight="1">
      <c r="B67" s="143" t="s">
        <v>94</v>
      </c>
    </row>
    <row r="68" spans="1:29" ht="14.25" customHeight="1" thickBot="1"/>
    <row r="69" spans="1:29" ht="14.25" customHeight="1" thickBot="1">
      <c r="A69" s="80"/>
      <c r="B69" s="150" t="s">
        <v>93</v>
      </c>
      <c r="C69" s="142" t="e">
        <f>+#REF!</f>
        <v>#REF!</v>
      </c>
      <c r="D69" s="138"/>
      <c r="E69" s="138"/>
      <c r="F69" s="193"/>
      <c r="G69" s="138"/>
      <c r="H69" s="138"/>
      <c r="I69" s="139"/>
      <c r="J69" s="93" t="s">
        <v>92</v>
      </c>
      <c r="K69" s="140" t="s">
        <v>160</v>
      </c>
      <c r="L69" s="139"/>
      <c r="M69" s="138"/>
      <c r="N69" s="138"/>
      <c r="O69" s="139"/>
      <c r="P69" s="138"/>
      <c r="Q69" s="138"/>
      <c r="R69" s="93" t="s">
        <v>91</v>
      </c>
      <c r="S69" s="137">
        <v>0.6</v>
      </c>
      <c r="T69" s="80"/>
      <c r="U69" s="191"/>
      <c r="V69" s="192"/>
      <c r="W69" s="191"/>
      <c r="X69" s="191"/>
      <c r="Y69" s="191"/>
      <c r="Z69" s="191"/>
      <c r="AA69" s="191"/>
      <c r="AB69" s="191"/>
      <c r="AC69" s="191"/>
    </row>
    <row r="70" spans="1:29" ht="14.25" customHeight="1" thickBot="1">
      <c r="A70" s="80"/>
      <c r="T70" s="80"/>
      <c r="U70" s="191"/>
      <c r="V70" s="191"/>
      <c r="W70" s="191"/>
      <c r="X70" s="191"/>
      <c r="Y70" s="191"/>
      <c r="Z70" s="191"/>
      <c r="AA70" s="191"/>
      <c r="AB70" s="191"/>
      <c r="AC70" s="191"/>
    </row>
    <row r="71" spans="1:29" ht="14.25" customHeight="1">
      <c r="A71" s="80"/>
      <c r="B71" s="136"/>
      <c r="C71" s="135"/>
      <c r="D71" s="134" t="s">
        <v>90</v>
      </c>
      <c r="E71" s="1099" t="s">
        <v>89</v>
      </c>
      <c r="F71" s="1100"/>
      <c r="G71" s="1100"/>
      <c r="H71" s="1086" t="s">
        <v>999</v>
      </c>
      <c r="I71" s="1094"/>
      <c r="J71" s="1095"/>
      <c r="K71" s="1086" t="s">
        <v>1000</v>
      </c>
      <c r="L71" s="1094"/>
      <c r="M71" s="1095"/>
      <c r="N71" s="1086" t="s">
        <v>1001</v>
      </c>
      <c r="O71" s="1087"/>
      <c r="P71" s="1088"/>
      <c r="Q71" s="1086" t="s">
        <v>1004</v>
      </c>
      <c r="R71" s="1094"/>
      <c r="S71" s="1095"/>
      <c r="T71" s="80"/>
      <c r="U71" s="1092"/>
      <c r="V71" s="1093"/>
      <c r="W71" s="1093"/>
      <c r="X71" s="1092"/>
      <c r="Y71" s="1093"/>
      <c r="Z71" s="1093"/>
      <c r="AA71" s="1092"/>
      <c r="AB71" s="1093"/>
      <c r="AC71" s="1093"/>
    </row>
    <row r="72" spans="1:29" ht="14.25" customHeight="1">
      <c r="A72" s="80"/>
      <c r="B72" s="133" t="s">
        <v>88</v>
      </c>
      <c r="C72" s="132" t="s">
        <v>87</v>
      </c>
      <c r="D72" s="131" t="s">
        <v>86</v>
      </c>
      <c r="E72" s="1101"/>
      <c r="F72" s="1102"/>
      <c r="G72" s="1102"/>
      <c r="H72" s="1096"/>
      <c r="I72" s="1097"/>
      <c r="J72" s="1098"/>
      <c r="K72" s="1096"/>
      <c r="L72" s="1097"/>
      <c r="M72" s="1098"/>
      <c r="N72" s="1089"/>
      <c r="O72" s="1090"/>
      <c r="P72" s="1091"/>
      <c r="Q72" s="1096"/>
      <c r="R72" s="1097"/>
      <c r="S72" s="1098"/>
      <c r="T72" s="80"/>
      <c r="U72" s="1093"/>
      <c r="V72" s="1093"/>
      <c r="W72" s="1093"/>
      <c r="X72" s="1093"/>
      <c r="Y72" s="1093"/>
      <c r="Z72" s="1093"/>
      <c r="AA72" s="1093"/>
      <c r="AB72" s="1093"/>
      <c r="AC72" s="1093"/>
    </row>
    <row r="73" spans="1:29" ht="14.25" customHeight="1" thickBot="1">
      <c r="A73" s="80"/>
      <c r="B73" s="130"/>
      <c r="C73" s="129"/>
      <c r="D73" s="144" t="s">
        <v>1000</v>
      </c>
      <c r="E73" s="190"/>
      <c r="F73" s="127"/>
      <c r="G73" s="124" t="s">
        <v>84</v>
      </c>
      <c r="H73" s="126" t="s">
        <v>13</v>
      </c>
      <c r="I73" s="125" t="s">
        <v>85</v>
      </c>
      <c r="J73" s="124" t="s">
        <v>84</v>
      </c>
      <c r="K73" s="126" t="s">
        <v>13</v>
      </c>
      <c r="L73" s="125" t="s">
        <v>85</v>
      </c>
      <c r="M73" s="124" t="s">
        <v>84</v>
      </c>
      <c r="N73" s="126" t="s">
        <v>13</v>
      </c>
      <c r="O73" s="125" t="s">
        <v>85</v>
      </c>
      <c r="P73" s="124" t="s">
        <v>84</v>
      </c>
      <c r="Q73" s="126" t="s">
        <v>13</v>
      </c>
      <c r="R73" s="125" t="s">
        <v>85</v>
      </c>
      <c r="S73" s="124" t="s">
        <v>84</v>
      </c>
      <c r="T73" s="80"/>
      <c r="U73" s="189"/>
      <c r="V73" s="157"/>
      <c r="W73" s="188"/>
      <c r="X73" s="189"/>
      <c r="Y73" s="157"/>
      <c r="Z73" s="188"/>
      <c r="AA73" s="189"/>
      <c r="AB73" s="157"/>
      <c r="AC73" s="188"/>
    </row>
    <row r="74" spans="1:29" ht="14.25" customHeight="1" thickTop="1">
      <c r="A74" s="80"/>
      <c r="B74" s="148"/>
      <c r="C74" s="122"/>
      <c r="D74" s="121"/>
      <c r="E74" s="187"/>
      <c r="F74" s="186"/>
      <c r="G74" s="115"/>
      <c r="H74" s="117"/>
      <c r="I74" s="669"/>
      <c r="J74" s="118"/>
      <c r="K74" s="668"/>
      <c r="L74" s="669"/>
      <c r="M74" s="118"/>
      <c r="N74" s="117"/>
      <c r="O74" s="116"/>
      <c r="P74" s="185"/>
      <c r="Q74" s="117"/>
      <c r="R74" s="116"/>
      <c r="S74" s="185"/>
      <c r="T74" s="80"/>
      <c r="U74" s="189"/>
      <c r="V74" s="157"/>
      <c r="W74" s="188"/>
      <c r="X74" s="152"/>
      <c r="Y74" s="176"/>
      <c r="Z74" s="176"/>
      <c r="AA74" s="152"/>
      <c r="AB74" s="176"/>
      <c r="AC74" s="176"/>
    </row>
    <row r="75" spans="1:29" ht="14.25" customHeight="1">
      <c r="A75" s="80">
        <v>1</v>
      </c>
      <c r="B75" s="200" t="s">
        <v>144</v>
      </c>
      <c r="C75" s="199" t="s">
        <v>159</v>
      </c>
      <c r="D75" s="182">
        <f>IF($D$95=$P$95,O75,IF($D$95=$J$95,I75,IF($D$95=$M$95,L75,IF($D$95=$S$95,R75,0))))</f>
        <v>131200</v>
      </c>
      <c r="E75" s="104">
        <v>1</v>
      </c>
      <c r="F75" s="103">
        <f>IF(D75&lt;10,ROUNDDOWN(D75*$S$69,0),ROUNDDOWN(D75*$S$69,-1))</f>
        <v>78720</v>
      </c>
      <c r="G75" s="102">
        <f t="shared" ref="G75:G90" si="29">ROUND(E75*F75,1)</f>
        <v>78720</v>
      </c>
      <c r="H75" s="101">
        <v>1</v>
      </c>
      <c r="I75" s="103">
        <v>156000</v>
      </c>
      <c r="J75" s="102">
        <f t="shared" ref="J75:J90" si="30">ROUND(H75*I75,1)</f>
        <v>156000</v>
      </c>
      <c r="K75" s="173">
        <v>1</v>
      </c>
      <c r="L75" s="158">
        <v>131200</v>
      </c>
      <c r="M75" s="102">
        <f t="shared" ref="M75:M90" si="31">ROUND(K75*L75,1)</f>
        <v>131200</v>
      </c>
      <c r="N75" s="101">
        <v>1</v>
      </c>
      <c r="O75" s="100">
        <v>151200</v>
      </c>
      <c r="P75" s="177">
        <f t="shared" ref="P75:P90" si="32">ROUND(N75*O75,1)</f>
        <v>151200</v>
      </c>
      <c r="Q75" s="101">
        <v>1</v>
      </c>
      <c r="R75" s="100">
        <v>132000</v>
      </c>
      <c r="S75" s="177">
        <f t="shared" ref="S75:S90" si="33">ROUND(Q75*R75,1)</f>
        <v>132000</v>
      </c>
      <c r="T75" s="80"/>
      <c r="U75" s="189"/>
      <c r="V75" s="157"/>
      <c r="W75" s="188"/>
      <c r="X75" s="191"/>
      <c r="Y75" s="191"/>
      <c r="Z75" s="191"/>
      <c r="AA75" s="191"/>
      <c r="AB75" s="191"/>
      <c r="AC75" s="191"/>
    </row>
    <row r="76" spans="1:29" ht="14.25" customHeight="1">
      <c r="A76" s="80">
        <f t="shared" ref="A76:A90" si="34">A75+1</f>
        <v>2</v>
      </c>
      <c r="B76" s="200" t="s">
        <v>144</v>
      </c>
      <c r="C76" s="205" t="s">
        <v>158</v>
      </c>
      <c r="D76" s="182">
        <f t="shared" ref="D76:D90" si="35">IF($D$95=$P$95,O76,IF($D$95=$J$95,I76,IF($D$95=$M$95,L76,IF($D$95=$S$95,R76,0))))</f>
        <v>130000</v>
      </c>
      <c r="E76" s="104">
        <v>1</v>
      </c>
      <c r="F76" s="103">
        <f t="shared" ref="F76:F90" si="36">IF(D76&lt;10,ROUNDDOWN(D76*$S$69,0),ROUNDDOWN(D76*$S$69,-1))</f>
        <v>78000</v>
      </c>
      <c r="G76" s="102">
        <f t="shared" si="29"/>
        <v>78000</v>
      </c>
      <c r="H76" s="165">
        <v>1</v>
      </c>
      <c r="I76" s="103">
        <v>153000</v>
      </c>
      <c r="J76" s="666">
        <f t="shared" si="30"/>
        <v>153000</v>
      </c>
      <c r="K76" s="180">
        <v>1</v>
      </c>
      <c r="L76" s="158">
        <v>130000</v>
      </c>
      <c r="M76" s="666">
        <f t="shared" si="31"/>
        <v>130000</v>
      </c>
      <c r="N76" s="165">
        <v>1</v>
      </c>
      <c r="O76" s="202">
        <v>150400</v>
      </c>
      <c r="P76" s="177">
        <f t="shared" si="32"/>
        <v>150400</v>
      </c>
      <c r="Q76" s="165">
        <v>1</v>
      </c>
      <c r="R76" s="100">
        <v>130000</v>
      </c>
      <c r="S76" s="201">
        <f t="shared" si="33"/>
        <v>130000</v>
      </c>
      <c r="T76" s="80"/>
      <c r="U76" s="189"/>
      <c r="V76" s="157"/>
      <c r="W76" s="188"/>
      <c r="X76" s="191"/>
      <c r="Y76" s="191"/>
      <c r="Z76" s="191"/>
      <c r="AA76" s="191"/>
      <c r="AB76" s="191"/>
      <c r="AC76" s="191"/>
    </row>
    <row r="77" spans="1:29" ht="14.25" customHeight="1">
      <c r="A77" s="80">
        <f t="shared" si="34"/>
        <v>3</v>
      </c>
      <c r="B77" s="200" t="s">
        <v>144</v>
      </c>
      <c r="C77" s="205" t="s">
        <v>157</v>
      </c>
      <c r="D77" s="182">
        <f t="shared" si="35"/>
        <v>130000</v>
      </c>
      <c r="E77" s="104">
        <v>1</v>
      </c>
      <c r="F77" s="103">
        <f t="shared" si="36"/>
        <v>78000</v>
      </c>
      <c r="G77" s="102">
        <f t="shared" si="29"/>
        <v>78000</v>
      </c>
      <c r="H77" s="101">
        <v>1</v>
      </c>
      <c r="I77" s="103">
        <v>153000</v>
      </c>
      <c r="J77" s="102">
        <f t="shared" si="30"/>
        <v>153000</v>
      </c>
      <c r="K77" s="173">
        <v>1</v>
      </c>
      <c r="L77" s="158">
        <v>130000</v>
      </c>
      <c r="M77" s="102">
        <f t="shared" si="31"/>
        <v>130000</v>
      </c>
      <c r="N77" s="101">
        <v>1</v>
      </c>
      <c r="O77" s="100">
        <v>150400</v>
      </c>
      <c r="P77" s="177">
        <f t="shared" si="32"/>
        <v>150400</v>
      </c>
      <c r="Q77" s="101">
        <v>1</v>
      </c>
      <c r="R77" s="100">
        <v>130000</v>
      </c>
      <c r="S77" s="177">
        <f t="shared" si="33"/>
        <v>130000</v>
      </c>
      <c r="T77" s="80"/>
      <c r="U77" s="189"/>
      <c r="V77" s="157"/>
      <c r="W77" s="188"/>
      <c r="X77" s="191"/>
      <c r="Y77" s="191"/>
      <c r="Z77" s="191"/>
      <c r="AA77" s="191"/>
      <c r="AB77" s="191"/>
      <c r="AC77" s="191"/>
    </row>
    <row r="78" spans="1:29" ht="14.25" customHeight="1">
      <c r="A78" s="80">
        <f t="shared" si="34"/>
        <v>4</v>
      </c>
      <c r="B78" s="200" t="s">
        <v>144</v>
      </c>
      <c r="C78" s="205" t="s">
        <v>156</v>
      </c>
      <c r="D78" s="182">
        <f t="shared" si="35"/>
        <v>142400</v>
      </c>
      <c r="E78" s="104">
        <v>1</v>
      </c>
      <c r="F78" s="103">
        <f t="shared" si="36"/>
        <v>85440</v>
      </c>
      <c r="G78" s="102">
        <f t="shared" si="29"/>
        <v>85440</v>
      </c>
      <c r="H78" s="165">
        <v>1</v>
      </c>
      <c r="I78" s="103">
        <v>176000</v>
      </c>
      <c r="J78" s="666">
        <f t="shared" si="30"/>
        <v>176000</v>
      </c>
      <c r="K78" s="180">
        <v>1</v>
      </c>
      <c r="L78" s="158">
        <v>142400</v>
      </c>
      <c r="M78" s="666">
        <f t="shared" si="31"/>
        <v>142400</v>
      </c>
      <c r="N78" s="165">
        <v>1</v>
      </c>
      <c r="O78" s="202">
        <v>154100</v>
      </c>
      <c r="P78" s="177">
        <f t="shared" si="32"/>
        <v>154100</v>
      </c>
      <c r="Q78" s="165">
        <v>1</v>
      </c>
      <c r="R78" s="100">
        <v>151000</v>
      </c>
      <c r="S78" s="201">
        <f t="shared" si="33"/>
        <v>151000</v>
      </c>
      <c r="T78" s="80"/>
      <c r="U78" s="189"/>
      <c r="V78" s="157"/>
      <c r="W78" s="188"/>
      <c r="X78" s="191"/>
      <c r="Y78" s="191"/>
      <c r="Z78" s="191"/>
      <c r="AA78" s="191"/>
      <c r="AB78" s="191"/>
      <c r="AC78" s="191"/>
    </row>
    <row r="79" spans="1:29" ht="14.25" customHeight="1">
      <c r="A79" s="80">
        <f t="shared" si="34"/>
        <v>5</v>
      </c>
      <c r="B79" s="200" t="s">
        <v>144</v>
      </c>
      <c r="C79" s="205" t="s">
        <v>155</v>
      </c>
      <c r="D79" s="182">
        <f t="shared" si="35"/>
        <v>131200</v>
      </c>
      <c r="E79" s="104">
        <v>1</v>
      </c>
      <c r="F79" s="103">
        <f t="shared" si="36"/>
        <v>78720</v>
      </c>
      <c r="G79" s="102">
        <f t="shared" si="29"/>
        <v>78720</v>
      </c>
      <c r="H79" s="165">
        <v>1</v>
      </c>
      <c r="I79" s="103">
        <v>156000</v>
      </c>
      <c r="J79" s="666">
        <f t="shared" si="30"/>
        <v>156000</v>
      </c>
      <c r="K79" s="180">
        <v>1</v>
      </c>
      <c r="L79" s="158">
        <v>131200</v>
      </c>
      <c r="M79" s="666">
        <f t="shared" si="31"/>
        <v>131200</v>
      </c>
      <c r="N79" s="165">
        <v>1</v>
      </c>
      <c r="O79" s="202">
        <v>153400</v>
      </c>
      <c r="P79" s="177">
        <f t="shared" si="32"/>
        <v>153400</v>
      </c>
      <c r="Q79" s="165">
        <v>1</v>
      </c>
      <c r="R79" s="100">
        <v>139000</v>
      </c>
      <c r="S79" s="201">
        <f t="shared" si="33"/>
        <v>139000</v>
      </c>
      <c r="T79" s="80"/>
      <c r="U79" s="189"/>
      <c r="V79" s="157"/>
      <c r="W79" s="188"/>
      <c r="X79" s="191"/>
      <c r="Y79" s="191"/>
      <c r="Z79" s="191"/>
      <c r="AA79" s="191"/>
      <c r="AB79" s="191"/>
      <c r="AC79" s="191"/>
    </row>
    <row r="80" spans="1:29" ht="14.25" customHeight="1">
      <c r="A80" s="80">
        <f t="shared" si="34"/>
        <v>6</v>
      </c>
      <c r="B80" s="200" t="s">
        <v>144</v>
      </c>
      <c r="C80" s="205" t="s">
        <v>154</v>
      </c>
      <c r="D80" s="182">
        <f t="shared" si="35"/>
        <v>138400</v>
      </c>
      <c r="E80" s="104">
        <v>1</v>
      </c>
      <c r="F80" s="103">
        <f t="shared" si="36"/>
        <v>83040</v>
      </c>
      <c r="G80" s="102">
        <f t="shared" si="29"/>
        <v>83040</v>
      </c>
      <c r="H80" s="165">
        <v>1</v>
      </c>
      <c r="I80" s="103">
        <v>498000</v>
      </c>
      <c r="J80" s="666">
        <f t="shared" si="30"/>
        <v>498000</v>
      </c>
      <c r="K80" s="180">
        <v>1</v>
      </c>
      <c r="L80" s="158">
        <v>138400</v>
      </c>
      <c r="M80" s="666">
        <f t="shared" si="31"/>
        <v>138400</v>
      </c>
      <c r="N80" s="165">
        <v>1</v>
      </c>
      <c r="O80" s="202">
        <v>162200</v>
      </c>
      <c r="P80" s="177">
        <f t="shared" si="32"/>
        <v>162200</v>
      </c>
      <c r="Q80" s="165">
        <v>1</v>
      </c>
      <c r="R80" s="100">
        <v>156000</v>
      </c>
      <c r="S80" s="201">
        <f t="shared" si="33"/>
        <v>156000</v>
      </c>
      <c r="T80" s="80"/>
      <c r="U80" s="189"/>
      <c r="V80" s="157"/>
      <c r="W80" s="188"/>
      <c r="X80" s="191"/>
      <c r="Y80" s="191"/>
      <c r="Z80" s="191"/>
      <c r="AA80" s="191"/>
      <c r="AB80" s="191"/>
      <c r="AC80" s="191"/>
    </row>
    <row r="81" spans="1:29" ht="14.25" customHeight="1">
      <c r="A81" s="80">
        <f t="shared" si="34"/>
        <v>7</v>
      </c>
      <c r="B81" s="200" t="s">
        <v>144</v>
      </c>
      <c r="C81" s="205" t="s">
        <v>153</v>
      </c>
      <c r="D81" s="182">
        <f t="shared" si="35"/>
        <v>138400</v>
      </c>
      <c r="E81" s="104">
        <v>1</v>
      </c>
      <c r="F81" s="103">
        <f t="shared" si="36"/>
        <v>83040</v>
      </c>
      <c r="G81" s="102">
        <f t="shared" si="29"/>
        <v>83040</v>
      </c>
      <c r="H81" s="165">
        <v>1</v>
      </c>
      <c r="I81" s="103">
        <v>498000</v>
      </c>
      <c r="J81" s="666">
        <f t="shared" si="30"/>
        <v>498000</v>
      </c>
      <c r="K81" s="180">
        <v>1</v>
      </c>
      <c r="L81" s="158">
        <v>138400</v>
      </c>
      <c r="M81" s="666">
        <f t="shared" si="31"/>
        <v>138400</v>
      </c>
      <c r="N81" s="165">
        <v>1</v>
      </c>
      <c r="O81" s="202">
        <v>162200</v>
      </c>
      <c r="P81" s="177">
        <f t="shared" si="32"/>
        <v>162200</v>
      </c>
      <c r="Q81" s="165">
        <v>1</v>
      </c>
      <c r="R81" s="100">
        <v>156000</v>
      </c>
      <c r="S81" s="201">
        <f t="shared" si="33"/>
        <v>156000</v>
      </c>
      <c r="T81" s="80"/>
      <c r="U81" s="189"/>
      <c r="V81" s="157"/>
      <c r="W81" s="188"/>
      <c r="X81" s="191"/>
      <c r="Y81" s="191"/>
      <c r="Z81" s="191"/>
      <c r="AA81" s="191"/>
      <c r="AB81" s="191"/>
      <c r="AC81" s="191"/>
    </row>
    <row r="82" spans="1:29" ht="14.25" customHeight="1">
      <c r="A82" s="80">
        <f t="shared" si="34"/>
        <v>8</v>
      </c>
      <c r="B82" s="200" t="s">
        <v>144</v>
      </c>
      <c r="C82" s="205" t="s">
        <v>152</v>
      </c>
      <c r="D82" s="182">
        <f t="shared" si="35"/>
        <v>138400</v>
      </c>
      <c r="E82" s="104">
        <v>1</v>
      </c>
      <c r="F82" s="103">
        <f t="shared" si="36"/>
        <v>83040</v>
      </c>
      <c r="G82" s="102">
        <f t="shared" si="29"/>
        <v>83040</v>
      </c>
      <c r="H82" s="101">
        <v>1</v>
      </c>
      <c r="I82" s="103">
        <v>498000</v>
      </c>
      <c r="J82" s="102">
        <f t="shared" si="30"/>
        <v>498000</v>
      </c>
      <c r="K82" s="173">
        <v>1</v>
      </c>
      <c r="L82" s="158">
        <v>138400</v>
      </c>
      <c r="M82" s="102">
        <f t="shared" si="31"/>
        <v>138400</v>
      </c>
      <c r="N82" s="101">
        <v>1</v>
      </c>
      <c r="O82" s="100">
        <v>162200</v>
      </c>
      <c r="P82" s="177">
        <f t="shared" si="32"/>
        <v>162200</v>
      </c>
      <c r="Q82" s="101">
        <v>1</v>
      </c>
      <c r="R82" s="100">
        <v>156000</v>
      </c>
      <c r="S82" s="177">
        <f t="shared" si="33"/>
        <v>156000</v>
      </c>
      <c r="T82" s="80"/>
      <c r="U82" s="189"/>
      <c r="V82" s="157"/>
      <c r="W82" s="188"/>
      <c r="X82" s="191"/>
      <c r="Y82" s="191"/>
      <c r="Z82" s="191"/>
      <c r="AA82" s="191"/>
      <c r="AB82" s="191"/>
      <c r="AC82" s="191"/>
    </row>
    <row r="83" spans="1:29" ht="14.25" customHeight="1">
      <c r="A83" s="80">
        <f t="shared" si="34"/>
        <v>9</v>
      </c>
      <c r="B83" s="200" t="s">
        <v>144</v>
      </c>
      <c r="C83" s="204" t="s">
        <v>151</v>
      </c>
      <c r="D83" s="182">
        <f t="shared" si="35"/>
        <v>131200</v>
      </c>
      <c r="E83" s="104">
        <v>1</v>
      </c>
      <c r="F83" s="103">
        <f t="shared" si="36"/>
        <v>78720</v>
      </c>
      <c r="G83" s="102">
        <f t="shared" si="29"/>
        <v>78720</v>
      </c>
      <c r="H83" s="165">
        <v>1</v>
      </c>
      <c r="I83" s="103">
        <v>155000</v>
      </c>
      <c r="J83" s="666">
        <f t="shared" si="30"/>
        <v>155000</v>
      </c>
      <c r="K83" s="180">
        <v>1</v>
      </c>
      <c r="L83" s="158">
        <v>131200</v>
      </c>
      <c r="M83" s="666">
        <f t="shared" si="31"/>
        <v>131200</v>
      </c>
      <c r="N83" s="165">
        <v>1</v>
      </c>
      <c r="O83" s="202">
        <v>151200</v>
      </c>
      <c r="P83" s="177">
        <f t="shared" si="32"/>
        <v>151200</v>
      </c>
      <c r="Q83" s="165">
        <v>1</v>
      </c>
      <c r="R83" s="100">
        <v>132000</v>
      </c>
      <c r="S83" s="201">
        <f t="shared" si="33"/>
        <v>132000</v>
      </c>
      <c r="T83" s="80"/>
      <c r="U83" s="189"/>
      <c r="V83" s="157"/>
      <c r="W83" s="188"/>
      <c r="X83" s="191"/>
      <c r="Y83" s="191"/>
      <c r="Z83" s="191"/>
      <c r="AA83" s="191"/>
      <c r="AB83" s="191"/>
      <c r="AC83" s="191"/>
    </row>
    <row r="84" spans="1:29" ht="14.25" customHeight="1">
      <c r="A84" s="80">
        <f t="shared" si="34"/>
        <v>10</v>
      </c>
      <c r="B84" s="200" t="s">
        <v>144</v>
      </c>
      <c r="C84" s="204" t="s">
        <v>150</v>
      </c>
      <c r="D84" s="182">
        <f t="shared" si="35"/>
        <v>131200</v>
      </c>
      <c r="E84" s="104">
        <v>1</v>
      </c>
      <c r="F84" s="103">
        <f t="shared" si="36"/>
        <v>78720</v>
      </c>
      <c r="G84" s="102">
        <f t="shared" si="29"/>
        <v>78720</v>
      </c>
      <c r="H84" s="165">
        <v>1</v>
      </c>
      <c r="I84" s="103">
        <v>155000</v>
      </c>
      <c r="J84" s="666">
        <f t="shared" si="30"/>
        <v>155000</v>
      </c>
      <c r="K84" s="180">
        <v>1</v>
      </c>
      <c r="L84" s="158">
        <v>131200</v>
      </c>
      <c r="M84" s="666">
        <f t="shared" si="31"/>
        <v>131200</v>
      </c>
      <c r="N84" s="165">
        <v>1</v>
      </c>
      <c r="O84" s="202">
        <v>151200</v>
      </c>
      <c r="P84" s="177">
        <f t="shared" si="32"/>
        <v>151200</v>
      </c>
      <c r="Q84" s="165">
        <v>1</v>
      </c>
      <c r="R84" s="100">
        <v>132000</v>
      </c>
      <c r="S84" s="201">
        <f t="shared" si="33"/>
        <v>132000</v>
      </c>
      <c r="T84" s="80"/>
      <c r="U84" s="189"/>
      <c r="V84" s="157"/>
      <c r="W84" s="188"/>
      <c r="X84" s="191"/>
      <c r="Y84" s="191"/>
      <c r="Z84" s="191"/>
      <c r="AA84" s="191"/>
      <c r="AB84" s="191"/>
      <c r="AC84" s="191"/>
    </row>
    <row r="85" spans="1:29" ht="14.25" customHeight="1">
      <c r="A85" s="80">
        <f t="shared" si="34"/>
        <v>11</v>
      </c>
      <c r="B85" s="200" t="s">
        <v>144</v>
      </c>
      <c r="C85" s="204" t="s">
        <v>149</v>
      </c>
      <c r="D85" s="182">
        <f t="shared" si="35"/>
        <v>131200</v>
      </c>
      <c r="E85" s="104">
        <v>1</v>
      </c>
      <c r="F85" s="103">
        <f t="shared" si="36"/>
        <v>78720</v>
      </c>
      <c r="G85" s="102">
        <f t="shared" si="29"/>
        <v>78720</v>
      </c>
      <c r="H85" s="165">
        <v>1</v>
      </c>
      <c r="I85" s="103">
        <v>155000</v>
      </c>
      <c r="J85" s="666">
        <f t="shared" si="30"/>
        <v>155000</v>
      </c>
      <c r="K85" s="180">
        <v>1</v>
      </c>
      <c r="L85" s="158">
        <v>131200</v>
      </c>
      <c r="M85" s="666">
        <f t="shared" si="31"/>
        <v>131200</v>
      </c>
      <c r="N85" s="165">
        <v>1</v>
      </c>
      <c r="O85" s="202">
        <v>151200</v>
      </c>
      <c r="P85" s="177">
        <f t="shared" si="32"/>
        <v>151200</v>
      </c>
      <c r="Q85" s="165">
        <v>1</v>
      </c>
      <c r="R85" s="100">
        <v>132000</v>
      </c>
      <c r="S85" s="201">
        <f t="shared" si="33"/>
        <v>132000</v>
      </c>
      <c r="T85" s="80"/>
      <c r="U85" s="189"/>
      <c r="V85" s="157"/>
      <c r="W85" s="188"/>
      <c r="X85" s="191"/>
      <c r="Y85" s="191"/>
      <c r="Z85" s="191"/>
      <c r="AA85" s="191"/>
      <c r="AB85" s="191"/>
      <c r="AC85" s="191"/>
    </row>
    <row r="86" spans="1:29" ht="14.25" customHeight="1">
      <c r="A86" s="80">
        <f t="shared" si="34"/>
        <v>12</v>
      </c>
      <c r="B86" s="200" t="s">
        <v>144</v>
      </c>
      <c r="C86" s="204" t="s">
        <v>148</v>
      </c>
      <c r="D86" s="182">
        <f t="shared" si="35"/>
        <v>130000</v>
      </c>
      <c r="E86" s="104">
        <v>1</v>
      </c>
      <c r="F86" s="103">
        <f t="shared" si="36"/>
        <v>78000</v>
      </c>
      <c r="G86" s="102">
        <f t="shared" si="29"/>
        <v>78000</v>
      </c>
      <c r="H86" s="101">
        <v>1</v>
      </c>
      <c r="I86" s="103">
        <v>153000</v>
      </c>
      <c r="J86" s="102">
        <f t="shared" si="30"/>
        <v>153000</v>
      </c>
      <c r="K86" s="173">
        <v>1</v>
      </c>
      <c r="L86" s="158">
        <v>130000</v>
      </c>
      <c r="M86" s="102">
        <f t="shared" si="31"/>
        <v>130000</v>
      </c>
      <c r="N86" s="101">
        <v>1</v>
      </c>
      <c r="O86" s="100">
        <v>150400</v>
      </c>
      <c r="P86" s="177">
        <f t="shared" si="32"/>
        <v>150400</v>
      </c>
      <c r="Q86" s="101">
        <v>1</v>
      </c>
      <c r="R86" s="100">
        <v>130000</v>
      </c>
      <c r="S86" s="177">
        <f t="shared" si="33"/>
        <v>130000</v>
      </c>
      <c r="T86" s="80"/>
      <c r="U86" s="189"/>
      <c r="V86" s="157"/>
      <c r="W86" s="188"/>
      <c r="X86" s="191"/>
      <c r="Y86" s="191"/>
      <c r="Z86" s="191"/>
      <c r="AA86" s="191"/>
      <c r="AB86" s="191"/>
      <c r="AC86" s="191"/>
    </row>
    <row r="87" spans="1:29" ht="14.25" customHeight="1">
      <c r="A87" s="80">
        <f t="shared" si="34"/>
        <v>13</v>
      </c>
      <c r="B87" s="200" t="s">
        <v>144</v>
      </c>
      <c r="C87" s="204" t="s">
        <v>147</v>
      </c>
      <c r="D87" s="182">
        <f t="shared" si="35"/>
        <v>130000</v>
      </c>
      <c r="E87" s="104">
        <v>1</v>
      </c>
      <c r="F87" s="103">
        <f t="shared" si="36"/>
        <v>78000</v>
      </c>
      <c r="G87" s="102">
        <f t="shared" si="29"/>
        <v>78000</v>
      </c>
      <c r="H87" s="165">
        <v>1</v>
      </c>
      <c r="I87" s="103">
        <v>153000</v>
      </c>
      <c r="J87" s="666">
        <f t="shared" si="30"/>
        <v>153000</v>
      </c>
      <c r="K87" s="180">
        <v>1</v>
      </c>
      <c r="L87" s="158">
        <v>130000</v>
      </c>
      <c r="M87" s="666">
        <f t="shared" si="31"/>
        <v>130000</v>
      </c>
      <c r="N87" s="165">
        <v>1</v>
      </c>
      <c r="O87" s="202">
        <v>150400</v>
      </c>
      <c r="P87" s="177">
        <f t="shared" si="32"/>
        <v>150400</v>
      </c>
      <c r="Q87" s="165">
        <v>1</v>
      </c>
      <c r="R87" s="100">
        <v>130000</v>
      </c>
      <c r="S87" s="201">
        <f t="shared" si="33"/>
        <v>130000</v>
      </c>
      <c r="T87" s="80"/>
      <c r="U87" s="189"/>
      <c r="V87" s="157"/>
      <c r="W87" s="188"/>
      <c r="X87" s="191"/>
      <c r="Y87" s="191"/>
      <c r="Z87" s="191"/>
      <c r="AA87" s="191"/>
      <c r="AB87" s="191"/>
      <c r="AC87" s="191"/>
    </row>
    <row r="88" spans="1:29" ht="14.25" customHeight="1">
      <c r="A88" s="80">
        <f t="shared" si="34"/>
        <v>14</v>
      </c>
      <c r="B88" s="200" t="s">
        <v>144</v>
      </c>
      <c r="C88" s="204" t="s">
        <v>146</v>
      </c>
      <c r="D88" s="182">
        <f t="shared" si="35"/>
        <v>130000</v>
      </c>
      <c r="E88" s="104">
        <v>1</v>
      </c>
      <c r="F88" s="103">
        <f t="shared" si="36"/>
        <v>78000</v>
      </c>
      <c r="G88" s="102">
        <f t="shared" si="29"/>
        <v>78000</v>
      </c>
      <c r="H88" s="165">
        <v>1</v>
      </c>
      <c r="I88" s="103">
        <v>153000</v>
      </c>
      <c r="J88" s="666">
        <f t="shared" si="30"/>
        <v>153000</v>
      </c>
      <c r="K88" s="180">
        <v>1</v>
      </c>
      <c r="L88" s="158">
        <v>130000</v>
      </c>
      <c r="M88" s="666">
        <f t="shared" si="31"/>
        <v>130000</v>
      </c>
      <c r="N88" s="165">
        <v>1</v>
      </c>
      <c r="O88" s="202">
        <v>150400</v>
      </c>
      <c r="P88" s="177">
        <f t="shared" si="32"/>
        <v>150400</v>
      </c>
      <c r="Q88" s="165">
        <v>1</v>
      </c>
      <c r="R88" s="100">
        <v>130000</v>
      </c>
      <c r="S88" s="201">
        <f t="shared" si="33"/>
        <v>130000</v>
      </c>
      <c r="T88" s="80"/>
      <c r="U88" s="189"/>
      <c r="V88" s="157"/>
      <c r="W88" s="188"/>
      <c r="X88" s="191"/>
      <c r="Y88" s="191"/>
      <c r="Z88" s="191"/>
      <c r="AA88" s="191"/>
      <c r="AB88" s="191"/>
      <c r="AC88" s="191"/>
    </row>
    <row r="89" spans="1:29" ht="14.25" customHeight="1">
      <c r="A89" s="80">
        <f t="shared" si="34"/>
        <v>15</v>
      </c>
      <c r="B89" s="200" t="s">
        <v>144</v>
      </c>
      <c r="C89" s="204" t="s">
        <v>145</v>
      </c>
      <c r="D89" s="182">
        <f t="shared" si="35"/>
        <v>130000</v>
      </c>
      <c r="E89" s="104">
        <v>1</v>
      </c>
      <c r="F89" s="103">
        <f t="shared" si="36"/>
        <v>78000</v>
      </c>
      <c r="G89" s="102">
        <f t="shared" si="29"/>
        <v>78000</v>
      </c>
      <c r="H89" s="165">
        <v>1</v>
      </c>
      <c r="I89" s="103">
        <v>153000</v>
      </c>
      <c r="J89" s="666">
        <f t="shared" si="30"/>
        <v>153000</v>
      </c>
      <c r="K89" s="180">
        <v>1</v>
      </c>
      <c r="L89" s="158">
        <v>130000</v>
      </c>
      <c r="M89" s="666">
        <f t="shared" si="31"/>
        <v>130000</v>
      </c>
      <c r="N89" s="165">
        <v>1</v>
      </c>
      <c r="O89" s="202">
        <v>150400</v>
      </c>
      <c r="P89" s="177">
        <f t="shared" si="32"/>
        <v>150400</v>
      </c>
      <c r="Q89" s="165">
        <v>1</v>
      </c>
      <c r="R89" s="100">
        <v>130000</v>
      </c>
      <c r="S89" s="201">
        <f t="shared" si="33"/>
        <v>130000</v>
      </c>
      <c r="T89" s="80"/>
      <c r="U89" s="189"/>
      <c r="V89" s="157"/>
      <c r="W89" s="188"/>
      <c r="X89" s="191"/>
      <c r="Y89" s="191"/>
      <c r="Z89" s="191"/>
      <c r="AA89" s="191"/>
      <c r="AB89" s="191"/>
      <c r="AC89" s="191"/>
    </row>
    <row r="90" spans="1:29" ht="14.25" customHeight="1">
      <c r="A90" s="80">
        <f t="shared" si="34"/>
        <v>16</v>
      </c>
      <c r="B90" s="200" t="s">
        <v>144</v>
      </c>
      <c r="C90" s="204" t="s">
        <v>143</v>
      </c>
      <c r="D90" s="182">
        <f t="shared" si="35"/>
        <v>131200</v>
      </c>
      <c r="E90" s="104">
        <v>1</v>
      </c>
      <c r="F90" s="103">
        <f t="shared" si="36"/>
        <v>78720</v>
      </c>
      <c r="G90" s="102">
        <f t="shared" si="29"/>
        <v>78720</v>
      </c>
      <c r="H90" s="165">
        <v>1</v>
      </c>
      <c r="I90" s="103">
        <v>155000</v>
      </c>
      <c r="J90" s="666">
        <f t="shared" si="30"/>
        <v>155000</v>
      </c>
      <c r="K90" s="180">
        <v>1</v>
      </c>
      <c r="L90" s="158">
        <v>131200</v>
      </c>
      <c r="M90" s="666">
        <f t="shared" si="31"/>
        <v>131200</v>
      </c>
      <c r="N90" s="165">
        <v>1</v>
      </c>
      <c r="O90" s="202">
        <v>151200</v>
      </c>
      <c r="P90" s="177">
        <f t="shared" si="32"/>
        <v>151200</v>
      </c>
      <c r="Q90" s="165">
        <v>1</v>
      </c>
      <c r="R90" s="100">
        <v>132000</v>
      </c>
      <c r="S90" s="201">
        <f t="shared" si="33"/>
        <v>132000</v>
      </c>
      <c r="T90" s="80"/>
      <c r="U90" s="189"/>
      <c r="V90" s="157"/>
      <c r="W90" s="188"/>
      <c r="X90" s="191"/>
      <c r="Y90" s="191"/>
      <c r="Z90" s="191"/>
      <c r="AA90" s="191"/>
      <c r="AB90" s="191"/>
      <c r="AC90" s="191"/>
    </row>
    <row r="91" spans="1:29" ht="14.25" customHeight="1">
      <c r="A91" s="80"/>
      <c r="B91" s="200"/>
      <c r="C91" s="199"/>
      <c r="D91" s="146"/>
      <c r="E91" s="104"/>
      <c r="F91" s="103"/>
      <c r="G91" s="102"/>
      <c r="H91" s="101"/>
      <c r="I91" s="103"/>
      <c r="J91" s="102"/>
      <c r="K91" s="173"/>
      <c r="L91" s="158"/>
      <c r="M91" s="102"/>
      <c r="N91" s="101"/>
      <c r="O91" s="100"/>
      <c r="P91" s="177"/>
      <c r="Q91" s="101"/>
      <c r="R91" s="100"/>
      <c r="S91" s="177"/>
      <c r="T91" s="80"/>
      <c r="U91" s="189"/>
      <c r="V91" s="157"/>
      <c r="W91" s="188"/>
      <c r="X91" s="191"/>
      <c r="Y91" s="191"/>
      <c r="Z91" s="191"/>
      <c r="AA91" s="191"/>
      <c r="AB91" s="191"/>
      <c r="AC91" s="191"/>
    </row>
    <row r="92" spans="1:29" ht="14.25" customHeight="1">
      <c r="A92" s="80"/>
      <c r="B92" s="200"/>
      <c r="C92" s="199"/>
      <c r="D92" s="146"/>
      <c r="E92" s="104"/>
      <c r="F92" s="103"/>
      <c r="G92" s="102"/>
      <c r="H92" s="165"/>
      <c r="I92" s="198"/>
      <c r="J92" s="203"/>
      <c r="K92" s="165"/>
      <c r="L92" s="109"/>
      <c r="M92" s="203"/>
      <c r="N92" s="165"/>
      <c r="O92" s="202"/>
      <c r="P92" s="177"/>
      <c r="Q92" s="165"/>
      <c r="R92" s="100"/>
      <c r="S92" s="201"/>
      <c r="T92" s="80"/>
      <c r="U92" s="189"/>
      <c r="V92" s="157"/>
      <c r="W92" s="188"/>
      <c r="X92" s="191"/>
      <c r="Y92" s="191"/>
      <c r="Z92" s="191"/>
      <c r="AA92" s="191"/>
      <c r="AB92" s="191"/>
      <c r="AC92" s="191"/>
    </row>
    <row r="93" spans="1:29" ht="14.25" customHeight="1">
      <c r="A93" s="80"/>
      <c r="B93" s="200"/>
      <c r="C93" s="199"/>
      <c r="D93" s="146"/>
      <c r="E93" s="104"/>
      <c r="F93" s="103"/>
      <c r="G93" s="102"/>
      <c r="H93" s="165"/>
      <c r="I93" s="198"/>
      <c r="J93" s="203"/>
      <c r="K93" s="165"/>
      <c r="L93" s="109"/>
      <c r="M93" s="203"/>
      <c r="N93" s="165"/>
      <c r="O93" s="202"/>
      <c r="P93" s="177"/>
      <c r="Q93" s="165"/>
      <c r="R93" s="100"/>
      <c r="S93" s="201"/>
      <c r="T93" s="80"/>
      <c r="U93" s="189"/>
      <c r="V93" s="157"/>
      <c r="W93" s="188"/>
      <c r="X93" s="191"/>
      <c r="Y93" s="191"/>
      <c r="Z93" s="191"/>
      <c r="AA93" s="191"/>
      <c r="AB93" s="191"/>
      <c r="AC93" s="191"/>
    </row>
    <row r="94" spans="1:29" ht="14.25" customHeight="1" thickBot="1">
      <c r="A94" s="80"/>
      <c r="B94" s="197"/>
      <c r="C94" s="196"/>
      <c r="D94" s="146"/>
      <c r="E94" s="104"/>
      <c r="F94" s="98"/>
      <c r="G94" s="97"/>
      <c r="H94" s="96"/>
      <c r="I94" s="95"/>
      <c r="J94" s="94"/>
      <c r="K94" s="96"/>
      <c r="L94" s="95"/>
      <c r="M94" s="94"/>
      <c r="N94" s="96"/>
      <c r="O94" s="95"/>
      <c r="P94" s="195"/>
      <c r="Q94" s="96"/>
      <c r="R94" s="95"/>
      <c r="S94" s="195"/>
      <c r="T94" s="80"/>
      <c r="U94" s="189"/>
      <c r="V94" s="157"/>
      <c r="W94" s="188"/>
      <c r="X94" s="80"/>
      <c r="Y94" s="80"/>
    </row>
    <row r="95" spans="1:29" ht="14.25" customHeight="1" thickBot="1">
      <c r="A95" s="80"/>
      <c r="B95" s="93" t="s">
        <v>83</v>
      </c>
      <c r="C95" s="92"/>
      <c r="D95" s="172">
        <f>MIN(J95,M95,P95,S95)</f>
        <v>2124800</v>
      </c>
      <c r="E95" s="90"/>
      <c r="F95" s="89"/>
      <c r="G95" s="88">
        <f>SUM(G74:G94)</f>
        <v>1274880</v>
      </c>
      <c r="H95" s="87"/>
      <c r="I95" s="86"/>
      <c r="J95" s="85">
        <f>IF(H71="","",SUM(J74:J94))</f>
        <v>3520000</v>
      </c>
      <c r="K95" s="87"/>
      <c r="L95" s="86"/>
      <c r="M95" s="85">
        <f>IF(K71="","",SUM(M74:M94))</f>
        <v>2124800</v>
      </c>
      <c r="N95" s="87"/>
      <c r="O95" s="86"/>
      <c r="P95" s="85">
        <f>IF(N71="","",SUM(P74:P94))</f>
        <v>2452500</v>
      </c>
      <c r="Q95" s="87"/>
      <c r="R95" s="86"/>
      <c r="S95" s="85">
        <f>IF(Q71="","",SUM(S74:S94))</f>
        <v>2198000</v>
      </c>
      <c r="T95" s="80"/>
      <c r="U95" s="80"/>
      <c r="V95" s="80"/>
      <c r="W95" s="80"/>
      <c r="X95" s="80"/>
      <c r="Y95" s="80"/>
    </row>
    <row r="96" spans="1:29" ht="14.25" customHeight="1">
      <c r="E96" s="83"/>
      <c r="F96" s="84"/>
      <c r="G96" s="83"/>
    </row>
    <row r="97" spans="1:29" ht="14.25" customHeight="1">
      <c r="B97" s="143" t="s">
        <v>94</v>
      </c>
    </row>
    <row r="98" spans="1:29" ht="14.25" customHeight="1" thickBot="1"/>
    <row r="99" spans="1:29" ht="14.25" customHeight="1" thickBot="1">
      <c r="A99" s="80"/>
      <c r="B99" s="150" t="s">
        <v>93</v>
      </c>
      <c r="C99" s="142" t="e">
        <f>+#REF!</f>
        <v>#REF!</v>
      </c>
      <c r="D99" s="138"/>
      <c r="E99" s="138"/>
      <c r="F99" s="193"/>
      <c r="G99" s="138"/>
      <c r="H99" s="138"/>
      <c r="I99" s="139"/>
      <c r="J99" s="93" t="s">
        <v>92</v>
      </c>
      <c r="K99" s="140" t="s">
        <v>142</v>
      </c>
      <c r="L99" s="139"/>
      <c r="M99" s="138"/>
      <c r="N99" s="138"/>
      <c r="O99" s="139"/>
      <c r="P99" s="138"/>
      <c r="Q99" s="138"/>
      <c r="R99" s="93" t="s">
        <v>91</v>
      </c>
      <c r="S99" s="137">
        <v>0.6</v>
      </c>
      <c r="T99" s="80"/>
      <c r="U99" s="191"/>
      <c r="V99" s="192"/>
      <c r="W99" s="191"/>
      <c r="X99" s="191"/>
      <c r="Y99" s="191"/>
      <c r="Z99" s="191"/>
      <c r="AA99" s="191"/>
      <c r="AB99" s="191"/>
      <c r="AC99" s="191"/>
    </row>
    <row r="100" spans="1:29" ht="14.25" customHeight="1" thickBot="1">
      <c r="A100" s="80"/>
      <c r="T100" s="80"/>
      <c r="U100" s="191"/>
      <c r="V100" s="191"/>
      <c r="W100" s="191"/>
      <c r="X100" s="191"/>
      <c r="Y100" s="191"/>
      <c r="Z100" s="191"/>
      <c r="AA100" s="191"/>
      <c r="AB100" s="191"/>
      <c r="AC100" s="191"/>
    </row>
    <row r="101" spans="1:29" ht="14.25" customHeight="1">
      <c r="A101" s="80"/>
      <c r="B101" s="136"/>
      <c r="C101" s="135"/>
      <c r="D101" s="134" t="s">
        <v>90</v>
      </c>
      <c r="E101" s="1099" t="s">
        <v>89</v>
      </c>
      <c r="F101" s="1100"/>
      <c r="G101" s="1100"/>
      <c r="H101" s="1086" t="s">
        <v>999</v>
      </c>
      <c r="I101" s="1094"/>
      <c r="J101" s="1095"/>
      <c r="K101" s="1086" t="s">
        <v>1000</v>
      </c>
      <c r="L101" s="1094"/>
      <c r="M101" s="1095"/>
      <c r="N101" s="1086" t="s">
        <v>1001</v>
      </c>
      <c r="O101" s="1087"/>
      <c r="P101" s="1088"/>
      <c r="Q101" s="1086" t="s">
        <v>1004</v>
      </c>
      <c r="R101" s="1094"/>
      <c r="S101" s="1095"/>
      <c r="T101" s="80"/>
      <c r="U101" s="1092"/>
      <c r="V101" s="1093"/>
      <c r="W101" s="1093"/>
      <c r="X101" s="1092"/>
      <c r="Y101" s="1093"/>
      <c r="Z101" s="1093"/>
      <c r="AA101" s="1092"/>
      <c r="AB101" s="1093"/>
      <c r="AC101" s="1093"/>
    </row>
    <row r="102" spans="1:29" ht="14.25" customHeight="1">
      <c r="A102" s="80"/>
      <c r="B102" s="133" t="s">
        <v>88</v>
      </c>
      <c r="C102" s="132" t="s">
        <v>87</v>
      </c>
      <c r="D102" s="131" t="s">
        <v>86</v>
      </c>
      <c r="E102" s="1101"/>
      <c r="F102" s="1102"/>
      <c r="G102" s="1102"/>
      <c r="H102" s="1096"/>
      <c r="I102" s="1097"/>
      <c r="J102" s="1098"/>
      <c r="K102" s="1096"/>
      <c r="L102" s="1097"/>
      <c r="M102" s="1098"/>
      <c r="N102" s="1089"/>
      <c r="O102" s="1090"/>
      <c r="P102" s="1091"/>
      <c r="Q102" s="1096"/>
      <c r="R102" s="1097"/>
      <c r="S102" s="1098"/>
      <c r="T102" s="80"/>
      <c r="U102" s="1093"/>
      <c r="V102" s="1093"/>
      <c r="W102" s="1093"/>
      <c r="X102" s="1093"/>
      <c r="Y102" s="1093"/>
      <c r="Z102" s="1093"/>
      <c r="AA102" s="1093"/>
      <c r="AB102" s="1093"/>
      <c r="AC102" s="1093"/>
    </row>
    <row r="103" spans="1:29" ht="14.25" customHeight="1" thickBot="1">
      <c r="A103" s="80"/>
      <c r="B103" s="130"/>
      <c r="C103" s="129"/>
      <c r="D103" s="144" t="s">
        <v>1007</v>
      </c>
      <c r="E103" s="190"/>
      <c r="F103" s="127"/>
      <c r="G103" s="124" t="s">
        <v>84</v>
      </c>
      <c r="H103" s="126" t="s">
        <v>13</v>
      </c>
      <c r="I103" s="125" t="s">
        <v>85</v>
      </c>
      <c r="J103" s="124" t="s">
        <v>84</v>
      </c>
      <c r="K103" s="126" t="s">
        <v>13</v>
      </c>
      <c r="L103" s="125" t="s">
        <v>85</v>
      </c>
      <c r="M103" s="124" t="s">
        <v>84</v>
      </c>
      <c r="N103" s="126" t="s">
        <v>13</v>
      </c>
      <c r="O103" s="125" t="s">
        <v>85</v>
      </c>
      <c r="P103" s="124" t="s">
        <v>84</v>
      </c>
      <c r="Q103" s="126" t="s">
        <v>13</v>
      </c>
      <c r="R103" s="125" t="s">
        <v>85</v>
      </c>
      <c r="S103" s="124" t="s">
        <v>84</v>
      </c>
      <c r="T103" s="80"/>
      <c r="U103" s="189"/>
      <c r="V103" s="157"/>
      <c r="W103" s="188"/>
      <c r="X103" s="189"/>
      <c r="Y103" s="157"/>
      <c r="Z103" s="188"/>
      <c r="AA103" s="189"/>
      <c r="AB103" s="157"/>
      <c r="AC103" s="188"/>
    </row>
    <row r="104" spans="1:29" ht="14.25" customHeight="1" thickTop="1">
      <c r="A104" s="80"/>
      <c r="B104" s="148"/>
      <c r="C104" s="122"/>
      <c r="D104" s="121"/>
      <c r="E104" s="187"/>
      <c r="F104" s="186"/>
      <c r="G104" s="115"/>
      <c r="H104" s="117"/>
      <c r="I104" s="669"/>
      <c r="J104" s="118"/>
      <c r="K104" s="668"/>
      <c r="L104" s="669"/>
      <c r="M104" s="118"/>
      <c r="N104" s="668"/>
      <c r="O104" s="669"/>
      <c r="P104" s="670"/>
      <c r="Q104" s="668"/>
      <c r="R104" s="116"/>
      <c r="S104" s="185"/>
      <c r="T104" s="80"/>
      <c r="U104" s="189"/>
      <c r="V104" s="157"/>
      <c r="W104" s="188"/>
      <c r="X104" s="152"/>
      <c r="Y104" s="176"/>
      <c r="Z104" s="176"/>
      <c r="AA104" s="152"/>
      <c r="AB104" s="176"/>
      <c r="AC104" s="176"/>
    </row>
    <row r="105" spans="1:29" ht="14.25" customHeight="1">
      <c r="A105" s="80">
        <v>1</v>
      </c>
      <c r="B105" s="200" t="s">
        <v>25</v>
      </c>
      <c r="C105" s="199" t="s">
        <v>141</v>
      </c>
      <c r="D105" s="182">
        <f>IF($D$115=$P$115,O105,IF($D$115=$J$115,I105,IF($D$115=$M$115,L105,IF($D$115=$S$115,R105,0))))</f>
        <v>57000</v>
      </c>
      <c r="E105" s="104">
        <v>1</v>
      </c>
      <c r="F105" s="103">
        <f>IF(D105&lt;10,ROUNDDOWN(D105*$S$99,0),ROUNDDOWN(D105*$S$99,-1))</f>
        <v>34200</v>
      </c>
      <c r="G105" s="102">
        <f t="shared" ref="G105:G111" si="37">ROUND(E105*F105,1)</f>
        <v>34200</v>
      </c>
      <c r="H105" s="101">
        <v>1</v>
      </c>
      <c r="I105" s="103">
        <v>227000</v>
      </c>
      <c r="J105" s="102">
        <f t="shared" ref="J105:J111" si="38">ROUND(H105*I105,1)</f>
        <v>227000</v>
      </c>
      <c r="K105" s="173">
        <v>1</v>
      </c>
      <c r="L105" s="158">
        <v>57000</v>
      </c>
      <c r="M105" s="102">
        <f t="shared" ref="M105:M111" si="39">ROUND(K105*L105,1)</f>
        <v>57000</v>
      </c>
      <c r="N105" s="173">
        <v>1</v>
      </c>
      <c r="O105" s="158">
        <v>65700</v>
      </c>
      <c r="P105" s="181">
        <f t="shared" ref="P105:P111" si="40">ROUND(N105*O105,1)</f>
        <v>65700</v>
      </c>
      <c r="Q105" s="173">
        <v>1</v>
      </c>
      <c r="R105" s="100">
        <v>92000</v>
      </c>
      <c r="S105" s="177">
        <f t="shared" ref="S105:S111" si="41">ROUND(Q105*R105,1)</f>
        <v>92000</v>
      </c>
      <c r="T105" s="80"/>
      <c r="U105" s="189"/>
      <c r="V105" s="157"/>
      <c r="W105" s="188"/>
      <c r="X105" s="152"/>
      <c r="Y105" s="176"/>
      <c r="Z105" s="176"/>
      <c r="AA105" s="152"/>
      <c r="AB105" s="176"/>
      <c r="AC105" s="176"/>
    </row>
    <row r="106" spans="1:29" ht="14.25" customHeight="1">
      <c r="A106" s="80">
        <f t="shared" ref="A106:A111" si="42">A105+1</f>
        <v>2</v>
      </c>
      <c r="B106" s="200" t="s">
        <v>25</v>
      </c>
      <c r="C106" s="199" t="s">
        <v>140</v>
      </c>
      <c r="D106" s="182">
        <f t="shared" ref="D106:D110" si="43">IF($D$115=$P$115,O106,IF($D$115=$J$115,I106,IF($D$115=$M$115,L106,IF($D$115=$S$115,R106,0))))</f>
        <v>57000</v>
      </c>
      <c r="E106" s="104">
        <v>1</v>
      </c>
      <c r="F106" s="103">
        <f t="shared" ref="F106:F111" si="44">IF(D106&lt;10,ROUNDDOWN(D106*$S$99,0),ROUNDDOWN(D106*$S$99,-1))</f>
        <v>34200</v>
      </c>
      <c r="G106" s="102">
        <f t="shared" si="37"/>
        <v>34200</v>
      </c>
      <c r="H106" s="101">
        <v>1</v>
      </c>
      <c r="I106" s="103">
        <v>211000</v>
      </c>
      <c r="J106" s="102">
        <f t="shared" si="38"/>
        <v>211000</v>
      </c>
      <c r="K106" s="173">
        <v>1</v>
      </c>
      <c r="L106" s="158">
        <v>57000</v>
      </c>
      <c r="M106" s="102">
        <f t="shared" si="39"/>
        <v>57000</v>
      </c>
      <c r="N106" s="173">
        <v>1</v>
      </c>
      <c r="O106" s="158">
        <v>65700</v>
      </c>
      <c r="P106" s="181">
        <f t="shared" si="40"/>
        <v>65700</v>
      </c>
      <c r="Q106" s="173">
        <v>1</v>
      </c>
      <c r="R106" s="100">
        <v>89000</v>
      </c>
      <c r="S106" s="177">
        <f t="shared" si="41"/>
        <v>89000</v>
      </c>
      <c r="T106" s="80"/>
      <c r="U106" s="189"/>
      <c r="V106" s="157"/>
      <c r="W106" s="188"/>
      <c r="X106" s="152"/>
      <c r="Y106" s="176"/>
      <c r="Z106" s="176"/>
      <c r="AA106" s="152"/>
      <c r="AB106" s="176"/>
      <c r="AC106" s="176"/>
    </row>
    <row r="107" spans="1:29" ht="14.25" customHeight="1">
      <c r="A107" s="80">
        <f t="shared" si="42"/>
        <v>3</v>
      </c>
      <c r="B107" s="200"/>
      <c r="C107" s="199"/>
      <c r="D107" s="182"/>
      <c r="E107" s="104"/>
      <c r="F107" s="103"/>
      <c r="G107" s="102"/>
      <c r="H107" s="101"/>
      <c r="I107" s="103"/>
      <c r="J107" s="102"/>
      <c r="K107" s="173"/>
      <c r="L107" s="158"/>
      <c r="M107" s="102"/>
      <c r="N107" s="173"/>
      <c r="O107" s="158"/>
      <c r="P107" s="181"/>
      <c r="Q107" s="173"/>
      <c r="R107" s="100"/>
      <c r="S107" s="177"/>
      <c r="T107" s="80"/>
      <c r="U107" s="189"/>
      <c r="V107" s="157"/>
      <c r="W107" s="188"/>
      <c r="X107" s="152"/>
      <c r="Y107" s="176"/>
      <c r="Z107" s="176"/>
      <c r="AA107" s="152"/>
      <c r="AB107" s="176"/>
      <c r="AC107" s="176"/>
    </row>
    <row r="108" spans="1:29" ht="14.25" customHeight="1">
      <c r="A108" s="80">
        <f t="shared" si="42"/>
        <v>4</v>
      </c>
      <c r="B108" s="200" t="s">
        <v>139</v>
      </c>
      <c r="C108" s="199"/>
      <c r="D108" s="182">
        <f t="shared" si="43"/>
        <v>130000</v>
      </c>
      <c r="E108" s="104">
        <v>1</v>
      </c>
      <c r="F108" s="103">
        <f t="shared" si="44"/>
        <v>78000</v>
      </c>
      <c r="G108" s="102">
        <f t="shared" si="37"/>
        <v>78000</v>
      </c>
      <c r="H108" s="101">
        <v>1</v>
      </c>
      <c r="I108" s="103">
        <v>140000</v>
      </c>
      <c r="J108" s="102">
        <f>ROUND(H108*I108,1)</f>
        <v>140000</v>
      </c>
      <c r="K108" s="173">
        <v>1</v>
      </c>
      <c r="L108" s="158">
        <v>130000</v>
      </c>
      <c r="M108" s="102">
        <f t="shared" si="39"/>
        <v>130000</v>
      </c>
      <c r="N108" s="173">
        <v>1</v>
      </c>
      <c r="O108" s="158">
        <v>141200</v>
      </c>
      <c r="P108" s="181">
        <f t="shared" si="40"/>
        <v>141200</v>
      </c>
      <c r="Q108" s="173">
        <v>1</v>
      </c>
      <c r="R108" s="100">
        <v>170000</v>
      </c>
      <c r="S108" s="177">
        <f t="shared" si="41"/>
        <v>170000</v>
      </c>
      <c r="T108" s="80"/>
      <c r="U108" s="189"/>
      <c r="V108" s="157"/>
      <c r="W108" s="188"/>
      <c r="X108" s="152"/>
      <c r="Y108" s="176"/>
      <c r="Z108" s="176"/>
      <c r="AA108" s="152"/>
      <c r="AB108" s="176"/>
      <c r="AC108" s="176"/>
    </row>
    <row r="109" spans="1:29" ht="14.25" customHeight="1">
      <c r="A109" s="80">
        <f t="shared" si="42"/>
        <v>5</v>
      </c>
      <c r="B109" s="200"/>
      <c r="C109" s="199"/>
      <c r="D109" s="182"/>
      <c r="E109" s="104"/>
      <c r="F109" s="103"/>
      <c r="G109" s="102"/>
      <c r="H109" s="101"/>
      <c r="I109" s="103"/>
      <c r="J109" s="102"/>
      <c r="K109" s="173"/>
      <c r="L109" s="158"/>
      <c r="M109" s="102"/>
      <c r="N109" s="173"/>
      <c r="O109" s="158"/>
      <c r="P109" s="181"/>
      <c r="Q109" s="173"/>
      <c r="R109" s="100"/>
      <c r="S109" s="177"/>
      <c r="T109" s="80"/>
      <c r="U109" s="189"/>
      <c r="V109" s="157"/>
      <c r="W109" s="188"/>
      <c r="X109" s="152"/>
      <c r="Y109" s="176"/>
      <c r="Z109" s="176"/>
      <c r="AA109" s="152"/>
      <c r="AB109" s="176"/>
      <c r="AC109" s="176"/>
    </row>
    <row r="110" spans="1:29" ht="14.25" customHeight="1">
      <c r="A110" s="80">
        <f t="shared" si="42"/>
        <v>6</v>
      </c>
      <c r="B110" s="200" t="s">
        <v>138</v>
      </c>
      <c r="C110" s="199"/>
      <c r="D110" s="182">
        <f t="shared" si="43"/>
        <v>33000</v>
      </c>
      <c r="E110" s="104">
        <v>1</v>
      </c>
      <c r="F110" s="103">
        <f t="shared" si="44"/>
        <v>19800</v>
      </c>
      <c r="G110" s="102">
        <f t="shared" si="37"/>
        <v>19800</v>
      </c>
      <c r="H110" s="101">
        <v>1</v>
      </c>
      <c r="I110" s="103">
        <v>90000</v>
      </c>
      <c r="J110" s="102">
        <f t="shared" si="38"/>
        <v>90000</v>
      </c>
      <c r="K110" s="173">
        <v>1</v>
      </c>
      <c r="L110" s="158">
        <v>33000</v>
      </c>
      <c r="M110" s="102">
        <f t="shared" si="39"/>
        <v>33000</v>
      </c>
      <c r="N110" s="173">
        <v>1</v>
      </c>
      <c r="O110" s="158">
        <v>36200</v>
      </c>
      <c r="P110" s="181">
        <f t="shared" si="40"/>
        <v>36200</v>
      </c>
      <c r="Q110" s="173">
        <v>1</v>
      </c>
      <c r="R110" s="100">
        <v>38000</v>
      </c>
      <c r="S110" s="177">
        <f t="shared" si="41"/>
        <v>38000</v>
      </c>
      <c r="T110" s="80"/>
      <c r="U110" s="189"/>
      <c r="V110" s="157"/>
      <c r="W110" s="188"/>
      <c r="X110" s="152"/>
      <c r="Y110" s="176"/>
      <c r="Z110" s="176"/>
      <c r="AA110" s="152"/>
      <c r="AB110" s="176"/>
      <c r="AC110" s="176"/>
    </row>
    <row r="111" spans="1:29" ht="14.25" customHeight="1">
      <c r="A111" s="80">
        <f t="shared" si="42"/>
        <v>7</v>
      </c>
      <c r="B111" s="200" t="s">
        <v>56</v>
      </c>
      <c r="C111" s="199"/>
      <c r="D111" s="182">
        <f>IF($D$115=$P$115,O111,IF($D$115=$J$115,I111,IF($D$115=$M$115,L111,IF($D$115=$S$115,R111,0))))</f>
        <v>35000</v>
      </c>
      <c r="E111" s="104">
        <v>1</v>
      </c>
      <c r="F111" s="103">
        <f t="shared" si="44"/>
        <v>21000</v>
      </c>
      <c r="G111" s="102">
        <f t="shared" si="37"/>
        <v>21000</v>
      </c>
      <c r="H111" s="101">
        <v>1</v>
      </c>
      <c r="I111" s="103">
        <v>107000</v>
      </c>
      <c r="J111" s="102">
        <f t="shared" si="38"/>
        <v>107000</v>
      </c>
      <c r="K111" s="173">
        <v>1</v>
      </c>
      <c r="L111" s="158">
        <v>35000</v>
      </c>
      <c r="M111" s="102">
        <f t="shared" si="39"/>
        <v>35000</v>
      </c>
      <c r="N111" s="173">
        <v>1</v>
      </c>
      <c r="O111" s="158">
        <v>36200</v>
      </c>
      <c r="P111" s="181">
        <f t="shared" si="40"/>
        <v>36200</v>
      </c>
      <c r="Q111" s="173">
        <v>1</v>
      </c>
      <c r="R111" s="100">
        <v>40000</v>
      </c>
      <c r="S111" s="177">
        <f t="shared" si="41"/>
        <v>40000</v>
      </c>
      <c r="T111" s="80"/>
      <c r="U111" s="189"/>
      <c r="V111" s="157"/>
      <c r="W111" s="188"/>
      <c r="X111" s="152"/>
      <c r="Y111" s="176"/>
      <c r="Z111" s="176"/>
      <c r="AA111" s="152"/>
      <c r="AB111" s="176"/>
      <c r="AC111" s="176"/>
    </row>
    <row r="112" spans="1:29" ht="14.25" customHeight="1">
      <c r="A112" s="80"/>
      <c r="B112" s="200"/>
      <c r="C112" s="199"/>
      <c r="D112" s="146"/>
      <c r="E112" s="104"/>
      <c r="F112" s="103"/>
      <c r="G112" s="102"/>
      <c r="H112" s="101"/>
      <c r="I112" s="103"/>
      <c r="J112" s="102"/>
      <c r="K112" s="173"/>
      <c r="L112" s="678"/>
      <c r="M112" s="102"/>
      <c r="N112" s="173"/>
      <c r="O112" s="158"/>
      <c r="P112" s="181"/>
      <c r="Q112" s="180"/>
      <c r="R112" s="100"/>
      <c r="S112" s="177"/>
      <c r="T112" s="80"/>
      <c r="U112" s="189"/>
      <c r="V112" s="157"/>
      <c r="W112" s="188"/>
      <c r="X112" s="152"/>
      <c r="Y112" s="176"/>
      <c r="Z112" s="176"/>
      <c r="AA112" s="152"/>
      <c r="AB112" s="176"/>
      <c r="AC112" s="176"/>
    </row>
    <row r="113" spans="1:29" ht="14.25" customHeight="1">
      <c r="A113" s="80"/>
      <c r="B113" s="200"/>
      <c r="C113" s="199"/>
      <c r="D113" s="146"/>
      <c r="E113" s="104"/>
      <c r="F113" s="103"/>
      <c r="G113" s="102"/>
      <c r="H113" s="101"/>
      <c r="I113" s="103"/>
      <c r="J113" s="102"/>
      <c r="K113" s="173"/>
      <c r="L113" s="158"/>
      <c r="M113" s="102"/>
      <c r="N113" s="173"/>
      <c r="O113" s="665"/>
      <c r="P113" s="181"/>
      <c r="Q113" s="173"/>
      <c r="R113" s="100"/>
      <c r="S113" s="177"/>
      <c r="T113" s="80"/>
      <c r="U113" s="189"/>
      <c r="V113" s="157"/>
      <c r="W113" s="188"/>
      <c r="X113" s="191"/>
      <c r="Y113" s="191"/>
      <c r="Z113" s="191"/>
      <c r="AA113" s="191"/>
      <c r="AB113" s="191"/>
      <c r="AC113" s="191"/>
    </row>
    <row r="114" spans="1:29" ht="14.25" customHeight="1" thickBot="1">
      <c r="A114" s="80"/>
      <c r="B114" s="197"/>
      <c r="C114" s="196"/>
      <c r="D114" s="146"/>
      <c r="E114" s="104"/>
      <c r="F114" s="98"/>
      <c r="G114" s="97"/>
      <c r="H114" s="96"/>
      <c r="I114" s="98"/>
      <c r="J114" s="97"/>
      <c r="K114" s="672"/>
      <c r="L114" s="98"/>
      <c r="M114" s="97"/>
      <c r="N114" s="672"/>
      <c r="O114" s="98"/>
      <c r="P114" s="679"/>
      <c r="Q114" s="672"/>
      <c r="R114" s="95"/>
      <c r="S114" s="195"/>
      <c r="T114" s="80"/>
      <c r="U114" s="189"/>
      <c r="V114" s="157"/>
      <c r="W114" s="188"/>
      <c r="X114" s="80"/>
      <c r="Y114" s="80"/>
    </row>
    <row r="115" spans="1:29" ht="14.25" customHeight="1" thickBot="1">
      <c r="A115" s="80"/>
      <c r="B115" s="93" t="s">
        <v>83</v>
      </c>
      <c r="C115" s="92"/>
      <c r="D115" s="172">
        <f>MIN(J115,M115,P115,S115)</f>
        <v>312000</v>
      </c>
      <c r="E115" s="90"/>
      <c r="F115" s="89"/>
      <c r="G115" s="88">
        <f>SUM(G104:G114)</f>
        <v>187200</v>
      </c>
      <c r="H115" s="87"/>
      <c r="I115" s="86"/>
      <c r="J115" s="85">
        <f>IF(H101="","",SUM(J104:J114))</f>
        <v>775000</v>
      </c>
      <c r="K115" s="87"/>
      <c r="L115" s="86"/>
      <c r="M115" s="85">
        <f>IF(K101="","",SUM(M104:M114))</f>
        <v>312000</v>
      </c>
      <c r="N115" s="87"/>
      <c r="O115" s="86"/>
      <c r="P115" s="85">
        <f>IF(N101="","",SUM(P104:P114))</f>
        <v>345000</v>
      </c>
      <c r="Q115" s="87"/>
      <c r="R115" s="86"/>
      <c r="S115" s="85">
        <f>IF(Q101="","",SUM(S104:S114))</f>
        <v>429000</v>
      </c>
      <c r="T115" s="80"/>
      <c r="U115" s="80"/>
      <c r="V115" s="80"/>
      <c r="W115" s="80"/>
      <c r="X115" s="80"/>
      <c r="Y115" s="80"/>
    </row>
    <row r="116" spans="1:29" ht="14.25" customHeight="1">
      <c r="E116" s="83"/>
      <c r="F116" s="84"/>
      <c r="G116" s="83"/>
    </row>
    <row r="117" spans="1:29" ht="14.25" customHeight="1">
      <c r="B117" s="143" t="s">
        <v>94</v>
      </c>
    </row>
    <row r="118" spans="1:29" ht="14.25" customHeight="1" thickBot="1"/>
    <row r="119" spans="1:29" ht="14.25" customHeight="1" thickBot="1">
      <c r="A119" s="80"/>
      <c r="B119" s="150" t="s">
        <v>93</v>
      </c>
      <c r="C119" s="142" t="e">
        <f>+#REF!</f>
        <v>#REF!</v>
      </c>
      <c r="D119" s="138"/>
      <c r="E119" s="138"/>
      <c r="F119" s="193"/>
      <c r="G119" s="138"/>
      <c r="H119" s="138"/>
      <c r="I119" s="139"/>
      <c r="J119" s="93" t="s">
        <v>92</v>
      </c>
      <c r="K119" s="140" t="s">
        <v>137</v>
      </c>
      <c r="L119" s="139"/>
      <c r="M119" s="138"/>
      <c r="N119" s="138"/>
      <c r="O119" s="139"/>
      <c r="P119" s="138"/>
      <c r="Q119" s="138"/>
      <c r="R119" s="93" t="s">
        <v>91</v>
      </c>
      <c r="S119" s="137">
        <v>0.6</v>
      </c>
      <c r="T119" s="80"/>
      <c r="U119" s="191"/>
      <c r="V119" s="192"/>
      <c r="W119" s="191"/>
      <c r="X119" s="191"/>
      <c r="Y119" s="191"/>
      <c r="Z119" s="191"/>
      <c r="AA119" s="191"/>
      <c r="AB119" s="191"/>
      <c r="AC119" s="191"/>
    </row>
    <row r="120" spans="1:29" ht="14.25" customHeight="1" thickBot="1">
      <c r="A120" s="80"/>
      <c r="T120" s="80"/>
      <c r="U120" s="191"/>
      <c r="V120" s="191"/>
      <c r="W120" s="191"/>
      <c r="X120" s="191"/>
      <c r="Y120" s="191"/>
      <c r="Z120" s="191"/>
      <c r="AA120" s="191"/>
      <c r="AB120" s="191"/>
      <c r="AC120" s="191"/>
    </row>
    <row r="121" spans="1:29" ht="14.25" customHeight="1">
      <c r="A121" s="80"/>
      <c r="B121" s="136"/>
      <c r="C121" s="135"/>
      <c r="D121" s="134" t="s">
        <v>90</v>
      </c>
      <c r="E121" s="1099" t="s">
        <v>89</v>
      </c>
      <c r="F121" s="1100"/>
      <c r="G121" s="1100"/>
      <c r="H121" s="1086" t="s">
        <v>999</v>
      </c>
      <c r="I121" s="1094"/>
      <c r="J121" s="1095"/>
      <c r="K121" s="1086" t="s">
        <v>1000</v>
      </c>
      <c r="L121" s="1094"/>
      <c r="M121" s="1095"/>
      <c r="N121" s="1086" t="s">
        <v>1001</v>
      </c>
      <c r="O121" s="1094"/>
      <c r="P121" s="1095"/>
      <c r="Q121" s="1086" t="s">
        <v>1004</v>
      </c>
      <c r="R121" s="1094"/>
      <c r="S121" s="1095"/>
      <c r="T121" s="80"/>
      <c r="U121" s="1092"/>
      <c r="V121" s="1093"/>
      <c r="W121" s="1093"/>
      <c r="X121" s="1092"/>
      <c r="Y121" s="1093"/>
      <c r="Z121" s="1093"/>
      <c r="AA121" s="1092"/>
      <c r="AB121" s="1093"/>
      <c r="AC121" s="1093"/>
    </row>
    <row r="122" spans="1:29" ht="14.25" customHeight="1">
      <c r="A122" s="80"/>
      <c r="B122" s="133" t="s">
        <v>88</v>
      </c>
      <c r="C122" s="132" t="s">
        <v>87</v>
      </c>
      <c r="D122" s="131" t="s">
        <v>86</v>
      </c>
      <c r="E122" s="1101"/>
      <c r="F122" s="1102"/>
      <c r="G122" s="1102"/>
      <c r="H122" s="1096"/>
      <c r="I122" s="1097"/>
      <c r="J122" s="1098"/>
      <c r="K122" s="1096"/>
      <c r="L122" s="1097"/>
      <c r="M122" s="1098"/>
      <c r="N122" s="1096"/>
      <c r="O122" s="1097"/>
      <c r="P122" s="1098"/>
      <c r="Q122" s="1096"/>
      <c r="R122" s="1097"/>
      <c r="S122" s="1098"/>
      <c r="T122" s="80"/>
      <c r="U122" s="1093"/>
      <c r="V122" s="1093"/>
      <c r="W122" s="1093"/>
      <c r="X122" s="1093"/>
      <c r="Y122" s="1093"/>
      <c r="Z122" s="1093"/>
      <c r="AA122" s="1093"/>
      <c r="AB122" s="1093"/>
      <c r="AC122" s="1093"/>
    </row>
    <row r="123" spans="1:29" ht="14.25" customHeight="1" thickBot="1">
      <c r="A123" s="80"/>
      <c r="B123" s="130"/>
      <c r="C123" s="129"/>
      <c r="D123" s="144"/>
      <c r="E123" s="190" t="s">
        <v>13</v>
      </c>
      <c r="F123" s="127" t="s">
        <v>85</v>
      </c>
      <c r="G123" s="124" t="s">
        <v>84</v>
      </c>
      <c r="H123" s="126" t="s">
        <v>13</v>
      </c>
      <c r="I123" s="125" t="s">
        <v>85</v>
      </c>
      <c r="J123" s="124" t="s">
        <v>84</v>
      </c>
      <c r="K123" s="126" t="s">
        <v>13</v>
      </c>
      <c r="L123" s="125" t="s">
        <v>85</v>
      </c>
      <c r="M123" s="124" t="s">
        <v>84</v>
      </c>
      <c r="N123" s="126" t="s">
        <v>13</v>
      </c>
      <c r="O123" s="125" t="s">
        <v>85</v>
      </c>
      <c r="P123" s="124" t="s">
        <v>84</v>
      </c>
      <c r="Q123" s="126" t="s">
        <v>13</v>
      </c>
      <c r="R123" s="125" t="s">
        <v>85</v>
      </c>
      <c r="S123" s="124" t="s">
        <v>84</v>
      </c>
      <c r="T123" s="80"/>
      <c r="U123" s="189"/>
      <c r="V123" s="157"/>
      <c r="W123" s="188"/>
      <c r="X123" s="189"/>
      <c r="Y123" s="157"/>
      <c r="Z123" s="188"/>
      <c r="AA123" s="189"/>
      <c r="AB123" s="157"/>
      <c r="AC123" s="188"/>
    </row>
    <row r="124" spans="1:29" ht="14.25" customHeight="1" thickTop="1">
      <c r="A124" s="80"/>
      <c r="B124" s="123"/>
      <c r="C124" s="122"/>
      <c r="D124" s="121"/>
      <c r="E124" s="187"/>
      <c r="F124" s="186"/>
      <c r="G124" s="115"/>
      <c r="H124" s="117"/>
      <c r="I124" s="116"/>
      <c r="J124" s="185"/>
      <c r="K124" s="117"/>
      <c r="L124" s="116"/>
      <c r="M124" s="115"/>
      <c r="N124" s="117"/>
      <c r="O124" s="116"/>
      <c r="P124" s="115"/>
      <c r="Q124" s="117"/>
      <c r="R124" s="116"/>
      <c r="S124" s="185"/>
      <c r="T124" s="80"/>
      <c r="U124" s="152"/>
      <c r="V124" s="176"/>
      <c r="W124" s="151"/>
      <c r="X124" s="152"/>
      <c r="Y124" s="176"/>
      <c r="Z124" s="176"/>
      <c r="AA124" s="152"/>
      <c r="AB124" s="176"/>
      <c r="AC124" s="176"/>
    </row>
    <row r="125" spans="1:29" ht="14.25" customHeight="1">
      <c r="A125" s="80">
        <v>1</v>
      </c>
      <c r="B125" s="184" t="s">
        <v>136</v>
      </c>
      <c r="C125" s="183"/>
      <c r="D125" s="182"/>
      <c r="E125" s="104"/>
      <c r="F125" s="103"/>
      <c r="G125" s="102"/>
      <c r="H125" s="173"/>
      <c r="I125" s="158"/>
      <c r="J125" s="181"/>
      <c r="K125" s="173"/>
      <c r="L125" s="158"/>
      <c r="M125" s="102"/>
      <c r="N125" s="173"/>
      <c r="O125" s="158"/>
      <c r="P125" s="102"/>
      <c r="Q125" s="173"/>
      <c r="R125" s="665"/>
      <c r="S125" s="181"/>
      <c r="T125" s="80"/>
      <c r="U125" s="152"/>
      <c r="V125" s="176"/>
      <c r="W125" s="151"/>
      <c r="X125" s="152"/>
      <c r="Y125" s="176"/>
      <c r="Z125" s="176"/>
      <c r="AA125" s="152"/>
      <c r="AB125" s="176"/>
      <c r="AC125" s="176"/>
    </row>
    <row r="126" spans="1:29" ht="14.25" customHeight="1">
      <c r="A126" s="80">
        <f>A125+1</f>
        <v>2</v>
      </c>
      <c r="B126" s="107"/>
      <c r="C126" s="106" t="s">
        <v>135</v>
      </c>
      <c r="D126" s="182">
        <f>IF($D$131=$P$131,O126,IF($D$131=$J$131,I126,IF($D$131=$M$131,L126,IF($D$131=$S$131,R126,0))))</f>
        <v>510000</v>
      </c>
      <c r="E126" s="104">
        <v>1</v>
      </c>
      <c r="F126" s="103">
        <f>IF(D126&lt;10,ROUNDDOWN(D126*$S$119,0),ROUNDDOWN(D126*$S$119,-1))</f>
        <v>306000</v>
      </c>
      <c r="G126" s="102">
        <f t="shared" ref="G126:G129" si="45">ROUND(E126*F126,1)</f>
        <v>306000</v>
      </c>
      <c r="H126" s="173">
        <v>1</v>
      </c>
      <c r="I126" s="158">
        <v>510000</v>
      </c>
      <c r="J126" s="181">
        <f t="shared" ref="J126:J128" si="46">ROUND(H126*I126,1)</f>
        <v>510000</v>
      </c>
      <c r="K126" s="173">
        <v>1</v>
      </c>
      <c r="L126" s="158">
        <v>1356000</v>
      </c>
      <c r="M126" s="102">
        <f t="shared" ref="M126:M129" si="47">ROUND(K126*L126,1)</f>
        <v>1356000</v>
      </c>
      <c r="N126" s="173">
        <v>1</v>
      </c>
      <c r="O126" s="158">
        <v>1413000</v>
      </c>
      <c r="P126" s="102">
        <f t="shared" ref="P126:P129" si="48">ROUND(N126*O126,1)</f>
        <v>1413000</v>
      </c>
      <c r="Q126" s="173">
        <v>1</v>
      </c>
      <c r="R126" s="665">
        <v>1140000</v>
      </c>
      <c r="S126" s="181">
        <f t="shared" ref="S126:S129" si="49">ROUND(Q126*R126,1)</f>
        <v>1140000</v>
      </c>
      <c r="T126" s="80"/>
      <c r="U126" s="152"/>
      <c r="V126" s="176"/>
      <c r="W126" s="151"/>
      <c r="X126" s="152"/>
      <c r="Y126" s="176"/>
      <c r="Z126" s="176"/>
      <c r="AA126" s="152"/>
      <c r="AB126" s="176"/>
      <c r="AC126" s="176"/>
    </row>
    <row r="127" spans="1:29" ht="14.25" customHeight="1">
      <c r="A127" s="80">
        <f t="shared" ref="A127:A129" si="50">A126+1</f>
        <v>3</v>
      </c>
      <c r="B127" s="107"/>
      <c r="C127" s="106" t="s">
        <v>134</v>
      </c>
      <c r="D127" s="182">
        <f t="shared" ref="D127:D129" si="51">IF($D$131=$P$131,O127,IF($D$131=$J$131,I127,IF($D$131=$M$131,L127,IF($D$131=$S$131,R127,0))))</f>
        <v>470000</v>
      </c>
      <c r="E127" s="166">
        <v>1</v>
      </c>
      <c r="F127" s="103">
        <f t="shared" ref="F127:F129" si="52">IF(D127&lt;10,ROUNDDOWN(D127*$S$119,0),ROUNDDOWN(D127*$S$119,-1))</f>
        <v>282000</v>
      </c>
      <c r="G127" s="102">
        <f t="shared" si="45"/>
        <v>282000</v>
      </c>
      <c r="H127" s="180">
        <v>1</v>
      </c>
      <c r="I127" s="158">
        <v>470000</v>
      </c>
      <c r="J127" s="181">
        <f t="shared" si="46"/>
        <v>470000</v>
      </c>
      <c r="K127" s="180">
        <v>1</v>
      </c>
      <c r="L127" s="158">
        <v>7021000</v>
      </c>
      <c r="M127" s="102">
        <f t="shared" si="47"/>
        <v>7021000</v>
      </c>
      <c r="N127" s="180">
        <v>1</v>
      </c>
      <c r="O127" s="158">
        <v>1071000</v>
      </c>
      <c r="P127" s="102">
        <f t="shared" si="48"/>
        <v>1071000</v>
      </c>
      <c r="Q127" s="180">
        <v>1</v>
      </c>
      <c r="R127" s="665">
        <v>810000</v>
      </c>
      <c r="S127" s="181">
        <f t="shared" si="49"/>
        <v>810000</v>
      </c>
      <c r="T127" s="80"/>
      <c r="U127" s="152"/>
      <c r="V127" s="176"/>
      <c r="W127" s="151"/>
      <c r="X127" s="152"/>
      <c r="Y127" s="176"/>
      <c r="Z127" s="176"/>
      <c r="AA127" s="152"/>
      <c r="AB127" s="176"/>
      <c r="AC127" s="176"/>
    </row>
    <row r="128" spans="1:29" ht="14.25" customHeight="1">
      <c r="A128" s="80">
        <f t="shared" si="50"/>
        <v>4</v>
      </c>
      <c r="B128" s="107"/>
      <c r="C128" s="106" t="s">
        <v>133</v>
      </c>
      <c r="D128" s="182">
        <f t="shared" si="51"/>
        <v>590000</v>
      </c>
      <c r="E128" s="166">
        <v>1</v>
      </c>
      <c r="F128" s="103">
        <f t="shared" si="52"/>
        <v>354000</v>
      </c>
      <c r="G128" s="102">
        <f t="shared" si="45"/>
        <v>354000</v>
      </c>
      <c r="H128" s="180">
        <v>1</v>
      </c>
      <c r="I128" s="158">
        <v>590000</v>
      </c>
      <c r="J128" s="181">
        <f t="shared" si="46"/>
        <v>590000</v>
      </c>
      <c r="K128" s="180">
        <v>1</v>
      </c>
      <c r="L128" s="158">
        <v>1242000</v>
      </c>
      <c r="M128" s="102">
        <f t="shared" si="47"/>
        <v>1242000</v>
      </c>
      <c r="N128" s="180">
        <v>1</v>
      </c>
      <c r="O128" s="158">
        <v>1286000</v>
      </c>
      <c r="P128" s="102">
        <f t="shared" si="48"/>
        <v>1286000</v>
      </c>
      <c r="Q128" s="180">
        <v>1</v>
      </c>
      <c r="R128" s="665">
        <v>545000</v>
      </c>
      <c r="S128" s="181">
        <f>ROUND(Q128*R128,1)</f>
        <v>545000</v>
      </c>
      <c r="T128" s="80"/>
      <c r="U128" s="152"/>
      <c r="V128" s="176"/>
      <c r="W128" s="151"/>
      <c r="X128" s="152"/>
      <c r="Y128" s="176"/>
      <c r="Z128" s="176"/>
      <c r="AA128" s="152"/>
      <c r="AB128" s="176"/>
      <c r="AC128" s="176"/>
    </row>
    <row r="129" spans="1:29" ht="14.25" customHeight="1">
      <c r="A129" s="80">
        <f t="shared" si="50"/>
        <v>5</v>
      </c>
      <c r="B129" s="107"/>
      <c r="C129" s="106" t="s">
        <v>132</v>
      </c>
      <c r="D129" s="182">
        <f t="shared" si="51"/>
        <v>902000</v>
      </c>
      <c r="E129" s="166">
        <v>1</v>
      </c>
      <c r="F129" s="103">
        <f t="shared" si="52"/>
        <v>541200</v>
      </c>
      <c r="G129" s="102">
        <f t="shared" si="45"/>
        <v>541200</v>
      </c>
      <c r="H129" s="180">
        <v>1</v>
      </c>
      <c r="I129" s="158">
        <v>902000</v>
      </c>
      <c r="J129" s="181">
        <f>ROUND(H129*I129,1)</f>
        <v>902000</v>
      </c>
      <c r="K129" s="180">
        <v>1</v>
      </c>
      <c r="L129" s="158">
        <v>902000</v>
      </c>
      <c r="M129" s="102">
        <f t="shared" si="47"/>
        <v>902000</v>
      </c>
      <c r="N129" s="180">
        <v>1</v>
      </c>
      <c r="O129" s="158">
        <v>642000</v>
      </c>
      <c r="P129" s="102">
        <f t="shared" si="48"/>
        <v>642000</v>
      </c>
      <c r="Q129" s="180">
        <v>1</v>
      </c>
      <c r="R129" s="665">
        <v>672000</v>
      </c>
      <c r="S129" s="181">
        <f t="shared" si="49"/>
        <v>672000</v>
      </c>
      <c r="T129" s="80"/>
      <c r="U129" s="152"/>
      <c r="V129" s="176"/>
      <c r="W129" s="151"/>
      <c r="X129" s="152"/>
      <c r="Y129" s="176"/>
      <c r="Z129" s="176"/>
      <c r="AA129" s="152"/>
      <c r="AB129" s="176"/>
      <c r="AC129" s="176"/>
    </row>
    <row r="130" spans="1:29" ht="14.25" customHeight="1" thickBot="1">
      <c r="A130" s="80"/>
      <c r="B130" s="107"/>
      <c r="C130" s="106"/>
      <c r="D130" s="146"/>
      <c r="E130" s="179"/>
      <c r="F130" s="178"/>
      <c r="G130" s="99"/>
      <c r="H130" s="165"/>
      <c r="I130" s="109"/>
      <c r="J130" s="177"/>
      <c r="K130" s="165"/>
      <c r="L130" s="109"/>
      <c r="M130" s="99"/>
      <c r="N130" s="165"/>
      <c r="O130" s="109"/>
      <c r="P130" s="99"/>
      <c r="Q130" s="165"/>
      <c r="R130" s="100"/>
      <c r="S130" s="177"/>
      <c r="T130" s="80"/>
      <c r="U130" s="152"/>
      <c r="V130" s="176"/>
      <c r="W130" s="151"/>
      <c r="X130" s="152"/>
      <c r="Y130" s="176"/>
      <c r="Z130" s="176"/>
      <c r="AA130" s="152"/>
      <c r="AB130" s="176"/>
      <c r="AC130" s="176"/>
    </row>
    <row r="131" spans="1:29" ht="14.25" customHeight="1" thickBot="1">
      <c r="A131" s="80"/>
      <c r="B131" s="93" t="s">
        <v>83</v>
      </c>
      <c r="C131" s="92"/>
      <c r="D131" s="172">
        <f>MIN(J131,M131,P131,S131)</f>
        <v>2472000</v>
      </c>
      <c r="E131" s="175"/>
      <c r="F131" s="174"/>
      <c r="G131" s="194">
        <f>SUM(G124:G130)</f>
        <v>1483200</v>
      </c>
      <c r="H131" s="87"/>
      <c r="I131" s="86"/>
      <c r="J131" s="85">
        <f>IF(H121="","",SUM(J124:J130))</f>
        <v>2472000</v>
      </c>
      <c r="K131" s="87"/>
      <c r="L131" s="86"/>
      <c r="M131" s="85">
        <f>IF(K121="","",SUM(M124:M130))</f>
        <v>10521000</v>
      </c>
      <c r="N131" s="87"/>
      <c r="O131" s="86"/>
      <c r="P131" s="85">
        <f>IF(N121="","",SUM(P124:P130))</f>
        <v>4412000</v>
      </c>
      <c r="Q131" s="87"/>
      <c r="R131" s="86"/>
      <c r="S131" s="85">
        <f>IF(Q121="","",SUM(S124:S130))</f>
        <v>3167000</v>
      </c>
      <c r="T131" s="80"/>
      <c r="U131" s="80"/>
      <c r="V131" s="80"/>
      <c r="W131" s="80"/>
      <c r="X131" s="80"/>
      <c r="Y131" s="80"/>
    </row>
    <row r="132" spans="1:29" ht="14.25" customHeight="1"/>
    <row r="133" spans="1:29" ht="14.25" customHeight="1">
      <c r="A133" s="80"/>
      <c r="B133" s="143" t="s">
        <v>131</v>
      </c>
      <c r="E133" s="83"/>
      <c r="F133" s="84"/>
      <c r="G133" s="83"/>
      <c r="T133" s="80"/>
      <c r="U133" s="80"/>
      <c r="V133" s="80"/>
      <c r="W133" s="80"/>
      <c r="X133" s="80"/>
      <c r="Y133" s="80"/>
    </row>
    <row r="134" spans="1:29" ht="14.25" customHeight="1" thickBot="1">
      <c r="A134" s="80"/>
      <c r="E134" s="83"/>
      <c r="F134" s="84"/>
      <c r="G134" s="83"/>
      <c r="T134" s="80"/>
      <c r="U134" s="80"/>
      <c r="V134" s="80"/>
      <c r="W134" s="80"/>
      <c r="X134" s="80"/>
      <c r="Y134" s="80"/>
    </row>
    <row r="135" spans="1:29" ht="14.25" customHeight="1" thickBot="1">
      <c r="A135" s="80"/>
      <c r="B135" s="150" t="s">
        <v>93</v>
      </c>
      <c r="C135" s="142" t="e">
        <f>+#REF!</f>
        <v>#REF!</v>
      </c>
      <c r="D135" s="138"/>
      <c r="E135" s="141"/>
      <c r="F135" s="149"/>
      <c r="G135" s="141"/>
      <c r="H135" s="138"/>
      <c r="I135" s="139"/>
      <c r="J135" s="93" t="s">
        <v>130</v>
      </c>
      <c r="K135" s="140" t="s">
        <v>1008</v>
      </c>
      <c r="L135" s="139"/>
      <c r="M135" s="138"/>
      <c r="N135" s="138"/>
      <c r="O135" s="139"/>
      <c r="P135" s="138"/>
      <c r="Q135" s="138"/>
      <c r="R135" s="93" t="s">
        <v>91</v>
      </c>
      <c r="S135" s="137">
        <v>0.45</v>
      </c>
      <c r="T135" s="80"/>
      <c r="U135" s="80"/>
      <c r="V135" s="80"/>
      <c r="W135" s="80"/>
      <c r="X135" s="80"/>
      <c r="Y135" s="80"/>
    </row>
    <row r="136" spans="1:29" ht="14.25" customHeight="1" thickBot="1">
      <c r="A136" s="80"/>
      <c r="E136" s="83"/>
      <c r="F136" s="84"/>
      <c r="G136" s="83"/>
      <c r="T136" s="80"/>
      <c r="U136" s="80"/>
      <c r="V136" s="80"/>
      <c r="W136" s="80"/>
      <c r="X136" s="80"/>
      <c r="Y136" s="80"/>
    </row>
    <row r="137" spans="1:29" ht="14.25" customHeight="1">
      <c r="A137" s="80"/>
      <c r="B137" s="136"/>
      <c r="C137" s="135"/>
      <c r="D137" s="134" t="s">
        <v>129</v>
      </c>
      <c r="E137" s="1099" t="s">
        <v>129</v>
      </c>
      <c r="F137" s="1108"/>
      <c r="G137" s="1108"/>
      <c r="H137" s="1086" t="s">
        <v>999</v>
      </c>
      <c r="I137" s="1094"/>
      <c r="J137" s="1095"/>
      <c r="K137" s="1086" t="s">
        <v>1000</v>
      </c>
      <c r="L137" s="1094"/>
      <c r="M137" s="1095"/>
      <c r="N137" s="1086" t="s">
        <v>1001</v>
      </c>
      <c r="O137" s="1094"/>
      <c r="P137" s="1095"/>
      <c r="Q137" s="1086" t="s">
        <v>1004</v>
      </c>
      <c r="R137" s="1094"/>
      <c r="S137" s="1095"/>
      <c r="T137" s="80"/>
      <c r="U137" s="80"/>
      <c r="V137" s="80"/>
      <c r="W137" s="80"/>
      <c r="X137" s="80"/>
      <c r="Y137" s="80"/>
    </row>
    <row r="138" spans="1:29" ht="14.25" customHeight="1">
      <c r="A138" s="80"/>
      <c r="B138" s="133" t="s">
        <v>88</v>
      </c>
      <c r="C138" s="132" t="s">
        <v>87</v>
      </c>
      <c r="D138" s="131" t="s">
        <v>86</v>
      </c>
      <c r="E138" s="1109"/>
      <c r="F138" s="1110"/>
      <c r="G138" s="1110"/>
      <c r="H138" s="1096"/>
      <c r="I138" s="1097"/>
      <c r="J138" s="1098"/>
      <c r="K138" s="1096"/>
      <c r="L138" s="1097"/>
      <c r="M138" s="1098"/>
      <c r="N138" s="1096"/>
      <c r="O138" s="1097"/>
      <c r="P138" s="1098"/>
      <c r="Q138" s="1096"/>
      <c r="R138" s="1097"/>
      <c r="S138" s="1098"/>
      <c r="T138" s="80"/>
      <c r="U138" s="80"/>
      <c r="V138" s="80"/>
      <c r="W138" s="80"/>
      <c r="X138" s="80"/>
      <c r="Y138" s="80"/>
    </row>
    <row r="139" spans="1:29" ht="14.25" customHeight="1" thickBot="1">
      <c r="A139" s="80"/>
      <c r="B139" s="130"/>
      <c r="C139" s="129"/>
      <c r="D139" s="144" t="s">
        <v>1006</v>
      </c>
      <c r="E139" s="128" t="s">
        <v>13</v>
      </c>
      <c r="F139" s="127" t="s">
        <v>85</v>
      </c>
      <c r="G139" s="124" t="s">
        <v>128</v>
      </c>
      <c r="H139" s="126" t="s">
        <v>13</v>
      </c>
      <c r="I139" s="125" t="s">
        <v>85</v>
      </c>
      <c r="J139" s="124" t="s">
        <v>128</v>
      </c>
      <c r="K139" s="126" t="s">
        <v>13</v>
      </c>
      <c r="L139" s="125" t="s">
        <v>85</v>
      </c>
      <c r="M139" s="124" t="s">
        <v>128</v>
      </c>
      <c r="N139" s="126" t="s">
        <v>13</v>
      </c>
      <c r="O139" s="125" t="s">
        <v>85</v>
      </c>
      <c r="P139" s="124" t="s">
        <v>128</v>
      </c>
      <c r="Q139" s="126" t="s">
        <v>13</v>
      </c>
      <c r="R139" s="125" t="s">
        <v>85</v>
      </c>
      <c r="S139" s="124" t="s">
        <v>128</v>
      </c>
      <c r="T139" s="80"/>
      <c r="U139" s="80"/>
      <c r="V139" s="80"/>
      <c r="W139" s="80"/>
      <c r="X139" s="80"/>
      <c r="Y139" s="80"/>
    </row>
    <row r="140" spans="1:29" ht="14.25" customHeight="1" thickTop="1">
      <c r="A140" s="80"/>
      <c r="B140" s="123"/>
      <c r="C140" s="122"/>
      <c r="D140" s="146"/>
      <c r="E140" s="120"/>
      <c r="F140" s="103"/>
      <c r="G140" s="102"/>
      <c r="H140" s="117"/>
      <c r="I140" s="116"/>
      <c r="J140" s="115"/>
      <c r="K140" s="117"/>
      <c r="L140" s="116"/>
      <c r="M140" s="115"/>
      <c r="N140" s="117"/>
      <c r="O140" s="116"/>
      <c r="P140" s="115"/>
      <c r="Q140" s="117"/>
      <c r="R140" s="116"/>
      <c r="S140" s="115"/>
      <c r="T140" s="80"/>
      <c r="U140" s="80"/>
      <c r="V140" s="80"/>
      <c r="W140" s="80"/>
      <c r="X140" s="80"/>
      <c r="Y140" s="80"/>
    </row>
    <row r="141" spans="1:29" ht="14.25" customHeight="1">
      <c r="A141" s="80">
        <v>1</v>
      </c>
      <c r="B141" s="114" t="s">
        <v>124</v>
      </c>
      <c r="C141" s="113" t="s">
        <v>127</v>
      </c>
      <c r="D141" s="182">
        <f>IF($D$155=$P$155,O141,IF($D$155=$J$155,I141,IF($D$155=$M$155,L141,IF($D$155=$S$155,R141,0))))</f>
        <v>15500</v>
      </c>
      <c r="E141" s="104">
        <v>2</v>
      </c>
      <c r="F141" s="103">
        <f>IF(D141&lt;10,ROUNDDOWN(D141*$S$135,0),ROUNDDOWN(D141*$S$135,-1))</f>
        <v>6970</v>
      </c>
      <c r="G141" s="102">
        <f t="shared" ref="G141:G153" si="53">ROUND(E141*F141,1)</f>
        <v>13940</v>
      </c>
      <c r="H141" s="110">
        <v>2</v>
      </c>
      <c r="I141" s="158">
        <v>15500</v>
      </c>
      <c r="J141" s="682">
        <f t="shared" ref="J141:J153" si="54">ROUND(H141*I141,1)</f>
        <v>31000</v>
      </c>
      <c r="K141" s="663">
        <v>2</v>
      </c>
      <c r="L141" s="158">
        <v>15700</v>
      </c>
      <c r="M141" s="682">
        <f>ROUND(K141*L141,1)</f>
        <v>31400</v>
      </c>
      <c r="N141" s="110">
        <v>2</v>
      </c>
      <c r="O141" s="109">
        <v>15850</v>
      </c>
      <c r="P141" s="108">
        <f>ROUND(N141*O141,1)</f>
        <v>31700</v>
      </c>
      <c r="Q141" s="110">
        <v>2</v>
      </c>
      <c r="R141" s="109">
        <v>15890</v>
      </c>
      <c r="S141" s="108">
        <v>31400</v>
      </c>
      <c r="T141" s="80"/>
      <c r="U141" s="80"/>
      <c r="V141" s="80"/>
      <c r="W141" s="80"/>
      <c r="X141" s="80"/>
      <c r="Y141" s="80"/>
    </row>
    <row r="142" spans="1:29" ht="14.25" customHeight="1">
      <c r="A142" s="80">
        <f t="shared" ref="A142:A147" si="55">A141+1</f>
        <v>2</v>
      </c>
      <c r="B142" s="114" t="s">
        <v>124</v>
      </c>
      <c r="C142" s="113" t="s">
        <v>126</v>
      </c>
      <c r="D142" s="182">
        <f t="shared" ref="D142:D153" si="56">IF($D$155=$P$155,O142,IF($D$155=$J$155,I142,IF($D$155=$M$155,L142,IF($D$155=$S$155,R142,0))))</f>
        <v>9200</v>
      </c>
      <c r="E142" s="104">
        <v>6</v>
      </c>
      <c r="F142" s="103">
        <f t="shared" ref="F142:F153" si="57">IF(D142&lt;10,ROUNDDOWN(D142*$S$135,0),ROUNDDOWN(D142*$S$135,-1))</f>
        <v>4140</v>
      </c>
      <c r="G142" s="102">
        <f t="shared" si="53"/>
        <v>24840</v>
      </c>
      <c r="H142" s="110">
        <v>6</v>
      </c>
      <c r="I142" s="158">
        <v>9200</v>
      </c>
      <c r="J142" s="682">
        <f t="shared" si="54"/>
        <v>55200</v>
      </c>
      <c r="K142" s="663">
        <v>6</v>
      </c>
      <c r="L142" s="158">
        <v>9200</v>
      </c>
      <c r="M142" s="682">
        <f t="shared" ref="M142:M153" si="58">ROUND(K142*L142,1)</f>
        <v>55200</v>
      </c>
      <c r="N142" s="110">
        <v>6</v>
      </c>
      <c r="O142" s="109">
        <v>9500</v>
      </c>
      <c r="P142" s="108">
        <f t="shared" ref="P142:P153" si="59">ROUND(N142*O142,1)</f>
        <v>57000</v>
      </c>
      <c r="Q142" s="110">
        <v>6</v>
      </c>
      <c r="R142" s="109">
        <v>9720</v>
      </c>
      <c r="S142" s="108">
        <v>55200</v>
      </c>
      <c r="T142" s="80"/>
      <c r="U142" s="80"/>
      <c r="V142" s="80"/>
      <c r="W142" s="80"/>
      <c r="X142" s="80"/>
      <c r="Y142" s="80"/>
    </row>
    <row r="143" spans="1:29" ht="14.25" customHeight="1">
      <c r="A143" s="80">
        <f t="shared" si="55"/>
        <v>3</v>
      </c>
      <c r="B143" s="114" t="s">
        <v>124</v>
      </c>
      <c r="C143" s="113" t="s">
        <v>125</v>
      </c>
      <c r="D143" s="182">
        <f>IF($D$155=$P$155,O143,IF($D$155=$J$155,I143,IF($D$155=$M$155,L143,IF($D$155=$S$155,R143,0))))</f>
        <v>16500</v>
      </c>
      <c r="E143" s="104">
        <f t="shared" ref="E143:E153" si="60">IF(B143="",0,H143)</f>
        <v>1</v>
      </c>
      <c r="F143" s="103">
        <f t="shared" si="57"/>
        <v>7420</v>
      </c>
      <c r="G143" s="102">
        <f t="shared" si="53"/>
        <v>7420</v>
      </c>
      <c r="H143" s="110">
        <v>1</v>
      </c>
      <c r="I143" s="158">
        <v>16500</v>
      </c>
      <c r="J143" s="682">
        <f t="shared" si="54"/>
        <v>16500</v>
      </c>
      <c r="K143" s="663">
        <v>1</v>
      </c>
      <c r="L143" s="158">
        <v>16800</v>
      </c>
      <c r="M143" s="682">
        <f t="shared" si="58"/>
        <v>16800</v>
      </c>
      <c r="N143" s="110">
        <v>1</v>
      </c>
      <c r="O143" s="109">
        <v>17800</v>
      </c>
      <c r="P143" s="108">
        <f t="shared" si="59"/>
        <v>17800</v>
      </c>
      <c r="Q143" s="110">
        <v>1</v>
      </c>
      <c r="R143" s="109">
        <v>17900</v>
      </c>
      <c r="S143" s="108">
        <v>16800</v>
      </c>
      <c r="T143" s="80"/>
      <c r="U143" s="80"/>
      <c r="V143" s="80"/>
      <c r="W143" s="80"/>
      <c r="X143" s="80"/>
      <c r="Y143" s="80"/>
    </row>
    <row r="144" spans="1:29" ht="14.25" customHeight="1">
      <c r="A144" s="80">
        <f t="shared" si="55"/>
        <v>4</v>
      </c>
      <c r="B144" s="114" t="s">
        <v>124</v>
      </c>
      <c r="C144" s="113" t="s">
        <v>123</v>
      </c>
      <c r="D144" s="182">
        <f t="shared" si="56"/>
        <v>10500</v>
      </c>
      <c r="E144" s="104">
        <v>3</v>
      </c>
      <c r="F144" s="103">
        <f t="shared" si="57"/>
        <v>4720</v>
      </c>
      <c r="G144" s="102">
        <f t="shared" si="53"/>
        <v>14160</v>
      </c>
      <c r="H144" s="110">
        <v>3</v>
      </c>
      <c r="I144" s="158">
        <v>10500</v>
      </c>
      <c r="J144" s="682">
        <f t="shared" si="54"/>
        <v>31500</v>
      </c>
      <c r="K144" s="663">
        <v>3</v>
      </c>
      <c r="L144" s="158">
        <v>10800</v>
      </c>
      <c r="M144" s="682">
        <f t="shared" si="58"/>
        <v>32400</v>
      </c>
      <c r="N144" s="110">
        <v>3</v>
      </c>
      <c r="O144" s="109">
        <v>15800</v>
      </c>
      <c r="P144" s="108">
        <f t="shared" si="59"/>
        <v>47400</v>
      </c>
      <c r="Q144" s="110">
        <v>3</v>
      </c>
      <c r="R144" s="109">
        <v>17800</v>
      </c>
      <c r="S144" s="108">
        <v>32400</v>
      </c>
      <c r="T144" s="80"/>
      <c r="U144" s="80"/>
      <c r="V144" s="80"/>
      <c r="W144" s="80"/>
      <c r="X144" s="80"/>
      <c r="Y144" s="80"/>
    </row>
    <row r="145" spans="1:25" ht="14.25" customHeight="1">
      <c r="A145" s="80">
        <f t="shared" si="55"/>
        <v>5</v>
      </c>
      <c r="B145" s="114" t="s">
        <v>122</v>
      </c>
      <c r="C145" s="113" t="s">
        <v>121</v>
      </c>
      <c r="D145" s="182">
        <f t="shared" si="56"/>
        <v>2910</v>
      </c>
      <c r="E145" s="104">
        <f t="shared" si="60"/>
        <v>1</v>
      </c>
      <c r="F145" s="103">
        <f t="shared" si="57"/>
        <v>1300</v>
      </c>
      <c r="G145" s="102">
        <f t="shared" si="53"/>
        <v>1300</v>
      </c>
      <c r="H145" s="110">
        <v>1</v>
      </c>
      <c r="I145" s="158">
        <v>2910</v>
      </c>
      <c r="J145" s="682">
        <f t="shared" si="54"/>
        <v>2910</v>
      </c>
      <c r="K145" s="663">
        <v>1</v>
      </c>
      <c r="L145" s="158">
        <v>3000</v>
      </c>
      <c r="M145" s="682">
        <f t="shared" si="58"/>
        <v>3000</v>
      </c>
      <c r="N145" s="110">
        <v>1</v>
      </c>
      <c r="O145" s="109">
        <v>3600</v>
      </c>
      <c r="P145" s="108">
        <f t="shared" si="59"/>
        <v>3600</v>
      </c>
      <c r="Q145" s="110">
        <v>1</v>
      </c>
      <c r="R145" s="109">
        <v>4000</v>
      </c>
      <c r="S145" s="108">
        <v>3000</v>
      </c>
      <c r="T145" s="80"/>
      <c r="U145" s="80"/>
      <c r="V145" s="80"/>
      <c r="W145" s="80"/>
      <c r="X145" s="80"/>
      <c r="Y145" s="80"/>
    </row>
    <row r="146" spans="1:25" ht="14.25" customHeight="1">
      <c r="A146" s="80">
        <f t="shared" si="55"/>
        <v>6</v>
      </c>
      <c r="B146" s="114" t="s">
        <v>58</v>
      </c>
      <c r="C146" s="113" t="s">
        <v>120</v>
      </c>
      <c r="D146" s="182">
        <f t="shared" si="56"/>
        <v>15000</v>
      </c>
      <c r="E146" s="104">
        <f t="shared" si="60"/>
        <v>1</v>
      </c>
      <c r="F146" s="103">
        <f t="shared" si="57"/>
        <v>6750</v>
      </c>
      <c r="G146" s="102">
        <f t="shared" si="53"/>
        <v>6750</v>
      </c>
      <c r="H146" s="110">
        <v>1</v>
      </c>
      <c r="I146" s="158">
        <v>15000</v>
      </c>
      <c r="J146" s="682">
        <f t="shared" si="54"/>
        <v>15000</v>
      </c>
      <c r="K146" s="663">
        <v>1</v>
      </c>
      <c r="L146" s="158">
        <v>15000</v>
      </c>
      <c r="M146" s="682">
        <f t="shared" si="58"/>
        <v>15000</v>
      </c>
      <c r="N146" s="110">
        <v>1</v>
      </c>
      <c r="O146" s="109">
        <v>15200</v>
      </c>
      <c r="P146" s="108">
        <f t="shared" si="59"/>
        <v>15200</v>
      </c>
      <c r="Q146" s="110">
        <v>1</v>
      </c>
      <c r="R146" s="109">
        <v>16000</v>
      </c>
      <c r="S146" s="108">
        <v>15000</v>
      </c>
      <c r="T146" s="80"/>
      <c r="U146" s="80"/>
      <c r="V146" s="80"/>
      <c r="W146" s="80"/>
      <c r="X146" s="80"/>
      <c r="Y146" s="80"/>
    </row>
    <row r="147" spans="1:25" ht="14.25" customHeight="1">
      <c r="A147" s="80">
        <f t="shared" si="55"/>
        <v>7</v>
      </c>
      <c r="B147" s="114" t="s">
        <v>55</v>
      </c>
      <c r="C147" s="113" t="s">
        <v>119</v>
      </c>
      <c r="D147" s="182">
        <f t="shared" si="56"/>
        <v>850</v>
      </c>
      <c r="E147" s="104">
        <v>2</v>
      </c>
      <c r="F147" s="103">
        <f t="shared" si="57"/>
        <v>380</v>
      </c>
      <c r="G147" s="102">
        <f t="shared" si="53"/>
        <v>760</v>
      </c>
      <c r="H147" s="110">
        <v>2</v>
      </c>
      <c r="I147" s="158">
        <v>850</v>
      </c>
      <c r="J147" s="682">
        <f t="shared" si="54"/>
        <v>1700</v>
      </c>
      <c r="K147" s="663">
        <v>2</v>
      </c>
      <c r="L147" s="158">
        <v>850</v>
      </c>
      <c r="M147" s="682">
        <f t="shared" si="58"/>
        <v>1700</v>
      </c>
      <c r="N147" s="110">
        <v>2</v>
      </c>
      <c r="O147" s="109">
        <v>950</v>
      </c>
      <c r="P147" s="108">
        <f t="shared" si="59"/>
        <v>1900</v>
      </c>
      <c r="Q147" s="110">
        <v>2</v>
      </c>
      <c r="R147" s="109">
        <v>1050</v>
      </c>
      <c r="S147" s="108">
        <v>1700</v>
      </c>
      <c r="T147" s="80"/>
      <c r="U147" s="80"/>
      <c r="V147" s="80"/>
      <c r="W147" s="80"/>
      <c r="X147" s="80"/>
      <c r="Y147" s="80"/>
    </row>
    <row r="148" spans="1:25" ht="14.25" customHeight="1">
      <c r="A148" s="80">
        <f>A146+1</f>
        <v>7</v>
      </c>
      <c r="B148" s="114" t="s">
        <v>118</v>
      </c>
      <c r="C148" s="113"/>
      <c r="D148" s="182">
        <f t="shared" si="56"/>
        <v>105</v>
      </c>
      <c r="E148" s="104">
        <v>2</v>
      </c>
      <c r="F148" s="103">
        <f t="shared" si="57"/>
        <v>40</v>
      </c>
      <c r="G148" s="102">
        <f t="shared" si="53"/>
        <v>80</v>
      </c>
      <c r="H148" s="110">
        <v>2</v>
      </c>
      <c r="I148" s="158">
        <v>105</v>
      </c>
      <c r="J148" s="682">
        <f t="shared" si="54"/>
        <v>210</v>
      </c>
      <c r="K148" s="663">
        <v>2</v>
      </c>
      <c r="L148" s="158">
        <v>115</v>
      </c>
      <c r="M148" s="682">
        <f t="shared" si="58"/>
        <v>230</v>
      </c>
      <c r="N148" s="110">
        <v>2</v>
      </c>
      <c r="O148" s="109">
        <v>215</v>
      </c>
      <c r="P148" s="108">
        <f t="shared" si="59"/>
        <v>430</v>
      </c>
      <c r="Q148" s="110">
        <v>2</v>
      </c>
      <c r="R148" s="109">
        <v>215</v>
      </c>
      <c r="S148" s="108">
        <v>230</v>
      </c>
      <c r="T148" s="80"/>
      <c r="U148" s="80"/>
      <c r="V148" s="80"/>
      <c r="W148" s="80"/>
      <c r="X148" s="80"/>
      <c r="Y148" s="80"/>
    </row>
    <row r="149" spans="1:25" ht="14.25" customHeight="1">
      <c r="A149" s="80">
        <f>A147+1</f>
        <v>8</v>
      </c>
      <c r="B149" s="114" t="s">
        <v>117</v>
      </c>
      <c r="C149" s="113" t="s">
        <v>116</v>
      </c>
      <c r="D149" s="182">
        <f t="shared" si="56"/>
        <v>11000</v>
      </c>
      <c r="E149" s="104">
        <v>2</v>
      </c>
      <c r="F149" s="103">
        <f t="shared" si="57"/>
        <v>4950</v>
      </c>
      <c r="G149" s="102">
        <f t="shared" si="53"/>
        <v>9900</v>
      </c>
      <c r="H149" s="110">
        <v>2</v>
      </c>
      <c r="I149" s="158">
        <v>11000</v>
      </c>
      <c r="J149" s="682">
        <f t="shared" si="54"/>
        <v>22000</v>
      </c>
      <c r="K149" s="663">
        <v>2</v>
      </c>
      <c r="L149" s="158">
        <v>12000</v>
      </c>
      <c r="M149" s="682">
        <f t="shared" si="58"/>
        <v>24000</v>
      </c>
      <c r="N149" s="110">
        <v>2</v>
      </c>
      <c r="O149" s="109">
        <v>12400</v>
      </c>
      <c r="P149" s="108">
        <f t="shared" si="59"/>
        <v>24800</v>
      </c>
      <c r="Q149" s="110">
        <v>2</v>
      </c>
      <c r="R149" s="109">
        <v>17000</v>
      </c>
      <c r="S149" s="108">
        <v>24000</v>
      </c>
      <c r="T149" s="80"/>
      <c r="U149" s="80"/>
      <c r="V149" s="80"/>
      <c r="W149" s="80"/>
      <c r="X149" s="80"/>
      <c r="Y149" s="80"/>
    </row>
    <row r="150" spans="1:25" ht="14.25" customHeight="1">
      <c r="A150" s="80">
        <f>A149+1</f>
        <v>9</v>
      </c>
      <c r="B150" s="114" t="s">
        <v>115</v>
      </c>
      <c r="C150" s="113" t="s">
        <v>114</v>
      </c>
      <c r="D150" s="182">
        <f t="shared" si="56"/>
        <v>3830</v>
      </c>
      <c r="E150" s="104">
        <v>2</v>
      </c>
      <c r="F150" s="103">
        <f t="shared" si="57"/>
        <v>1720</v>
      </c>
      <c r="G150" s="102">
        <f t="shared" si="53"/>
        <v>3440</v>
      </c>
      <c r="H150" s="110">
        <v>2</v>
      </c>
      <c r="I150" s="158">
        <v>3830</v>
      </c>
      <c r="J150" s="682">
        <f t="shared" si="54"/>
        <v>7660</v>
      </c>
      <c r="K150" s="663">
        <v>2</v>
      </c>
      <c r="L150" s="158">
        <v>4530</v>
      </c>
      <c r="M150" s="682">
        <f t="shared" si="58"/>
        <v>9060</v>
      </c>
      <c r="N150" s="110">
        <v>2</v>
      </c>
      <c r="O150" s="109">
        <v>5530</v>
      </c>
      <c r="P150" s="108">
        <f t="shared" si="59"/>
        <v>11060</v>
      </c>
      <c r="Q150" s="110">
        <v>2</v>
      </c>
      <c r="R150" s="109">
        <v>8530</v>
      </c>
      <c r="S150" s="108">
        <v>9060</v>
      </c>
      <c r="T150" s="80"/>
      <c r="U150" s="80"/>
      <c r="V150" s="80"/>
      <c r="W150" s="80"/>
      <c r="X150" s="80"/>
      <c r="Y150" s="80"/>
    </row>
    <row r="151" spans="1:25" ht="14.25" customHeight="1">
      <c r="A151" s="80">
        <f>A150+1</f>
        <v>10</v>
      </c>
      <c r="B151" s="114" t="s">
        <v>113</v>
      </c>
      <c r="C151" s="113" t="s">
        <v>112</v>
      </c>
      <c r="D151" s="182">
        <f t="shared" si="56"/>
        <v>10700</v>
      </c>
      <c r="E151" s="104">
        <v>2</v>
      </c>
      <c r="F151" s="103">
        <f t="shared" si="57"/>
        <v>4810</v>
      </c>
      <c r="G151" s="102">
        <f t="shared" si="53"/>
        <v>9620</v>
      </c>
      <c r="H151" s="110">
        <v>2</v>
      </c>
      <c r="I151" s="158">
        <v>10700</v>
      </c>
      <c r="J151" s="682">
        <f t="shared" si="54"/>
        <v>21400</v>
      </c>
      <c r="K151" s="663">
        <v>2</v>
      </c>
      <c r="L151" s="158">
        <v>10750</v>
      </c>
      <c r="M151" s="682">
        <f t="shared" si="58"/>
        <v>21500</v>
      </c>
      <c r="N151" s="110">
        <v>2</v>
      </c>
      <c r="O151" s="109">
        <v>12750</v>
      </c>
      <c r="P151" s="108">
        <f t="shared" si="59"/>
        <v>25500</v>
      </c>
      <c r="Q151" s="110">
        <v>2</v>
      </c>
      <c r="R151" s="109">
        <v>17750</v>
      </c>
      <c r="S151" s="108">
        <v>21500</v>
      </c>
      <c r="T151" s="80"/>
      <c r="U151" s="80"/>
      <c r="V151" s="80"/>
      <c r="W151" s="80"/>
      <c r="X151" s="80"/>
      <c r="Y151" s="80"/>
    </row>
    <row r="152" spans="1:25" ht="14.25" customHeight="1">
      <c r="A152" s="80">
        <f>A151+1</f>
        <v>11</v>
      </c>
      <c r="B152" s="114" t="s">
        <v>111</v>
      </c>
      <c r="C152" s="113" t="s">
        <v>110</v>
      </c>
      <c r="D152" s="182">
        <f t="shared" si="56"/>
        <v>1560</v>
      </c>
      <c r="E152" s="104">
        <v>2</v>
      </c>
      <c r="F152" s="103">
        <f t="shared" si="57"/>
        <v>700</v>
      </c>
      <c r="G152" s="102">
        <f t="shared" si="53"/>
        <v>1400</v>
      </c>
      <c r="H152" s="110">
        <v>2</v>
      </c>
      <c r="I152" s="158">
        <v>1560</v>
      </c>
      <c r="J152" s="682">
        <f t="shared" si="54"/>
        <v>3120</v>
      </c>
      <c r="K152" s="663">
        <v>2</v>
      </c>
      <c r="L152" s="158">
        <v>1600</v>
      </c>
      <c r="M152" s="682">
        <f t="shared" si="58"/>
        <v>3200</v>
      </c>
      <c r="N152" s="110">
        <v>2</v>
      </c>
      <c r="O152" s="109">
        <v>2600</v>
      </c>
      <c r="P152" s="108">
        <f t="shared" si="59"/>
        <v>5200</v>
      </c>
      <c r="Q152" s="110">
        <v>2</v>
      </c>
      <c r="R152" s="109">
        <v>2800</v>
      </c>
      <c r="S152" s="108">
        <v>3200</v>
      </c>
      <c r="T152" s="80"/>
      <c r="U152" s="80"/>
      <c r="V152" s="80"/>
      <c r="W152" s="80"/>
      <c r="X152" s="80"/>
      <c r="Y152" s="80"/>
    </row>
    <row r="153" spans="1:25" ht="14.25" customHeight="1">
      <c r="A153" s="80">
        <f>A152+1</f>
        <v>12</v>
      </c>
      <c r="B153" s="114" t="s">
        <v>109</v>
      </c>
      <c r="C153" s="113"/>
      <c r="D153" s="182">
        <f t="shared" si="56"/>
        <v>16500</v>
      </c>
      <c r="E153" s="104">
        <f t="shared" si="60"/>
        <v>1</v>
      </c>
      <c r="F153" s="103">
        <f t="shared" si="57"/>
        <v>7420</v>
      </c>
      <c r="G153" s="102">
        <f t="shared" si="53"/>
        <v>7420</v>
      </c>
      <c r="H153" s="110">
        <v>1</v>
      </c>
      <c r="I153" s="158">
        <v>16500</v>
      </c>
      <c r="J153" s="682">
        <f t="shared" si="54"/>
        <v>16500</v>
      </c>
      <c r="K153" s="663">
        <v>1</v>
      </c>
      <c r="L153" s="158">
        <v>16600</v>
      </c>
      <c r="M153" s="682">
        <f t="shared" si="58"/>
        <v>16600</v>
      </c>
      <c r="N153" s="110">
        <v>1</v>
      </c>
      <c r="O153" s="109">
        <v>18600</v>
      </c>
      <c r="P153" s="108">
        <f t="shared" si="59"/>
        <v>18600</v>
      </c>
      <c r="Q153" s="110">
        <v>1</v>
      </c>
      <c r="R153" s="109">
        <v>19600</v>
      </c>
      <c r="S153" s="108">
        <v>16600</v>
      </c>
      <c r="T153" s="80"/>
      <c r="U153" s="80"/>
      <c r="V153" s="80"/>
      <c r="W153" s="80"/>
      <c r="X153" s="80"/>
      <c r="Y153" s="80"/>
    </row>
    <row r="154" spans="1:25" ht="14.25" customHeight="1" thickBot="1">
      <c r="A154" s="80"/>
      <c r="B154" s="114"/>
      <c r="C154" s="106"/>
      <c r="D154" s="112"/>
      <c r="E154" s="111"/>
      <c r="F154" s="103"/>
      <c r="G154" s="102"/>
      <c r="H154" s="101"/>
      <c r="I154" s="665"/>
      <c r="J154" s="682"/>
      <c r="K154" s="173"/>
      <c r="L154" s="665"/>
      <c r="M154" s="682"/>
      <c r="N154" s="101"/>
      <c r="O154" s="100"/>
      <c r="P154" s="99"/>
      <c r="Q154" s="101"/>
      <c r="R154" s="100"/>
      <c r="S154" s="99"/>
      <c r="T154" s="80"/>
      <c r="U154" s="80"/>
      <c r="V154" s="80"/>
      <c r="W154" s="80"/>
      <c r="X154" s="80"/>
      <c r="Y154" s="80"/>
    </row>
    <row r="155" spans="1:25" ht="14.25" customHeight="1" thickBot="1">
      <c r="A155" s="80"/>
      <c r="B155" s="93" t="s">
        <v>95</v>
      </c>
      <c r="C155" s="92"/>
      <c r="D155" s="172">
        <f>MIN(J155,M155,P155,S155)</f>
        <v>224700</v>
      </c>
      <c r="E155" s="90"/>
      <c r="F155" s="89"/>
      <c r="G155" s="88">
        <f>SUM(G140:G154)</f>
        <v>101030</v>
      </c>
      <c r="H155" s="87"/>
      <c r="I155" s="674"/>
      <c r="J155" s="675">
        <f>IF(H137="","",SUM(J140:J154))</f>
        <v>224700</v>
      </c>
      <c r="K155" s="673"/>
      <c r="L155" s="674"/>
      <c r="M155" s="675">
        <f>IF(K137="","",SUM(M140:M154))</f>
        <v>230090</v>
      </c>
      <c r="N155" s="87"/>
      <c r="O155" s="86"/>
      <c r="P155" s="85">
        <f>IF(N137="","",SUM(P140:P154))</f>
        <v>260190</v>
      </c>
      <c r="Q155" s="87"/>
      <c r="R155" s="86"/>
      <c r="S155" s="85">
        <f>IF(Q137="","",SUM(S140:S154))</f>
        <v>230090</v>
      </c>
      <c r="T155" s="80"/>
      <c r="U155" s="80"/>
      <c r="V155" s="80"/>
      <c r="W155" s="80"/>
      <c r="X155" s="80"/>
      <c r="Y155" s="80"/>
    </row>
    <row r="156" spans="1:25" ht="14.25" customHeight="1">
      <c r="A156" s="80"/>
      <c r="E156" s="83"/>
      <c r="F156" s="84"/>
      <c r="G156" s="83"/>
      <c r="I156" s="83"/>
      <c r="J156" s="83"/>
      <c r="K156" s="83"/>
      <c r="L156" s="83"/>
      <c r="M156" s="83"/>
      <c r="T156" s="80"/>
      <c r="U156" s="80"/>
      <c r="V156" s="80"/>
      <c r="W156" s="80"/>
      <c r="X156" s="80"/>
      <c r="Y156" s="80"/>
    </row>
    <row r="157" spans="1:25" s="81" customFormat="1" ht="14.25" customHeight="1">
      <c r="B157" s="143" t="s">
        <v>107</v>
      </c>
      <c r="E157" s="83"/>
      <c r="F157" s="84"/>
      <c r="G157" s="83"/>
    </row>
    <row r="158" spans="1:25" s="81" customFormat="1" ht="14.25" customHeight="1" thickBot="1">
      <c r="E158" s="83"/>
      <c r="F158" s="84"/>
      <c r="G158" s="83"/>
    </row>
    <row r="159" spans="1:25" s="81" customFormat="1" ht="14.25" customHeight="1" thickBot="1">
      <c r="B159" s="150" t="s">
        <v>93</v>
      </c>
      <c r="C159" s="142" t="e">
        <f>+#REF!</f>
        <v>#REF!</v>
      </c>
      <c r="D159" s="138"/>
      <c r="E159" s="141"/>
      <c r="F159" s="149"/>
      <c r="G159" s="141"/>
      <c r="H159" s="138"/>
      <c r="I159" s="139"/>
      <c r="J159" s="93" t="s">
        <v>92</v>
      </c>
      <c r="K159" s="140" t="s">
        <v>1008</v>
      </c>
      <c r="L159" s="139"/>
      <c r="M159" s="138"/>
      <c r="N159" s="138"/>
      <c r="O159" s="139"/>
      <c r="P159" s="138"/>
      <c r="Q159" s="138"/>
      <c r="R159" s="93" t="s">
        <v>91</v>
      </c>
      <c r="S159" s="137">
        <v>0.45</v>
      </c>
    </row>
    <row r="160" spans="1:25" s="81" customFormat="1" ht="14.25" customHeight="1" thickBot="1">
      <c r="E160" s="83"/>
      <c r="F160" s="84"/>
      <c r="G160" s="83"/>
    </row>
    <row r="161" spans="1:29" s="81" customFormat="1" ht="14.25" customHeight="1">
      <c r="B161" s="136"/>
      <c r="C161" s="135"/>
      <c r="D161" s="134" t="s">
        <v>90</v>
      </c>
      <c r="E161" s="1099" t="s">
        <v>89</v>
      </c>
      <c r="F161" s="1108"/>
      <c r="G161" s="1108"/>
      <c r="H161" s="1086" t="s">
        <v>999</v>
      </c>
      <c r="I161" s="1094"/>
      <c r="J161" s="1095"/>
      <c r="K161" s="1086" t="s">
        <v>1000</v>
      </c>
      <c r="L161" s="1094"/>
      <c r="M161" s="1095"/>
      <c r="N161" s="1086" t="s">
        <v>1001</v>
      </c>
      <c r="O161" s="1094"/>
      <c r="P161" s="1095"/>
      <c r="Q161" s="1086" t="s">
        <v>1004</v>
      </c>
      <c r="R161" s="1094"/>
      <c r="S161" s="1095"/>
    </row>
    <row r="162" spans="1:29" s="81" customFormat="1" ht="14.25" customHeight="1">
      <c r="B162" s="133" t="s">
        <v>88</v>
      </c>
      <c r="C162" s="132" t="s">
        <v>87</v>
      </c>
      <c r="D162" s="131" t="s">
        <v>86</v>
      </c>
      <c r="E162" s="1109"/>
      <c r="F162" s="1110"/>
      <c r="G162" s="1110"/>
      <c r="H162" s="1096"/>
      <c r="I162" s="1097"/>
      <c r="J162" s="1098"/>
      <c r="K162" s="1096"/>
      <c r="L162" s="1097"/>
      <c r="M162" s="1098"/>
      <c r="N162" s="1096"/>
      <c r="O162" s="1097"/>
      <c r="P162" s="1098"/>
      <c r="Q162" s="1096"/>
      <c r="R162" s="1097"/>
      <c r="S162" s="1098"/>
    </row>
    <row r="163" spans="1:29" s="81" customFormat="1" ht="14.25" customHeight="1" thickBot="1">
      <c r="B163" s="130"/>
      <c r="C163" s="129"/>
      <c r="D163" s="144" t="s">
        <v>1005</v>
      </c>
      <c r="E163" s="128" t="s">
        <v>13</v>
      </c>
      <c r="F163" s="127" t="s">
        <v>85</v>
      </c>
      <c r="G163" s="124" t="s">
        <v>84</v>
      </c>
      <c r="H163" s="126" t="s">
        <v>13</v>
      </c>
      <c r="I163" s="125" t="s">
        <v>85</v>
      </c>
      <c r="J163" s="124" t="s">
        <v>84</v>
      </c>
      <c r="K163" s="126" t="s">
        <v>13</v>
      </c>
      <c r="L163" s="125" t="s">
        <v>85</v>
      </c>
      <c r="M163" s="124" t="s">
        <v>84</v>
      </c>
      <c r="N163" s="126" t="s">
        <v>13</v>
      </c>
      <c r="O163" s="125" t="s">
        <v>85</v>
      </c>
      <c r="P163" s="124" t="s">
        <v>84</v>
      </c>
      <c r="Q163" s="169" t="s">
        <v>13</v>
      </c>
      <c r="R163" s="125" t="s">
        <v>85</v>
      </c>
      <c r="S163" s="124" t="s">
        <v>84</v>
      </c>
    </row>
    <row r="164" spans="1:29" s="81" customFormat="1" ht="14.25" customHeight="1" thickTop="1">
      <c r="A164" s="81">
        <v>1</v>
      </c>
      <c r="B164" s="148"/>
      <c r="C164" s="106"/>
      <c r="D164" s="146"/>
      <c r="E164" s="166"/>
      <c r="F164" s="103"/>
      <c r="G164" s="102"/>
      <c r="H164" s="668"/>
      <c r="I164" s="669"/>
      <c r="J164" s="118"/>
      <c r="K164" s="668"/>
      <c r="L164" s="669"/>
      <c r="M164" s="118"/>
      <c r="N164" s="117"/>
      <c r="O164" s="116"/>
      <c r="P164" s="115"/>
      <c r="Q164" s="168"/>
      <c r="R164" s="109"/>
      <c r="S164" s="99"/>
    </row>
    <row r="165" spans="1:29" s="81" customFormat="1" ht="14.25" customHeight="1">
      <c r="A165" s="81">
        <v>2</v>
      </c>
      <c r="B165" s="114" t="s">
        <v>105</v>
      </c>
      <c r="C165" s="113" t="s">
        <v>104</v>
      </c>
      <c r="D165" s="182">
        <f>IF($D$169=$P$169,O165,IF($D$169=$J$169,I165,IF($D$169=$M$169,L165,IF($D$169=$S$169,R165,0))))</f>
        <v>1380</v>
      </c>
      <c r="E165" s="104">
        <v>2</v>
      </c>
      <c r="F165" s="103">
        <f>IF(D165&lt;10,ROUNDDOWN(D165*$S$159,0),ROUNDDOWN(D165*$S$159,-1))</f>
        <v>620</v>
      </c>
      <c r="G165" s="102">
        <f>ROUND(E165*F165,1)</f>
        <v>1240</v>
      </c>
      <c r="H165" s="173">
        <v>2</v>
      </c>
      <c r="I165" s="665">
        <v>1380</v>
      </c>
      <c r="J165" s="102">
        <f>ROUND(H165*I165,1)</f>
        <v>2760</v>
      </c>
      <c r="K165" s="173">
        <v>2</v>
      </c>
      <c r="L165" s="665">
        <v>1450</v>
      </c>
      <c r="M165" s="102">
        <f>ROUND(K165*L165,1)</f>
        <v>2900</v>
      </c>
      <c r="N165" s="101">
        <v>2</v>
      </c>
      <c r="O165" s="100">
        <v>1550</v>
      </c>
      <c r="P165" s="99">
        <f>ROUND(N165*O165,1)</f>
        <v>3100</v>
      </c>
      <c r="Q165" s="167">
        <v>2</v>
      </c>
      <c r="R165" s="109">
        <v>1580</v>
      </c>
      <c r="S165" s="108">
        <f>ROUND(Q165*R165,1)</f>
        <v>3160</v>
      </c>
    </row>
    <row r="166" spans="1:29" s="81" customFormat="1" ht="14.25" customHeight="1">
      <c r="A166" s="81">
        <v>3</v>
      </c>
      <c r="B166" s="114" t="s">
        <v>103</v>
      </c>
      <c r="C166" s="113" t="s">
        <v>102</v>
      </c>
      <c r="D166" s="182">
        <f>IF($D$169=$P$169,O166,IF($D$169=$J$169,I166,IF($D$169=$M$169,L166,IF($D$169=$S$169,R166,0))))</f>
        <v>360</v>
      </c>
      <c r="E166" s="104">
        <v>2</v>
      </c>
      <c r="F166" s="103">
        <f>IF(D166&lt;10,ROUNDDOWN(D166*$S$159,0),ROUNDDOWN(D166*$S$159,-1))</f>
        <v>160</v>
      </c>
      <c r="G166" s="102">
        <f>ROUND(E166*F166,1)</f>
        <v>320</v>
      </c>
      <c r="H166" s="663">
        <v>2</v>
      </c>
      <c r="I166" s="158">
        <v>360</v>
      </c>
      <c r="J166" s="682">
        <f>ROUND(H166*I166,1)</f>
        <v>720</v>
      </c>
      <c r="K166" s="663">
        <v>2</v>
      </c>
      <c r="L166" s="158">
        <v>370</v>
      </c>
      <c r="M166" s="682">
        <f>ROUND(K166*L166,1)</f>
        <v>740</v>
      </c>
      <c r="N166" s="110">
        <v>2</v>
      </c>
      <c r="O166" s="109">
        <v>370</v>
      </c>
      <c r="P166" s="108">
        <f>ROUND(N166*O166,1)</f>
        <v>740</v>
      </c>
      <c r="Q166" s="110">
        <v>2</v>
      </c>
      <c r="R166" s="109">
        <v>390</v>
      </c>
      <c r="S166" s="108">
        <f>ROUND(Q166*R166,1)</f>
        <v>780</v>
      </c>
    </row>
    <row r="167" spans="1:29" s="81" customFormat="1" ht="14.25" customHeight="1">
      <c r="A167" s="81">
        <v>4</v>
      </c>
      <c r="B167" s="147"/>
      <c r="C167" s="106"/>
      <c r="D167" s="146"/>
      <c r="E167" s="166"/>
      <c r="F167" s="103"/>
      <c r="G167" s="102"/>
      <c r="H167" s="180"/>
      <c r="I167" s="158"/>
      <c r="J167" s="102"/>
      <c r="K167" s="180"/>
      <c r="L167" s="158"/>
      <c r="M167" s="102"/>
      <c r="N167" s="165"/>
      <c r="O167" s="109"/>
      <c r="P167" s="99"/>
      <c r="Q167" s="165"/>
      <c r="R167" s="109"/>
      <c r="S167" s="99"/>
    </row>
    <row r="168" spans="1:29" ht="14.25" customHeight="1" thickBot="1">
      <c r="B168" s="145"/>
      <c r="C168" s="106"/>
      <c r="D168" s="105"/>
      <c r="E168" s="166"/>
      <c r="F168" s="103"/>
      <c r="G168" s="102"/>
      <c r="H168" s="180"/>
      <c r="I168" s="158"/>
      <c r="J168" s="102"/>
      <c r="K168" s="180"/>
      <c r="L168" s="158"/>
      <c r="M168" s="102"/>
      <c r="N168" s="165"/>
      <c r="O168" s="109"/>
      <c r="P168" s="99"/>
      <c r="Q168" s="165"/>
      <c r="R168" s="109"/>
      <c r="S168" s="99"/>
      <c r="T168" s="80"/>
      <c r="U168" s="80"/>
      <c r="V168" s="80"/>
      <c r="W168" s="80"/>
      <c r="X168" s="80"/>
      <c r="Y168" s="80"/>
    </row>
    <row r="169" spans="1:29" s="81" customFormat="1" ht="14.25" customHeight="1" thickBot="1">
      <c r="B169" s="93" t="s">
        <v>83</v>
      </c>
      <c r="C169" s="92"/>
      <c r="D169" s="172">
        <f>MIN(J169,M169,P169,S169)</f>
        <v>3480</v>
      </c>
      <c r="E169" s="90"/>
      <c r="F169" s="164"/>
      <c r="G169" s="163">
        <f>SUM(G164:G168)</f>
        <v>1560</v>
      </c>
      <c r="H169" s="673"/>
      <c r="I169" s="164"/>
      <c r="J169" s="675">
        <f>IF(H161="","",SUM(J164:J168))</f>
        <v>3480</v>
      </c>
      <c r="K169" s="673"/>
      <c r="L169" s="164"/>
      <c r="M169" s="675">
        <f>IF(K161="","",SUM(M164:M168))</f>
        <v>3640</v>
      </c>
      <c r="N169" s="87"/>
      <c r="O169" s="162"/>
      <c r="P169" s="85">
        <f>IF(N161="","",SUM(P164:P168))</f>
        <v>3840</v>
      </c>
      <c r="Q169" s="161"/>
      <c r="R169" s="160"/>
      <c r="S169" s="85">
        <f>IF(Q161="","",SUM(S164:S168))</f>
        <v>3940</v>
      </c>
    </row>
    <row r="170" spans="1:29" ht="14.25" customHeight="1">
      <c r="E170" s="83"/>
      <c r="F170" s="84"/>
      <c r="G170" s="83"/>
      <c r="H170" s="83"/>
      <c r="I170" s="83"/>
      <c r="J170" s="83"/>
      <c r="K170" s="83"/>
      <c r="L170" s="83"/>
      <c r="M170" s="83"/>
    </row>
    <row r="171" spans="1:29" ht="14.25" customHeight="1">
      <c r="B171" s="143" t="s">
        <v>94</v>
      </c>
    </row>
    <row r="172" spans="1:29" ht="14.25" customHeight="1" thickBot="1"/>
    <row r="173" spans="1:29" ht="14.25" customHeight="1" thickBot="1">
      <c r="A173" s="80"/>
      <c r="B173" s="150" t="s">
        <v>93</v>
      </c>
      <c r="C173" s="142" t="e">
        <f>+#REF!</f>
        <v>#REF!</v>
      </c>
      <c r="D173" s="138"/>
      <c r="E173" s="138"/>
      <c r="F173" s="193"/>
      <c r="G173" s="138"/>
      <c r="H173" s="138"/>
      <c r="I173" s="139"/>
      <c r="J173" s="93" t="s">
        <v>92</v>
      </c>
      <c r="K173" s="140" t="s">
        <v>177</v>
      </c>
      <c r="L173" s="139"/>
      <c r="M173" s="138"/>
      <c r="N173" s="138"/>
      <c r="O173" s="139"/>
      <c r="P173" s="138"/>
      <c r="Q173" s="138"/>
      <c r="R173" s="93" t="s">
        <v>91</v>
      </c>
      <c r="S173" s="137">
        <v>0.6</v>
      </c>
      <c r="T173" s="80"/>
      <c r="U173" s="191"/>
      <c r="V173" s="192"/>
      <c r="W173" s="191"/>
      <c r="X173" s="191"/>
      <c r="Y173" s="191"/>
      <c r="Z173" s="191"/>
      <c r="AA173" s="191"/>
      <c r="AB173" s="191"/>
      <c r="AC173" s="191"/>
    </row>
    <row r="174" spans="1:29" ht="14.25" customHeight="1" thickBot="1">
      <c r="A174" s="80"/>
      <c r="T174" s="80"/>
      <c r="U174" s="191"/>
      <c r="V174" s="191"/>
      <c r="W174" s="191"/>
      <c r="X174" s="191"/>
      <c r="Y174" s="191"/>
      <c r="Z174" s="191"/>
      <c r="AA174" s="191"/>
      <c r="AB174" s="191"/>
      <c r="AC174" s="191"/>
    </row>
    <row r="175" spans="1:29" ht="14.25" customHeight="1">
      <c r="A175" s="80"/>
      <c r="B175" s="136"/>
      <c r="C175" s="135"/>
      <c r="D175" s="134" t="s">
        <v>90</v>
      </c>
      <c r="E175" s="1099" t="s">
        <v>89</v>
      </c>
      <c r="F175" s="1100"/>
      <c r="G175" s="1100"/>
      <c r="H175" s="1086" t="s">
        <v>999</v>
      </c>
      <c r="I175" s="1087"/>
      <c r="J175" s="1088"/>
      <c r="K175" s="1086" t="s">
        <v>1000</v>
      </c>
      <c r="L175" s="1094"/>
      <c r="M175" s="1095"/>
      <c r="N175" s="1086" t="s">
        <v>1001</v>
      </c>
      <c r="O175" s="1094"/>
      <c r="P175" s="1095"/>
      <c r="Q175" s="1086" t="s">
        <v>1004</v>
      </c>
      <c r="R175" s="1094"/>
      <c r="S175" s="1095"/>
      <c r="T175" s="80"/>
      <c r="U175" s="1092"/>
      <c r="V175" s="1093"/>
      <c r="W175" s="1093"/>
      <c r="X175" s="1092"/>
      <c r="Y175" s="1093"/>
      <c r="Z175" s="1093"/>
      <c r="AA175" s="1092"/>
      <c r="AB175" s="1093"/>
      <c r="AC175" s="1093"/>
    </row>
    <row r="176" spans="1:29" ht="14.25" customHeight="1">
      <c r="A176" s="80"/>
      <c r="B176" s="133" t="s">
        <v>88</v>
      </c>
      <c r="C176" s="132" t="s">
        <v>87</v>
      </c>
      <c r="D176" s="131"/>
      <c r="E176" s="1101"/>
      <c r="F176" s="1102"/>
      <c r="G176" s="1102"/>
      <c r="H176" s="1089"/>
      <c r="I176" s="1090"/>
      <c r="J176" s="1091"/>
      <c r="K176" s="1096"/>
      <c r="L176" s="1097"/>
      <c r="M176" s="1098"/>
      <c r="N176" s="1096"/>
      <c r="O176" s="1097"/>
      <c r="P176" s="1098"/>
      <c r="Q176" s="1096"/>
      <c r="R176" s="1097"/>
      <c r="S176" s="1098"/>
      <c r="T176" s="80"/>
      <c r="U176" s="1093"/>
      <c r="V176" s="1093"/>
      <c r="W176" s="1093"/>
      <c r="X176" s="1093"/>
      <c r="Y176" s="1093"/>
      <c r="Z176" s="1093"/>
      <c r="AA176" s="1093"/>
      <c r="AB176" s="1093"/>
      <c r="AC176" s="1093"/>
    </row>
    <row r="177" spans="1:29" ht="14.25" customHeight="1" thickBot="1">
      <c r="A177" s="80"/>
      <c r="B177" s="130"/>
      <c r="C177" s="129"/>
      <c r="D177" s="144"/>
      <c r="E177" s="190" t="s">
        <v>13</v>
      </c>
      <c r="F177" s="127" t="s">
        <v>85</v>
      </c>
      <c r="G177" s="124" t="s">
        <v>84</v>
      </c>
      <c r="H177" s="126" t="s">
        <v>13</v>
      </c>
      <c r="I177" s="125" t="s">
        <v>85</v>
      </c>
      <c r="J177" s="124" t="s">
        <v>84</v>
      </c>
      <c r="K177" s="126" t="s">
        <v>13</v>
      </c>
      <c r="L177" s="125" t="s">
        <v>85</v>
      </c>
      <c r="M177" s="124" t="s">
        <v>84</v>
      </c>
      <c r="N177" s="126" t="s">
        <v>13</v>
      </c>
      <c r="O177" s="125" t="s">
        <v>85</v>
      </c>
      <c r="P177" s="124" t="s">
        <v>84</v>
      </c>
      <c r="Q177" s="126" t="s">
        <v>13</v>
      </c>
      <c r="R177" s="125" t="s">
        <v>85</v>
      </c>
      <c r="S177" s="124" t="s">
        <v>84</v>
      </c>
      <c r="T177" s="80"/>
      <c r="U177" s="189"/>
      <c r="V177" s="157"/>
      <c r="W177" s="188"/>
      <c r="X177" s="189"/>
      <c r="Y177" s="157"/>
      <c r="Z177" s="188"/>
      <c r="AA177" s="189"/>
      <c r="AB177" s="157"/>
      <c r="AC177" s="188"/>
    </row>
    <row r="178" spans="1:29" ht="14.25" customHeight="1" thickTop="1">
      <c r="A178" s="80"/>
      <c r="B178" s="148"/>
      <c r="C178" s="122"/>
      <c r="D178" s="121"/>
      <c r="E178" s="187"/>
      <c r="F178" s="186"/>
      <c r="G178" s="115"/>
      <c r="H178" s="117"/>
      <c r="I178" s="116"/>
      <c r="J178" s="115"/>
      <c r="K178" s="117"/>
      <c r="L178" s="116"/>
      <c r="M178" s="115"/>
      <c r="N178" s="117"/>
      <c r="O178" s="116"/>
      <c r="P178" s="185"/>
      <c r="Q178" s="117"/>
      <c r="R178" s="116"/>
      <c r="S178" s="185"/>
      <c r="T178" s="80"/>
      <c r="U178" s="152"/>
      <c r="V178" s="157"/>
      <c r="W178" s="151"/>
      <c r="X178" s="152"/>
      <c r="Y178" s="176"/>
      <c r="Z178" s="176"/>
      <c r="AA178" s="152"/>
      <c r="AB178" s="176"/>
      <c r="AC178" s="176"/>
    </row>
    <row r="179" spans="1:29" ht="14.25" customHeight="1">
      <c r="A179" s="80">
        <v>1</v>
      </c>
      <c r="B179" s="200" t="s">
        <v>176</v>
      </c>
      <c r="C179" s="199"/>
      <c r="D179" s="146">
        <f>IF($D$185=$P$185,O179,IF($D$185=$J$185,I179,IF($D$185=$M$185,L179,IF($D$185=$S$185,R179,0))))</f>
        <v>143</v>
      </c>
      <c r="E179" s="104">
        <v>1</v>
      </c>
      <c r="F179" s="103">
        <f>IF(D179&lt;10,ROUNDDOWN(D179*$S$173,0),ROUNDDOWN(D179*$S$173,-1))</f>
        <v>80</v>
      </c>
      <c r="G179" s="102">
        <f t="shared" ref="G179:G182" si="61">ROUND(E179*F179,1)</f>
        <v>80</v>
      </c>
      <c r="H179" s="685">
        <v>1</v>
      </c>
      <c r="I179" s="680">
        <v>143</v>
      </c>
      <c r="J179" s="666">
        <f>ROUND(H179*I179,1)</f>
        <v>143</v>
      </c>
      <c r="K179" s="173">
        <v>1</v>
      </c>
      <c r="L179" s="665">
        <v>174</v>
      </c>
      <c r="M179" s="666">
        <f>ROUND(K179*L179,1)</f>
        <v>174</v>
      </c>
      <c r="N179" s="685">
        <v>1</v>
      </c>
      <c r="O179" s="671">
        <v>173</v>
      </c>
      <c r="P179" s="181">
        <f t="shared" ref="P179:P182" si="62">ROUND(N179*O179,1)</f>
        <v>173</v>
      </c>
      <c r="Q179" s="173">
        <v>1</v>
      </c>
      <c r="R179" s="665">
        <v>178</v>
      </c>
      <c r="S179" s="666">
        <f>ROUND(Q179*R179,1)</f>
        <v>178</v>
      </c>
      <c r="T179" s="80"/>
      <c r="U179" s="152"/>
      <c r="V179" s="157"/>
      <c r="W179" s="151"/>
      <c r="X179" s="152"/>
      <c r="Y179" s="176"/>
      <c r="Z179" s="176"/>
      <c r="AA179" s="152"/>
      <c r="AB179" s="176"/>
      <c r="AC179" s="176"/>
    </row>
    <row r="180" spans="1:29" ht="14.25" customHeight="1">
      <c r="A180" s="80">
        <f>A179+1</f>
        <v>2</v>
      </c>
      <c r="B180" s="200" t="s">
        <v>175</v>
      </c>
      <c r="C180" s="199"/>
      <c r="D180" s="146">
        <f>IF($D$185=$P$185,O180,IF($D$185=$J$185,I180,IF($D$185=$M$185,L180,IF($D$185=$S$185,R180,0))))</f>
        <v>411</v>
      </c>
      <c r="E180" s="104">
        <v>2</v>
      </c>
      <c r="F180" s="103">
        <f>IF(D180&lt;10,ROUNDDOWN(D180*$S$173,0),ROUNDDOWN(D180*$S$173,-1))</f>
        <v>240</v>
      </c>
      <c r="G180" s="102">
        <f t="shared" si="61"/>
        <v>480</v>
      </c>
      <c r="H180" s="685">
        <v>2</v>
      </c>
      <c r="I180" s="680">
        <v>411</v>
      </c>
      <c r="J180" s="666">
        <f>ROUND(H180*I180,1)</f>
        <v>822</v>
      </c>
      <c r="K180" s="173">
        <v>2</v>
      </c>
      <c r="L180" s="158">
        <v>535</v>
      </c>
      <c r="M180" s="666">
        <f>ROUND(K180*L180,1)</f>
        <v>1070</v>
      </c>
      <c r="N180" s="685">
        <v>2</v>
      </c>
      <c r="O180" s="671">
        <v>559</v>
      </c>
      <c r="P180" s="181">
        <f t="shared" si="62"/>
        <v>1118</v>
      </c>
      <c r="Q180" s="173">
        <v>2</v>
      </c>
      <c r="R180" s="158">
        <v>565</v>
      </c>
      <c r="S180" s="666">
        <f>ROUND(Q180*R180,1)</f>
        <v>1130</v>
      </c>
      <c r="T180" s="80"/>
      <c r="U180" s="152"/>
      <c r="V180" s="157"/>
      <c r="W180" s="151"/>
      <c r="X180" s="152"/>
      <c r="Y180" s="176"/>
      <c r="Z180" s="176"/>
      <c r="AA180" s="152"/>
      <c r="AB180" s="176"/>
      <c r="AC180" s="176"/>
    </row>
    <row r="181" spans="1:29" ht="14.25" customHeight="1">
      <c r="A181" s="80">
        <f>A180+1</f>
        <v>3</v>
      </c>
      <c r="B181" s="200" t="s">
        <v>174</v>
      </c>
      <c r="C181" s="199"/>
      <c r="D181" s="146">
        <f>IF($D$185=$P$185,O181,IF($D$185=$J$185,I181,IF($D$185=$M$185,L181,IF($D$185=$S$185,R181,0))))</f>
        <v>530</v>
      </c>
      <c r="E181" s="104">
        <v>4</v>
      </c>
      <c r="F181" s="103">
        <f>IF(D181&lt;10,ROUNDDOWN(D181*$S$173,0),ROUNDDOWN(D181*$S$173,-1))</f>
        <v>310</v>
      </c>
      <c r="G181" s="102">
        <f>ROUND(E181*F181,1)</f>
        <v>1240</v>
      </c>
      <c r="H181" s="685">
        <v>4</v>
      </c>
      <c r="I181" s="680">
        <v>530</v>
      </c>
      <c r="J181" s="102">
        <f>ROUND(H181*I181,1)</f>
        <v>2120</v>
      </c>
      <c r="K181" s="173">
        <v>4</v>
      </c>
      <c r="L181" s="158">
        <v>650</v>
      </c>
      <c r="M181" s="666">
        <f>ROUND(K181*L181,1)</f>
        <v>2600</v>
      </c>
      <c r="N181" s="685">
        <v>4</v>
      </c>
      <c r="O181" s="665">
        <v>749</v>
      </c>
      <c r="P181" s="181">
        <f t="shared" si="62"/>
        <v>2996</v>
      </c>
      <c r="Q181" s="173">
        <v>4</v>
      </c>
      <c r="R181" s="158">
        <v>550</v>
      </c>
      <c r="S181" s="666">
        <f>ROUND(Q181*R181,1)</f>
        <v>2200</v>
      </c>
      <c r="T181" s="80"/>
      <c r="U181" s="152"/>
      <c r="V181" s="157"/>
      <c r="W181" s="151"/>
      <c r="X181" s="152"/>
      <c r="Y181" s="176"/>
      <c r="Z181" s="176"/>
      <c r="AA181" s="152"/>
      <c r="AB181" s="176"/>
      <c r="AC181" s="176"/>
    </row>
    <row r="182" spans="1:29" ht="14.25" customHeight="1">
      <c r="A182" s="80">
        <f>A181+1</f>
        <v>4</v>
      </c>
      <c r="B182" s="200" t="s">
        <v>173</v>
      </c>
      <c r="C182" s="199"/>
      <c r="D182" s="146">
        <f>MIN(L182,O182)</f>
        <v>1400</v>
      </c>
      <c r="E182" s="104">
        <v>5</v>
      </c>
      <c r="F182" s="103">
        <f>IF(D182&lt;10,ROUNDDOWN(D182*$S$173,0),ROUNDDOWN(D182*$S$173,-1))</f>
        <v>840</v>
      </c>
      <c r="G182" s="102">
        <f t="shared" si="61"/>
        <v>4200</v>
      </c>
      <c r="H182" s="685"/>
      <c r="I182" s="158"/>
      <c r="J182" s="99"/>
      <c r="K182" s="173">
        <v>5</v>
      </c>
      <c r="L182" s="158">
        <v>1500</v>
      </c>
      <c r="M182" s="102">
        <f>ROUND(K182*L182,1)</f>
        <v>7500</v>
      </c>
      <c r="N182" s="685">
        <v>5</v>
      </c>
      <c r="O182" s="681">
        <v>1400</v>
      </c>
      <c r="P182" s="181">
        <f t="shared" si="62"/>
        <v>7000</v>
      </c>
      <c r="Q182" s="173"/>
      <c r="R182" s="158"/>
      <c r="S182" s="102"/>
      <c r="T182" s="80"/>
      <c r="U182" s="152"/>
      <c r="V182" s="157"/>
      <c r="W182" s="151"/>
      <c r="X182" s="152"/>
      <c r="Y182" s="176"/>
      <c r="Z182" s="176"/>
      <c r="AA182" s="152"/>
      <c r="AB182" s="176"/>
      <c r="AC182" s="176"/>
    </row>
    <row r="183" spans="1:29" ht="14.25" customHeight="1">
      <c r="A183" s="80"/>
      <c r="B183" s="200"/>
      <c r="C183" s="199"/>
      <c r="D183" s="146"/>
      <c r="E183" s="104"/>
      <c r="F183" s="103"/>
      <c r="G183" s="102"/>
      <c r="H183" s="165"/>
      <c r="I183" s="109"/>
      <c r="J183" s="203"/>
      <c r="K183" s="165"/>
      <c r="L183" s="109"/>
      <c r="M183" s="203"/>
      <c r="N183" s="165"/>
      <c r="O183" s="202"/>
      <c r="P183" s="177"/>
      <c r="Q183" s="101"/>
      <c r="R183" s="100"/>
      <c r="S183" s="177"/>
      <c r="T183" s="80"/>
      <c r="U183" s="191"/>
      <c r="V183" s="157"/>
      <c r="W183" s="191"/>
      <c r="X183" s="191"/>
      <c r="Y183" s="191"/>
      <c r="Z183" s="191"/>
      <c r="AA183" s="191"/>
      <c r="AB183" s="191"/>
      <c r="AC183" s="191"/>
    </row>
    <row r="184" spans="1:29" ht="14.25" customHeight="1" thickBot="1">
      <c r="A184" s="80"/>
      <c r="B184" s="197"/>
      <c r="C184" s="196"/>
      <c r="D184" s="146"/>
      <c r="E184" s="104"/>
      <c r="F184" s="98"/>
      <c r="G184" s="97"/>
      <c r="H184" s="96"/>
      <c r="I184" s="95"/>
      <c r="J184" s="94"/>
      <c r="K184" s="96"/>
      <c r="L184" s="95"/>
      <c r="M184" s="94"/>
      <c r="N184" s="96"/>
      <c r="O184" s="95"/>
      <c r="P184" s="195"/>
      <c r="Q184" s="96"/>
      <c r="R184" s="95"/>
      <c r="S184" s="195"/>
      <c r="T184" s="80"/>
      <c r="U184" s="80"/>
      <c r="V184" s="80"/>
      <c r="W184" s="80"/>
      <c r="X184" s="80"/>
      <c r="Y184" s="80"/>
    </row>
    <row r="185" spans="1:29" ht="14.25" customHeight="1" thickBot="1">
      <c r="A185" s="80"/>
      <c r="B185" s="93" t="s">
        <v>83</v>
      </c>
      <c r="C185" s="92"/>
      <c r="D185" s="172">
        <f>MIN(SUM(J179:J181),SUM(M179:M181),SUM(P179:P181),SUM(S179:S181))</f>
        <v>3085</v>
      </c>
      <c r="E185" s="90"/>
      <c r="F185" s="89"/>
      <c r="G185" s="88">
        <f>SUM(G178:G184)</f>
        <v>6000</v>
      </c>
      <c r="H185" s="87"/>
      <c r="I185" s="86"/>
      <c r="J185" s="85">
        <f>IF(H175="","",SUM(J179,J180,J181))</f>
        <v>3085</v>
      </c>
      <c r="K185" s="87"/>
      <c r="L185" s="86"/>
      <c r="M185" s="85">
        <f>IF(K175="","",SUM(M179,M180,M181))</f>
        <v>3844</v>
      </c>
      <c r="N185" s="87"/>
      <c r="O185" s="86"/>
      <c r="P185" s="85">
        <f>IF(N175="","",SUM(P179,P180,P181))</f>
        <v>4287</v>
      </c>
      <c r="Q185" s="87"/>
      <c r="R185" s="86"/>
      <c r="S185" s="85">
        <f>IF(Q175="","",SUM(S179,S180,S181))</f>
        <v>3508</v>
      </c>
      <c r="T185" s="80"/>
      <c r="U185" s="80"/>
      <c r="V185" s="80"/>
      <c r="W185" s="80"/>
      <c r="X185" s="80"/>
      <c r="Y185" s="80"/>
    </row>
    <row r="186" spans="1:29" ht="14.25" customHeight="1">
      <c r="E186" s="83"/>
      <c r="F186" s="84"/>
      <c r="G186" s="83"/>
    </row>
    <row r="188" spans="1:29">
      <c r="E188" s="754"/>
      <c r="F188" s="755"/>
      <c r="G188" s="754"/>
      <c r="H188" s="754"/>
      <c r="I188" s="754"/>
      <c r="J188" s="754"/>
      <c r="K188" s="754"/>
      <c r="L188" s="754"/>
      <c r="M188" s="754"/>
      <c r="N188" s="754"/>
      <c r="O188" s="754"/>
    </row>
  </sheetData>
  <mergeCells count="63">
    <mergeCell ref="E5:G6"/>
    <mergeCell ref="H5:J6"/>
    <mergeCell ref="K5:M6"/>
    <mergeCell ref="N5:P6"/>
    <mergeCell ref="Q5:S6"/>
    <mergeCell ref="E121:G122"/>
    <mergeCell ref="H121:J122"/>
    <mergeCell ref="K121:M122"/>
    <mergeCell ref="Q161:S162"/>
    <mergeCell ref="E137:G138"/>
    <mergeCell ref="N121:P122"/>
    <mergeCell ref="E161:G162"/>
    <mergeCell ref="Q137:S138"/>
    <mergeCell ref="N161:P162"/>
    <mergeCell ref="N137:P138"/>
    <mergeCell ref="H137:J138"/>
    <mergeCell ref="K137:M138"/>
    <mergeCell ref="K161:M162"/>
    <mergeCell ref="H161:J162"/>
    <mergeCell ref="E26:G27"/>
    <mergeCell ref="H26:J27"/>
    <mergeCell ref="K26:M27"/>
    <mergeCell ref="N26:P27"/>
    <mergeCell ref="Q26:S27"/>
    <mergeCell ref="AA175:AC176"/>
    <mergeCell ref="U175:W176"/>
    <mergeCell ref="X175:Z176"/>
    <mergeCell ref="AA101:AC102"/>
    <mergeCell ref="AA26:AC27"/>
    <mergeCell ref="AA47:AC48"/>
    <mergeCell ref="U121:W122"/>
    <mergeCell ref="U26:W27"/>
    <mergeCell ref="X26:Z27"/>
    <mergeCell ref="E175:G176"/>
    <mergeCell ref="H175:J176"/>
    <mergeCell ref="K175:M176"/>
    <mergeCell ref="N175:P176"/>
    <mergeCell ref="Q175:S176"/>
    <mergeCell ref="K101:M102"/>
    <mergeCell ref="E101:G102"/>
    <mergeCell ref="H101:J102"/>
    <mergeCell ref="H47:J48"/>
    <mergeCell ref="K47:M48"/>
    <mergeCell ref="E47:G48"/>
    <mergeCell ref="E71:G72"/>
    <mergeCell ref="H71:J72"/>
    <mergeCell ref="K71:M72"/>
    <mergeCell ref="N47:P48"/>
    <mergeCell ref="X47:Z48"/>
    <mergeCell ref="Q47:S48"/>
    <mergeCell ref="U47:W48"/>
    <mergeCell ref="U71:W72"/>
    <mergeCell ref="Q71:S72"/>
    <mergeCell ref="N101:P102"/>
    <mergeCell ref="N71:P72"/>
    <mergeCell ref="AA121:AC122"/>
    <mergeCell ref="Q121:S122"/>
    <mergeCell ref="U101:W102"/>
    <mergeCell ref="X101:Z102"/>
    <mergeCell ref="Q101:S102"/>
    <mergeCell ref="X121:Z122"/>
    <mergeCell ref="AA71:AC72"/>
    <mergeCell ref="X71:Z72"/>
  </mergeCells>
  <phoneticPr fontId="5"/>
  <printOptions horizontalCentered="1" gridLinesSet="0"/>
  <pageMargins left="0.19685039370078741" right="0.19685039370078741" top="0.9055118110236221" bottom="0.39370078740157483" header="0.6692913385826772" footer="0.19685039370078741"/>
  <pageSetup paperSize="9" scale="59" fitToHeight="4" orientation="landscape" r:id="rId1"/>
  <headerFooter alignWithMargins="0"/>
  <rowBreaks count="3" manualBreakCount="3">
    <brk id="66" min="1" max="18" man="1"/>
    <brk id="116" min="1" max="18" man="1"/>
    <brk id="132" min="1" max="1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Y42"/>
  <sheetViews>
    <sheetView view="pageBreakPreview" zoomScaleNormal="100" zoomScaleSheetLayoutView="100" workbookViewId="0">
      <selection activeCell="M196" sqref="M196"/>
    </sheetView>
  </sheetViews>
  <sheetFormatPr defaultColWidth="9" defaultRowHeight="11.25"/>
  <cols>
    <col min="1" max="1" width="2.875" style="81" customWidth="1"/>
    <col min="2" max="2" width="20.625" style="81" customWidth="1"/>
    <col min="3" max="3" width="23.125" style="81" customWidth="1"/>
    <col min="4" max="4" width="20.375" style="81" customWidth="1"/>
    <col min="5" max="5" width="6.125" style="81" customWidth="1"/>
    <col min="6" max="6" width="10.625" style="82" customWidth="1"/>
    <col min="7" max="7" width="10.625" style="81" customWidth="1"/>
    <col min="8" max="8" width="6.125" style="81" customWidth="1"/>
    <col min="9" max="10" width="10.625" style="81" customWidth="1"/>
    <col min="11" max="11" width="6.125" style="81" customWidth="1"/>
    <col min="12" max="13" width="10.625" style="81" customWidth="1"/>
    <col min="14" max="14" width="6.125" style="81" customWidth="1"/>
    <col min="15" max="16" width="10.625" style="81" customWidth="1"/>
    <col min="17" max="17" width="6.125" style="81" customWidth="1"/>
    <col min="18" max="19" width="10.625" style="81" customWidth="1"/>
    <col min="20" max="20" width="8.625" style="81" customWidth="1"/>
    <col min="21" max="21" width="9.75" style="81" bestFit="1" customWidth="1"/>
    <col min="22" max="22" width="9.125" style="81" bestFit="1" customWidth="1"/>
    <col min="23" max="23" width="11" style="81" bestFit="1" customWidth="1"/>
    <col min="24" max="25" width="9.125" style="81" bestFit="1" customWidth="1"/>
    <col min="26" max="26" width="11.875" style="80" customWidth="1"/>
    <col min="27" max="27" width="10.625" style="80" bestFit="1" customWidth="1"/>
    <col min="28" max="28" width="9.125" style="80" bestFit="1" customWidth="1"/>
    <col min="29" max="16384" width="9" style="80"/>
  </cols>
  <sheetData>
    <row r="1" spans="1:25" ht="14.25" customHeight="1">
      <c r="B1" s="143" t="s">
        <v>987</v>
      </c>
      <c r="E1" s="83"/>
      <c r="F1" s="84"/>
      <c r="G1" s="83"/>
    </row>
    <row r="2" spans="1:25" ht="14.25" customHeight="1" thickBot="1">
      <c r="E2" s="83"/>
      <c r="F2" s="84"/>
      <c r="G2" s="83"/>
    </row>
    <row r="3" spans="1:25" ht="14.25" customHeight="1" thickBot="1">
      <c r="B3" s="150" t="s">
        <v>93</v>
      </c>
      <c r="C3" s="142" t="e">
        <f>+#REF!</f>
        <v>#REF!</v>
      </c>
      <c r="D3" s="138"/>
      <c r="E3" s="141"/>
      <c r="F3" s="149"/>
      <c r="G3" s="141"/>
      <c r="H3" s="138"/>
      <c r="I3" s="139"/>
      <c r="J3" s="93" t="s">
        <v>92</v>
      </c>
      <c r="K3" s="140" t="s">
        <v>101</v>
      </c>
      <c r="L3" s="139"/>
      <c r="M3" s="138"/>
      <c r="N3" s="138"/>
      <c r="O3" s="139"/>
      <c r="P3" s="138"/>
      <c r="Q3" s="138"/>
      <c r="R3" s="93" t="s">
        <v>91</v>
      </c>
      <c r="S3" s="171">
        <v>0.6</v>
      </c>
    </row>
    <row r="4" spans="1:25" s="81" customFormat="1" ht="14.25" customHeight="1" thickBot="1">
      <c r="E4" s="83"/>
      <c r="F4" s="84"/>
      <c r="G4" s="83"/>
    </row>
    <row r="5" spans="1:25" s="81" customFormat="1" ht="14.25" customHeight="1">
      <c r="B5" s="136"/>
      <c r="C5" s="135"/>
      <c r="D5" s="134" t="s">
        <v>90</v>
      </c>
      <c r="E5" s="1099" t="s">
        <v>89</v>
      </c>
      <c r="F5" s="1108"/>
      <c r="G5" s="1108"/>
      <c r="H5" s="1086" t="s">
        <v>108</v>
      </c>
      <c r="I5" s="1094"/>
      <c r="J5" s="1095"/>
      <c r="K5" s="1086"/>
      <c r="L5" s="1094"/>
      <c r="M5" s="1095"/>
      <c r="N5" s="1086"/>
      <c r="O5" s="1094"/>
      <c r="P5" s="1095"/>
      <c r="Q5" s="1086"/>
      <c r="R5" s="1094"/>
      <c r="S5" s="1095"/>
    </row>
    <row r="6" spans="1:25" s="81" customFormat="1" ht="14.25" customHeight="1">
      <c r="B6" s="133" t="s">
        <v>88</v>
      </c>
      <c r="C6" s="132" t="s">
        <v>87</v>
      </c>
      <c r="D6" s="131" t="s">
        <v>86</v>
      </c>
      <c r="E6" s="1109"/>
      <c r="F6" s="1110"/>
      <c r="G6" s="1110"/>
      <c r="H6" s="1096"/>
      <c r="I6" s="1097"/>
      <c r="J6" s="1098"/>
      <c r="K6" s="1096"/>
      <c r="L6" s="1097"/>
      <c r="M6" s="1098"/>
      <c r="N6" s="1096"/>
      <c r="O6" s="1097"/>
      <c r="P6" s="1098"/>
      <c r="Q6" s="1096"/>
      <c r="R6" s="1097"/>
      <c r="S6" s="1098"/>
    </row>
    <row r="7" spans="1:25" s="81" customFormat="1" ht="14.25" customHeight="1" thickBot="1">
      <c r="B7" s="130"/>
      <c r="C7" s="170"/>
      <c r="D7" s="144" t="str">
        <f>IF(D13=J13,H5,IF(D13=M13,K5,IF(D13=P13,N5,IF(D13=S13,Q5,0))))</f>
        <v>パナソニック換気･送風･環境機器総合</v>
      </c>
      <c r="E7" s="128" t="s">
        <v>13</v>
      </c>
      <c r="F7" s="127" t="s">
        <v>85</v>
      </c>
      <c r="G7" s="124" t="s">
        <v>84</v>
      </c>
      <c r="H7" s="126" t="s">
        <v>13</v>
      </c>
      <c r="I7" s="125" t="s">
        <v>85</v>
      </c>
      <c r="J7" s="124" t="s">
        <v>84</v>
      </c>
      <c r="K7" s="126" t="s">
        <v>13</v>
      </c>
      <c r="L7" s="125" t="s">
        <v>85</v>
      </c>
      <c r="M7" s="124" t="s">
        <v>84</v>
      </c>
      <c r="N7" s="126" t="s">
        <v>13</v>
      </c>
      <c r="O7" s="125" t="s">
        <v>85</v>
      </c>
      <c r="P7" s="124" t="s">
        <v>84</v>
      </c>
      <c r="Q7" s="126" t="s">
        <v>13</v>
      </c>
      <c r="R7" s="125" t="s">
        <v>85</v>
      </c>
      <c r="S7" s="124" t="s">
        <v>84</v>
      </c>
    </row>
    <row r="8" spans="1:25" ht="14.25" customHeight="1" thickTop="1">
      <c r="A8" s="80"/>
      <c r="B8" s="148"/>
      <c r="C8" s="106"/>
      <c r="D8" s="112"/>
      <c r="E8" s="104">
        <f>IF(B8="",0,H8)</f>
        <v>0</v>
      </c>
      <c r="F8" s="103">
        <f>IF(D8&lt;10,ROUNDDOWN(D8*$S$3,0),ROUNDDOWN(D8*$S$3,-1))</f>
        <v>0</v>
      </c>
      <c r="G8" s="102">
        <f>ROUND(E8*F8,1)</f>
        <v>0</v>
      </c>
      <c r="H8" s="101"/>
      <c r="I8" s="109"/>
      <c r="J8" s="99">
        <f>ROUND(H8*I8,1)</f>
        <v>0</v>
      </c>
      <c r="K8" s="101"/>
      <c r="L8" s="109"/>
      <c r="M8" s="99">
        <f>ROUND(K8*L8,1)</f>
        <v>0</v>
      </c>
      <c r="N8" s="101"/>
      <c r="O8" s="109"/>
      <c r="P8" s="99">
        <f>ROUND(N8*O8,1)</f>
        <v>0</v>
      </c>
      <c r="Q8" s="101"/>
      <c r="R8" s="109"/>
      <c r="S8" s="99">
        <f>ROUND(Q8*R8,1)</f>
        <v>0</v>
      </c>
    </row>
    <row r="9" spans="1:25" ht="14.25" customHeight="1">
      <c r="A9" s="80">
        <v>1</v>
      </c>
      <c r="B9" s="114" t="s">
        <v>988</v>
      </c>
      <c r="C9" s="113" t="s">
        <v>989</v>
      </c>
      <c r="D9" s="146">
        <f>MIN(J9,M9,P9,S9)</f>
        <v>18100</v>
      </c>
      <c r="E9" s="104">
        <v>1</v>
      </c>
      <c r="F9" s="103">
        <f>IF(D9&lt;10,ROUNDDOWN(D9*$S$3,0),ROUNDDOWN(D9*$S$3,-1))</f>
        <v>10860</v>
      </c>
      <c r="G9" s="102">
        <f>ROUND(E9*F9,1)</f>
        <v>10860</v>
      </c>
      <c r="H9" s="110">
        <v>1</v>
      </c>
      <c r="I9" s="109">
        <v>18100</v>
      </c>
      <c r="J9" s="108">
        <f>ROUND(H9*I9,1)</f>
        <v>18100</v>
      </c>
      <c r="K9" s="110"/>
      <c r="L9" s="109"/>
      <c r="M9" s="108"/>
      <c r="N9" s="165"/>
      <c r="O9" s="109"/>
      <c r="P9" s="108"/>
      <c r="Q9" s="165"/>
      <c r="R9" s="109"/>
      <c r="S9" s="99"/>
    </row>
    <row r="10" spans="1:25" ht="14.25" customHeight="1">
      <c r="A10" s="80">
        <v>2</v>
      </c>
      <c r="B10" s="147"/>
      <c r="C10" s="106"/>
      <c r="D10" s="146">
        <f>IF($D$13=$P$13,O10,IF($D$13=$J$13,I10,IF($D$13=$M$13,L10,IF($D$13=$S$13,R10,0))))</f>
        <v>0</v>
      </c>
      <c r="E10" s="104">
        <f>IF(B10="",0,H10)</f>
        <v>0</v>
      </c>
      <c r="F10" s="103">
        <f t="shared" ref="F10:F12" si="0">IF(D10&lt;10,ROUNDDOWN(D10*$S$3,0),ROUNDDOWN(D10*$S$3,-1))</f>
        <v>0</v>
      </c>
      <c r="G10" s="102">
        <f>ROUND(E10*F10,1)</f>
        <v>0</v>
      </c>
      <c r="H10" s="165"/>
      <c r="I10" s="109"/>
      <c r="J10" s="108">
        <f>ROUND(H10*I10,1)</f>
        <v>0</v>
      </c>
      <c r="K10" s="165"/>
      <c r="L10" s="109"/>
      <c r="M10" s="108"/>
      <c r="N10" s="165"/>
      <c r="O10" s="109"/>
      <c r="P10" s="108"/>
      <c r="Q10" s="165"/>
      <c r="R10" s="109"/>
      <c r="S10" s="99"/>
    </row>
    <row r="11" spans="1:25" ht="14.25" customHeight="1">
      <c r="A11" s="80">
        <v>3</v>
      </c>
      <c r="B11" s="147"/>
      <c r="C11" s="106"/>
      <c r="D11" s="146">
        <f>IF($D$13=$P$13,O11,IF($D$13=$J$13,I11,IF($D$13=$M$13,L11,IF($D$13=$S$13,R11,0))))</f>
        <v>0</v>
      </c>
      <c r="E11" s="104">
        <f>IF(B11="",0,H11)</f>
        <v>0</v>
      </c>
      <c r="F11" s="103">
        <f t="shared" si="0"/>
        <v>0</v>
      </c>
      <c r="G11" s="102">
        <f>ROUND(E11*F11,1)</f>
        <v>0</v>
      </c>
      <c r="H11" s="165"/>
      <c r="I11" s="109"/>
      <c r="J11" s="108">
        <f>ROUND(H11*I11,1)</f>
        <v>0</v>
      </c>
      <c r="K11" s="165"/>
      <c r="L11" s="109"/>
      <c r="M11" s="108"/>
      <c r="N11" s="165"/>
      <c r="O11" s="109"/>
      <c r="P11" s="108"/>
      <c r="Q11" s="165"/>
      <c r="R11" s="109"/>
      <c r="S11" s="99"/>
    </row>
    <row r="12" spans="1:25" ht="14.25" customHeight="1" thickBot="1">
      <c r="A12" s="80"/>
      <c r="B12" s="145"/>
      <c r="C12" s="106"/>
      <c r="D12" s="146">
        <f>IF($D$13=$P$13,O12,IF($D$13=$J$13,I12,IF($D$13=$M$13,L12,IF($D$13=$S$13,R12,0))))</f>
        <v>0</v>
      </c>
      <c r="E12" s="166"/>
      <c r="F12" s="103">
        <f t="shared" si="0"/>
        <v>0</v>
      </c>
      <c r="G12" s="102"/>
      <c r="H12" s="165"/>
      <c r="I12" s="109"/>
      <c r="J12" s="99">
        <f>ROUND(H12*I12,1)</f>
        <v>0</v>
      </c>
      <c r="K12" s="165"/>
      <c r="L12" s="109"/>
      <c r="M12" s="99"/>
      <c r="N12" s="165"/>
      <c r="O12" s="109"/>
      <c r="P12" s="99"/>
      <c r="Q12" s="165"/>
      <c r="R12" s="109"/>
      <c r="S12" s="99"/>
    </row>
    <row r="13" spans="1:25" ht="14.25" customHeight="1" thickBot="1">
      <c r="B13" s="93" t="s">
        <v>83</v>
      </c>
      <c r="C13" s="92"/>
      <c r="D13" s="91">
        <f>MIN(J13,M13,P13,S13)</f>
        <v>18100</v>
      </c>
      <c r="E13" s="90"/>
      <c r="F13" s="89"/>
      <c r="G13" s="88">
        <f>SUM(G8:G12)</f>
        <v>10860</v>
      </c>
      <c r="H13" s="87"/>
      <c r="I13" s="86"/>
      <c r="J13" s="85">
        <f>IF(H5="","",SUM(J8:J12))</f>
        <v>18100</v>
      </c>
      <c r="K13" s="87"/>
      <c r="L13" s="86"/>
      <c r="M13" s="85" t="str">
        <f>IF(K5="","",SUM(M8:M12))</f>
        <v/>
      </c>
      <c r="N13" s="87"/>
      <c r="O13" s="86"/>
      <c r="P13" s="85" t="str">
        <f>IF(N5="","",SUM(P8:P12))</f>
        <v/>
      </c>
      <c r="Q13" s="87"/>
      <c r="R13" s="86"/>
      <c r="S13" s="85" t="str">
        <f>IF(Q5="","",SUM(S8:S12))</f>
        <v/>
      </c>
    </row>
    <row r="14" spans="1:25" ht="14.25" customHeight="1">
      <c r="A14" s="80"/>
      <c r="E14" s="83"/>
      <c r="F14" s="84"/>
      <c r="G14" s="83"/>
      <c r="T14" s="80"/>
      <c r="U14" s="80"/>
      <c r="V14" s="80"/>
      <c r="W14" s="80"/>
      <c r="X14" s="80"/>
      <c r="Y14" s="80"/>
    </row>
    <row r="15" spans="1:25" s="81" customFormat="1" ht="14.25" customHeight="1">
      <c r="B15" s="143" t="s">
        <v>987</v>
      </c>
      <c r="E15" s="83"/>
      <c r="F15" s="84"/>
      <c r="G15" s="83"/>
    </row>
    <row r="16" spans="1:25" s="81" customFormat="1" ht="14.25" customHeight="1" thickBot="1">
      <c r="E16" s="83"/>
      <c r="F16" s="84"/>
      <c r="G16" s="83"/>
    </row>
    <row r="17" spans="1:25" s="81" customFormat="1" ht="14.25" customHeight="1" thickBot="1">
      <c r="B17" s="150" t="s">
        <v>93</v>
      </c>
      <c r="C17" s="142" t="e">
        <f>+#REF!</f>
        <v>#REF!</v>
      </c>
      <c r="D17" s="138"/>
      <c r="E17" s="141"/>
      <c r="F17" s="149"/>
      <c r="G17" s="141"/>
      <c r="H17" s="138"/>
      <c r="I17" s="139"/>
      <c r="J17" s="93" t="s">
        <v>92</v>
      </c>
      <c r="K17" s="140" t="s">
        <v>101</v>
      </c>
      <c r="L17" s="139"/>
      <c r="M17" s="138"/>
      <c r="N17" s="138"/>
      <c r="O17" s="139"/>
      <c r="P17" s="138"/>
      <c r="Q17" s="138"/>
      <c r="R17" s="93" t="s">
        <v>91</v>
      </c>
      <c r="S17" s="137">
        <v>0.45</v>
      </c>
    </row>
    <row r="18" spans="1:25" s="81" customFormat="1" ht="14.25" customHeight="1" thickBot="1">
      <c r="E18" s="83"/>
      <c r="F18" s="84"/>
      <c r="G18" s="83"/>
    </row>
    <row r="19" spans="1:25" s="81" customFormat="1" ht="14.25" customHeight="1">
      <c r="B19" s="136"/>
      <c r="C19" s="135"/>
      <c r="D19" s="134" t="s">
        <v>90</v>
      </c>
      <c r="E19" s="1099" t="s">
        <v>89</v>
      </c>
      <c r="F19" s="1108"/>
      <c r="G19" s="1108"/>
      <c r="H19" s="1086" t="s">
        <v>106</v>
      </c>
      <c r="I19" s="1094"/>
      <c r="J19" s="1095"/>
      <c r="K19" s="1116"/>
      <c r="L19" s="1100"/>
      <c r="M19" s="1117"/>
      <c r="N19" s="1103"/>
      <c r="O19" s="1120"/>
      <c r="P19" s="1121"/>
      <c r="Q19" s="1124"/>
      <c r="R19" s="1100"/>
      <c r="S19" s="1117"/>
    </row>
    <row r="20" spans="1:25" s="81" customFormat="1" ht="14.25" customHeight="1">
      <c r="B20" s="133" t="s">
        <v>88</v>
      </c>
      <c r="C20" s="132" t="s">
        <v>87</v>
      </c>
      <c r="D20" s="131" t="s">
        <v>86</v>
      </c>
      <c r="E20" s="1109"/>
      <c r="F20" s="1110"/>
      <c r="G20" s="1110"/>
      <c r="H20" s="1096"/>
      <c r="I20" s="1097"/>
      <c r="J20" s="1098"/>
      <c r="K20" s="1118"/>
      <c r="L20" s="1102"/>
      <c r="M20" s="1119"/>
      <c r="N20" s="1122"/>
      <c r="O20" s="1122"/>
      <c r="P20" s="1123"/>
      <c r="Q20" s="1101"/>
      <c r="R20" s="1102"/>
      <c r="S20" s="1119"/>
    </row>
    <row r="21" spans="1:25" s="81" customFormat="1" ht="14.25" customHeight="1" thickBot="1">
      <c r="B21" s="130"/>
      <c r="C21" s="129"/>
      <c r="D21" s="144" t="str">
        <f>IF(D27=J27,H19,IF(D27=M27,K19,IF(D27=P27,N19,IF(D27=S27,Q19,0))))</f>
        <v>アメリカン電機</v>
      </c>
      <c r="E21" s="128" t="s">
        <v>13</v>
      </c>
      <c r="F21" s="127" t="s">
        <v>85</v>
      </c>
      <c r="G21" s="124" t="s">
        <v>84</v>
      </c>
      <c r="H21" s="126" t="s">
        <v>13</v>
      </c>
      <c r="I21" s="125" t="s">
        <v>85</v>
      </c>
      <c r="J21" s="124" t="s">
        <v>84</v>
      </c>
      <c r="K21" s="126" t="s">
        <v>13</v>
      </c>
      <c r="L21" s="125" t="s">
        <v>85</v>
      </c>
      <c r="M21" s="124" t="s">
        <v>84</v>
      </c>
      <c r="N21" s="126" t="s">
        <v>13</v>
      </c>
      <c r="O21" s="125" t="s">
        <v>85</v>
      </c>
      <c r="P21" s="124" t="s">
        <v>84</v>
      </c>
      <c r="Q21" s="169" t="s">
        <v>13</v>
      </c>
      <c r="R21" s="125" t="s">
        <v>85</v>
      </c>
      <c r="S21" s="124" t="s">
        <v>84</v>
      </c>
    </row>
    <row r="22" spans="1:25" s="81" customFormat="1" ht="14.25" customHeight="1" thickTop="1">
      <c r="A22" s="81">
        <v>1</v>
      </c>
      <c r="B22" s="148"/>
      <c r="C22" s="106"/>
      <c r="D22" s="146">
        <f>IF($D$27=$P$27,O22,IF($D$27=$J$27,I22,IF($D$27=$M$27,L22,IF($D$27=$S$27,R22,0))))</f>
        <v>0</v>
      </c>
      <c r="E22" s="166">
        <f>IF(B22="",0,H22)</f>
        <v>0</v>
      </c>
      <c r="F22" s="103">
        <f>IF(D22&lt;10,ROUNDDOWN(D22*$S$17,0),ROUNDDOWN(D22*$S$17,-1))</f>
        <v>0</v>
      </c>
      <c r="G22" s="102">
        <f>E22*F22</f>
        <v>0</v>
      </c>
      <c r="H22" s="117"/>
      <c r="I22" s="116"/>
      <c r="J22" s="115">
        <f>H22*I22</f>
        <v>0</v>
      </c>
      <c r="K22" s="117"/>
      <c r="L22" s="116"/>
      <c r="M22" s="115"/>
      <c r="N22" s="117"/>
      <c r="O22" s="116"/>
      <c r="P22" s="115"/>
      <c r="Q22" s="168"/>
      <c r="R22" s="109"/>
      <c r="S22" s="99"/>
    </row>
    <row r="23" spans="1:25" s="81" customFormat="1" ht="14.25" customHeight="1">
      <c r="A23" s="81">
        <v>2</v>
      </c>
      <c r="B23" s="114" t="s">
        <v>990</v>
      </c>
      <c r="C23" s="113" t="s">
        <v>991</v>
      </c>
      <c r="D23" s="146">
        <f>MIN(J23,M23,P23,S23)</f>
        <v>1380</v>
      </c>
      <c r="E23" s="104">
        <v>1</v>
      </c>
      <c r="F23" s="103">
        <f>IF(D23&lt;10,ROUNDDOWN(D23*$S$17,0),ROUNDDOWN(D23*$S$17,-1))</f>
        <v>620</v>
      </c>
      <c r="G23" s="102">
        <f>ROUND(E23*F23,1)</f>
        <v>620</v>
      </c>
      <c r="H23" s="101">
        <v>1</v>
      </c>
      <c r="I23" s="100">
        <v>1380</v>
      </c>
      <c r="J23" s="99">
        <f>ROUND(H23*I23,1)</f>
        <v>1380</v>
      </c>
      <c r="K23" s="101"/>
      <c r="L23" s="100"/>
      <c r="M23" s="99"/>
      <c r="N23" s="101"/>
      <c r="O23" s="100"/>
      <c r="P23" s="99"/>
      <c r="Q23" s="167"/>
      <c r="R23" s="109"/>
      <c r="S23" s="108"/>
    </row>
    <row r="24" spans="1:25" s="81" customFormat="1" ht="14.25" customHeight="1">
      <c r="A24" s="81">
        <v>3</v>
      </c>
      <c r="B24" s="114" t="s">
        <v>992</v>
      </c>
      <c r="C24" s="113" t="s">
        <v>993</v>
      </c>
      <c r="D24" s="146">
        <f>MIN(J24,M24,P24,S24)</f>
        <v>360</v>
      </c>
      <c r="E24" s="104">
        <v>1</v>
      </c>
      <c r="F24" s="103">
        <f>IF(D24&lt;10,ROUNDDOWN(D24*$S$17,0),ROUNDDOWN(D24*$S$17,-1))</f>
        <v>160</v>
      </c>
      <c r="G24" s="102">
        <f>ROUND(E24*F24,1)</f>
        <v>160</v>
      </c>
      <c r="H24" s="110">
        <v>1</v>
      </c>
      <c r="I24" s="109">
        <v>360</v>
      </c>
      <c r="J24" s="108">
        <f>ROUND(H24*I24,1)</f>
        <v>360</v>
      </c>
      <c r="K24" s="110"/>
      <c r="L24" s="109"/>
      <c r="M24" s="108"/>
      <c r="N24" s="110"/>
      <c r="O24" s="109"/>
      <c r="P24" s="108"/>
      <c r="Q24" s="110"/>
      <c r="R24" s="109"/>
      <c r="S24" s="108"/>
    </row>
    <row r="25" spans="1:25" s="81" customFormat="1" ht="14.25" customHeight="1">
      <c r="A25" s="81">
        <v>4</v>
      </c>
      <c r="B25" s="147"/>
      <c r="C25" s="106"/>
      <c r="D25" s="146"/>
      <c r="E25" s="166">
        <f>IF(B25="",0,H25)</f>
        <v>0</v>
      </c>
      <c r="F25" s="103">
        <f>IF(D25&lt;10,ROUNDDOWN(D25*$S$17,0),ROUNDDOWN(D25*$S$17,-1))</f>
        <v>0</v>
      </c>
      <c r="G25" s="102">
        <f>E25*F25</f>
        <v>0</v>
      </c>
      <c r="H25" s="165"/>
      <c r="I25" s="109"/>
      <c r="J25" s="99">
        <f>H25*I25</f>
        <v>0</v>
      </c>
      <c r="K25" s="165"/>
      <c r="L25" s="109"/>
      <c r="M25" s="99"/>
      <c r="N25" s="165"/>
      <c r="O25" s="109"/>
      <c r="P25" s="99"/>
      <c r="Q25" s="165"/>
      <c r="R25" s="109"/>
      <c r="S25" s="99"/>
    </row>
    <row r="26" spans="1:25" ht="14.25" customHeight="1" thickBot="1">
      <c r="B26" s="145"/>
      <c r="C26" s="106"/>
      <c r="D26" s="105">
        <f>IF($D$27=$J$27,I26,IF($D$27=$M$27,L26,IF($D$27=$P$27,O26,IF($D$27=$S$27,R26,0))))</f>
        <v>0</v>
      </c>
      <c r="E26" s="166"/>
      <c r="F26" s="103">
        <f>IF(D26&lt;10,ROUNDDOWN(D26*$S$17,0),ROUNDDOWN(D26*$S$17,-1))</f>
        <v>0</v>
      </c>
      <c r="G26" s="102">
        <f>E26*F26</f>
        <v>0</v>
      </c>
      <c r="H26" s="165"/>
      <c r="I26" s="109"/>
      <c r="J26" s="99">
        <f>H26*I26</f>
        <v>0</v>
      </c>
      <c r="K26" s="165"/>
      <c r="L26" s="109"/>
      <c r="M26" s="99"/>
      <c r="N26" s="165"/>
      <c r="O26" s="109"/>
      <c r="P26" s="99"/>
      <c r="Q26" s="165"/>
      <c r="R26" s="109"/>
      <c r="S26" s="99"/>
      <c r="T26" s="80"/>
      <c r="U26" s="80"/>
      <c r="V26" s="80"/>
      <c r="W26" s="80"/>
      <c r="X26" s="80"/>
      <c r="Y26" s="80"/>
    </row>
    <row r="27" spans="1:25" s="81" customFormat="1" ht="14.25" customHeight="1" thickBot="1">
      <c r="B27" s="93" t="s">
        <v>83</v>
      </c>
      <c r="C27" s="92"/>
      <c r="D27" s="91">
        <f>MIN(J27,M27,P27,S27)</f>
        <v>1740</v>
      </c>
      <c r="E27" s="90"/>
      <c r="F27" s="164"/>
      <c r="G27" s="163">
        <f>SUM(G22:G26)</f>
        <v>780</v>
      </c>
      <c r="H27" s="87"/>
      <c r="I27" s="162"/>
      <c r="J27" s="85">
        <f>IF(H19="","",SUM(J22:J26))</f>
        <v>1740</v>
      </c>
      <c r="K27" s="87"/>
      <c r="L27" s="162"/>
      <c r="M27" s="85" t="str">
        <f>IF(K19="","",SUM(M22:M26))</f>
        <v/>
      </c>
      <c r="N27" s="87"/>
      <c r="O27" s="162"/>
      <c r="P27" s="85" t="str">
        <f>IF(N19="","",SUM(P22:P26))</f>
        <v/>
      </c>
      <c r="Q27" s="161"/>
      <c r="R27" s="160"/>
      <c r="S27" s="85" t="str">
        <f>IF(Q19="","",SUM(S22:S26))</f>
        <v/>
      </c>
    </row>
    <row r="28" spans="1:25" ht="14.25" customHeight="1">
      <c r="E28" s="83"/>
      <c r="F28" s="84"/>
      <c r="G28" s="83"/>
    </row>
    <row r="29" spans="1:25" ht="14.25" customHeight="1">
      <c r="B29" s="143" t="s">
        <v>94</v>
      </c>
      <c r="E29" s="83"/>
      <c r="F29" s="84"/>
      <c r="G29" s="83"/>
      <c r="H29" s="83"/>
      <c r="I29" s="83"/>
      <c r="J29" s="83"/>
      <c r="K29" s="83"/>
      <c r="L29" s="83"/>
      <c r="M29" s="83"/>
    </row>
    <row r="30" spans="1:25" ht="14.25" customHeight="1" thickBot="1">
      <c r="E30" s="83"/>
      <c r="F30" s="84"/>
      <c r="G30" s="83"/>
      <c r="H30" s="83"/>
      <c r="I30" s="83"/>
      <c r="J30" s="83"/>
      <c r="K30" s="83"/>
      <c r="L30" s="83"/>
      <c r="M30" s="83"/>
    </row>
    <row r="31" spans="1:25" ht="14.25" customHeight="1" thickBot="1">
      <c r="A31" s="80"/>
      <c r="B31" s="150" t="s">
        <v>93</v>
      </c>
      <c r="C31" s="142" t="e">
        <f>+#REF!</f>
        <v>#REF!</v>
      </c>
      <c r="D31" s="138"/>
      <c r="E31" s="141"/>
      <c r="F31" s="149"/>
      <c r="G31" s="141"/>
      <c r="H31" s="141"/>
      <c r="I31" s="683"/>
      <c r="J31" s="93" t="s">
        <v>92</v>
      </c>
      <c r="K31" s="140" t="s">
        <v>101</v>
      </c>
      <c r="L31" s="683"/>
      <c r="M31" s="141"/>
      <c r="N31" s="138"/>
      <c r="O31" s="139"/>
      <c r="P31" s="138"/>
      <c r="Q31" s="138"/>
      <c r="R31" s="93" t="s">
        <v>91</v>
      </c>
      <c r="S31" s="137">
        <v>0.45</v>
      </c>
      <c r="T31" s="80"/>
      <c r="U31" s="80"/>
      <c r="V31" s="80"/>
      <c r="W31" s="80"/>
      <c r="X31" s="80"/>
      <c r="Y31" s="80"/>
    </row>
    <row r="32" spans="1:25" ht="14.25" customHeight="1" thickBot="1">
      <c r="A32" s="80"/>
      <c r="E32" s="83"/>
      <c r="F32" s="84"/>
      <c r="G32" s="83"/>
      <c r="H32" s="83"/>
      <c r="I32" s="83"/>
      <c r="J32" s="83"/>
      <c r="K32" s="83"/>
      <c r="L32" s="83"/>
      <c r="M32" s="83"/>
      <c r="T32" s="80"/>
      <c r="U32" s="80"/>
      <c r="V32" s="80"/>
      <c r="W32" s="80"/>
      <c r="X32" s="80"/>
      <c r="Y32" s="80"/>
    </row>
    <row r="33" spans="1:25" ht="14.25" customHeight="1">
      <c r="A33" s="80"/>
      <c r="B33" s="136"/>
      <c r="C33" s="135"/>
      <c r="D33" s="134" t="s">
        <v>90</v>
      </c>
      <c r="E33" s="1099" t="s">
        <v>89</v>
      </c>
      <c r="F33" s="1108"/>
      <c r="G33" s="1108"/>
      <c r="H33" s="1086" t="s">
        <v>999</v>
      </c>
      <c r="I33" s="1087"/>
      <c r="J33" s="1088"/>
      <c r="K33" s="1086"/>
      <c r="L33" s="1111"/>
      <c r="M33" s="1112"/>
      <c r="N33" s="1086"/>
      <c r="O33" s="1094"/>
      <c r="P33" s="1095"/>
      <c r="Q33" s="1086"/>
      <c r="R33" s="1094"/>
      <c r="S33" s="1095"/>
      <c r="T33" s="80"/>
      <c r="U33" s="80"/>
      <c r="V33" s="80"/>
      <c r="W33" s="80"/>
      <c r="X33" s="80"/>
      <c r="Y33" s="80"/>
    </row>
    <row r="34" spans="1:25" ht="14.25" customHeight="1">
      <c r="A34" s="80"/>
      <c r="B34" s="133" t="s">
        <v>88</v>
      </c>
      <c r="C34" s="132" t="s">
        <v>87</v>
      </c>
      <c r="D34" s="131" t="s">
        <v>86</v>
      </c>
      <c r="E34" s="1109"/>
      <c r="F34" s="1110"/>
      <c r="G34" s="1110"/>
      <c r="H34" s="1089"/>
      <c r="I34" s="1090"/>
      <c r="J34" s="1091"/>
      <c r="K34" s="1113"/>
      <c r="L34" s="1114"/>
      <c r="M34" s="1115"/>
      <c r="N34" s="1096"/>
      <c r="O34" s="1097"/>
      <c r="P34" s="1098"/>
      <c r="Q34" s="1096"/>
      <c r="R34" s="1097"/>
      <c r="S34" s="1098"/>
      <c r="T34" s="80"/>
      <c r="U34" s="80"/>
      <c r="V34" s="80"/>
      <c r="W34" s="80"/>
      <c r="X34" s="80"/>
      <c r="Y34" s="80"/>
    </row>
    <row r="35" spans="1:25" ht="14.25" customHeight="1" thickBot="1">
      <c r="A35" s="80"/>
      <c r="B35" s="130"/>
      <c r="C35" s="129"/>
      <c r="D35" s="144" t="s">
        <v>1005</v>
      </c>
      <c r="E35" s="128" t="s">
        <v>13</v>
      </c>
      <c r="F35" s="127" t="s">
        <v>85</v>
      </c>
      <c r="G35" s="124" t="s">
        <v>84</v>
      </c>
      <c r="H35" s="684" t="s">
        <v>13</v>
      </c>
      <c r="I35" s="125" t="s">
        <v>85</v>
      </c>
      <c r="J35" s="124" t="s">
        <v>84</v>
      </c>
      <c r="K35" s="684" t="s">
        <v>13</v>
      </c>
      <c r="L35" s="125" t="s">
        <v>85</v>
      </c>
      <c r="M35" s="124" t="s">
        <v>84</v>
      </c>
      <c r="N35" s="126" t="s">
        <v>13</v>
      </c>
      <c r="O35" s="125" t="s">
        <v>85</v>
      </c>
      <c r="P35" s="124" t="s">
        <v>84</v>
      </c>
      <c r="Q35" s="126" t="s">
        <v>13</v>
      </c>
      <c r="R35" s="125" t="s">
        <v>85</v>
      </c>
      <c r="S35" s="124" t="s">
        <v>84</v>
      </c>
      <c r="T35" s="80"/>
      <c r="U35" s="80"/>
      <c r="V35" s="80"/>
      <c r="W35" s="80"/>
      <c r="X35" s="80"/>
      <c r="Y35" s="80"/>
    </row>
    <row r="36" spans="1:25" ht="14.25" customHeight="1" thickTop="1">
      <c r="A36" s="80">
        <v>1</v>
      </c>
      <c r="B36" s="123" t="s">
        <v>100</v>
      </c>
      <c r="C36" s="122" t="s">
        <v>99</v>
      </c>
      <c r="D36" s="182">
        <f>MIN(I36,L36,O36,R36)</f>
        <v>4900</v>
      </c>
      <c r="E36" s="120">
        <v>1</v>
      </c>
      <c r="F36" s="103">
        <f>IF(D36&lt;10,ROUNDDOWN(D36*$S$17,0),ROUNDDOWN(D36*$S$17,-1))</f>
        <v>2200</v>
      </c>
      <c r="G36" s="118">
        <f>ROUND(E36*F36,1)</f>
        <v>2200</v>
      </c>
      <c r="H36" s="668">
        <v>1</v>
      </c>
      <c r="I36" s="669">
        <v>4900</v>
      </c>
      <c r="J36" s="118">
        <f>SUM(J37:J39)</f>
        <v>68600</v>
      </c>
      <c r="K36" s="668"/>
      <c r="L36" s="669"/>
      <c r="M36" s="118"/>
      <c r="N36" s="117"/>
      <c r="O36" s="116"/>
      <c r="P36" s="115"/>
      <c r="Q36" s="117"/>
      <c r="R36" s="116"/>
      <c r="S36" s="115"/>
      <c r="T36" s="80"/>
      <c r="U36" s="80"/>
      <c r="V36" s="80"/>
      <c r="W36" s="80"/>
      <c r="X36" s="80"/>
      <c r="Y36" s="80"/>
    </row>
    <row r="37" spans="1:25" ht="14.25" customHeight="1">
      <c r="A37" s="80">
        <v>2</v>
      </c>
      <c r="B37" s="114"/>
      <c r="C37" s="159" t="s">
        <v>98</v>
      </c>
      <c r="D37" s="182">
        <f>MIN(I37,L37,O37,R37)</f>
        <v>52000</v>
      </c>
      <c r="E37" s="111">
        <v>1</v>
      </c>
      <c r="F37" s="103">
        <f>IF(D37&lt;10,ROUNDDOWN(D37*$S$17,0),ROUNDDOWN(D37*$S$17,-1))</f>
        <v>23400</v>
      </c>
      <c r="G37" s="102">
        <f>ROUND(E37*F37,1)</f>
        <v>23400</v>
      </c>
      <c r="H37" s="663">
        <v>1</v>
      </c>
      <c r="I37" s="158">
        <v>52000</v>
      </c>
      <c r="J37" s="682">
        <f>ROUND(H37*I37,1)</f>
        <v>52000</v>
      </c>
      <c r="K37" s="663"/>
      <c r="L37" s="158"/>
      <c r="M37" s="682"/>
      <c r="N37" s="110"/>
      <c r="O37" s="109"/>
      <c r="P37" s="108"/>
      <c r="Q37" s="110"/>
      <c r="R37" s="109"/>
      <c r="S37" s="108"/>
      <c r="T37" s="80"/>
      <c r="U37" s="80"/>
      <c r="V37" s="80"/>
      <c r="W37" s="80"/>
      <c r="X37" s="80"/>
      <c r="Y37" s="80"/>
    </row>
    <row r="38" spans="1:25" ht="14.25" customHeight="1">
      <c r="A38" s="80">
        <v>3</v>
      </c>
      <c r="B38" s="114"/>
      <c r="C38" s="113" t="s">
        <v>97</v>
      </c>
      <c r="D38" s="182">
        <f>MIN(I38,L38,O38,R38)</f>
        <v>8300</v>
      </c>
      <c r="E38" s="111">
        <v>1</v>
      </c>
      <c r="F38" s="103">
        <f t="shared" ref="F38:F39" si="1">IF(D38&lt;10,ROUNDDOWN(D38*$S$17,0),ROUNDDOWN(D38*$S$17,-1))</f>
        <v>3730</v>
      </c>
      <c r="G38" s="102">
        <f t="shared" ref="G38:G39" si="2">ROUND(E38*F38,1)</f>
        <v>3730</v>
      </c>
      <c r="H38" s="663">
        <v>1</v>
      </c>
      <c r="I38" s="158">
        <v>8300</v>
      </c>
      <c r="J38" s="682">
        <f>ROUND(H38*I38,1)</f>
        <v>8300</v>
      </c>
      <c r="K38" s="663"/>
      <c r="L38" s="158"/>
      <c r="M38" s="682"/>
      <c r="N38" s="110"/>
      <c r="O38" s="109"/>
      <c r="P38" s="108"/>
      <c r="Q38" s="110"/>
      <c r="R38" s="109"/>
      <c r="S38" s="108"/>
      <c r="T38" s="80"/>
      <c r="U38" s="80"/>
      <c r="V38" s="80"/>
      <c r="W38" s="80"/>
      <c r="X38" s="80"/>
      <c r="Y38" s="80"/>
    </row>
    <row r="39" spans="1:25" ht="14.25" customHeight="1">
      <c r="A39" s="80">
        <v>4</v>
      </c>
      <c r="B39" s="114"/>
      <c r="C39" s="113" t="s">
        <v>96</v>
      </c>
      <c r="D39" s="182">
        <f>MIN(I39,L39,O39,R39)</f>
        <v>8300</v>
      </c>
      <c r="E39" s="111">
        <v>1</v>
      </c>
      <c r="F39" s="103">
        <f t="shared" si="1"/>
        <v>3730</v>
      </c>
      <c r="G39" s="102">
        <f t="shared" si="2"/>
        <v>3730</v>
      </c>
      <c r="H39" s="663">
        <v>1</v>
      </c>
      <c r="I39" s="158">
        <v>8300</v>
      </c>
      <c r="J39" s="682">
        <f>ROUND(H39*I39,1)</f>
        <v>8300</v>
      </c>
      <c r="K39" s="663"/>
      <c r="L39" s="158"/>
      <c r="M39" s="682"/>
      <c r="N39" s="110"/>
      <c r="O39" s="109"/>
      <c r="P39" s="108"/>
      <c r="Q39" s="110"/>
      <c r="R39" s="109"/>
      <c r="S39" s="108"/>
      <c r="T39" s="80"/>
      <c r="U39" s="80"/>
      <c r="V39" s="80"/>
      <c r="W39" s="80"/>
      <c r="X39" s="80"/>
      <c r="Y39" s="80"/>
    </row>
    <row r="40" spans="1:25" ht="14.25" customHeight="1" thickBot="1">
      <c r="A40" s="80">
        <v>5</v>
      </c>
      <c r="B40" s="114"/>
      <c r="C40" s="106"/>
      <c r="D40" s="112"/>
      <c r="E40" s="111"/>
      <c r="F40" s="103"/>
      <c r="G40" s="102"/>
      <c r="H40" s="173"/>
      <c r="I40" s="665"/>
      <c r="J40" s="682"/>
      <c r="K40" s="173"/>
      <c r="L40" s="665"/>
      <c r="M40" s="682"/>
      <c r="N40" s="101"/>
      <c r="O40" s="100"/>
      <c r="P40" s="99"/>
      <c r="Q40" s="101"/>
      <c r="R40" s="100"/>
      <c r="S40" s="99"/>
      <c r="T40" s="80"/>
      <c r="U40" s="80"/>
      <c r="V40" s="80"/>
      <c r="W40" s="80"/>
      <c r="X40" s="80"/>
      <c r="Y40" s="80"/>
    </row>
    <row r="41" spans="1:25" ht="14.25" customHeight="1" thickBot="1">
      <c r="A41" s="80"/>
      <c r="B41" s="93" t="s">
        <v>83</v>
      </c>
      <c r="C41" s="92"/>
      <c r="D41" s="91">
        <f>MIN(J41,M41,P41,S41)</f>
        <v>137200</v>
      </c>
      <c r="E41" s="90"/>
      <c r="F41" s="89"/>
      <c r="G41" s="88">
        <f>SUM(G36:G40)</f>
        <v>33060</v>
      </c>
      <c r="H41" s="87"/>
      <c r="I41" s="86"/>
      <c r="J41" s="85">
        <f>IF(H33="","",SUM(J36:J40))</f>
        <v>137200</v>
      </c>
      <c r="K41" s="87"/>
      <c r="L41" s="86"/>
      <c r="M41" s="85" t="str">
        <f>IF(K33="","",SUM(M36:M40))</f>
        <v/>
      </c>
      <c r="N41" s="87"/>
      <c r="O41" s="86"/>
      <c r="P41" s="85" t="str">
        <f>IF(N33="","",SUM(P36:P40))</f>
        <v/>
      </c>
      <c r="Q41" s="87"/>
      <c r="R41" s="86"/>
      <c r="S41" s="85" t="str">
        <f>IF(Q33="","",SUM(S36:S40))</f>
        <v/>
      </c>
      <c r="T41" s="80"/>
      <c r="U41" s="80"/>
      <c r="V41" s="80"/>
      <c r="W41" s="80"/>
      <c r="X41" s="80"/>
      <c r="Y41" s="80"/>
    </row>
    <row r="42" spans="1:25" ht="14.25" customHeight="1">
      <c r="A42" s="80"/>
      <c r="B42" s="157"/>
      <c r="C42" s="156"/>
      <c r="D42" s="155"/>
      <c r="E42" s="154"/>
      <c r="F42" s="153"/>
      <c r="G42" s="153"/>
      <c r="H42" s="152"/>
      <c r="I42" s="151"/>
      <c r="J42" s="151"/>
      <c r="K42" s="152"/>
      <c r="L42" s="151"/>
      <c r="M42" s="151"/>
      <c r="N42" s="152"/>
      <c r="O42" s="151"/>
      <c r="P42" s="151"/>
      <c r="Q42" s="152"/>
      <c r="R42" s="151"/>
      <c r="S42" s="151"/>
      <c r="T42" s="80"/>
      <c r="U42" s="80"/>
      <c r="V42" s="80"/>
      <c r="W42" s="80"/>
      <c r="X42" s="80"/>
      <c r="Y42" s="80"/>
    </row>
  </sheetData>
  <mergeCells count="15">
    <mergeCell ref="E19:G20"/>
    <mergeCell ref="H19:J20"/>
    <mergeCell ref="K19:M20"/>
    <mergeCell ref="N19:P20"/>
    <mergeCell ref="Q19:S20"/>
    <mergeCell ref="E5:G6"/>
    <mergeCell ref="H5:J6"/>
    <mergeCell ref="K5:M6"/>
    <mergeCell ref="N5:P6"/>
    <mergeCell ref="Q5:S6"/>
    <mergeCell ref="E33:G34"/>
    <mergeCell ref="H33:J34"/>
    <mergeCell ref="K33:M34"/>
    <mergeCell ref="N33:P34"/>
    <mergeCell ref="Q33:S34"/>
  </mergeCells>
  <phoneticPr fontId="5"/>
  <printOptions horizontalCentered="1" gridLinesSet="0"/>
  <pageMargins left="0.19685039370078741" right="0.19685039370078741" top="0.9055118110236221" bottom="0.39370078740157483" header="0.6692913385826772" footer="0.19685039370078741"/>
  <pageSetup paperSize="9" scale="59" fitToHeight="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K224"/>
  <sheetViews>
    <sheetView showZeros="0" view="pageBreakPreview" zoomScaleNormal="100" zoomScaleSheetLayoutView="100" workbookViewId="0">
      <selection activeCell="C1" sqref="C1"/>
    </sheetView>
  </sheetViews>
  <sheetFormatPr defaultColWidth="9" defaultRowHeight="13.5"/>
  <cols>
    <col min="1" max="1" width="4" style="41" customWidth="1"/>
    <col min="2" max="2" width="8.375" style="41" customWidth="1"/>
    <col min="3" max="3" width="12.125" style="40" customWidth="1"/>
    <col min="4" max="4" width="4.25" style="41" customWidth="1"/>
    <col min="5" max="5" width="13.75" style="41" customWidth="1"/>
    <col min="6" max="7" width="7.5" style="40" customWidth="1"/>
    <col min="8" max="8" width="14.25" style="40" customWidth="1"/>
    <col min="9" max="9" width="11.75" style="40" customWidth="1"/>
    <col min="10" max="16384" width="9" style="40"/>
  </cols>
  <sheetData>
    <row r="1" spans="1:9" ht="26.25" customHeight="1">
      <c r="A1" s="828" t="s">
        <v>1434</v>
      </c>
      <c r="C1" s="40" t="s">
        <v>1435</v>
      </c>
    </row>
    <row r="2" spans="1:9">
      <c r="A2" s="41" t="s">
        <v>971</v>
      </c>
    </row>
    <row r="3" spans="1:9" ht="30" customHeight="1">
      <c r="A3" s="853" t="s">
        <v>41</v>
      </c>
      <c r="B3" s="853"/>
      <c r="C3" s="853"/>
      <c r="D3" s="853" t="s">
        <v>42</v>
      </c>
      <c r="E3" s="853"/>
      <c r="F3" s="489" t="s">
        <v>941</v>
      </c>
      <c r="G3" s="489" t="s">
        <v>942</v>
      </c>
      <c r="H3" s="66" t="s">
        <v>43</v>
      </c>
      <c r="I3" s="66" t="s">
        <v>40</v>
      </c>
    </row>
    <row r="4" spans="1:9" ht="30" customHeight="1">
      <c r="A4" s="17" t="s">
        <v>3</v>
      </c>
      <c r="B4" s="42"/>
      <c r="C4" s="44"/>
      <c r="D4" s="43"/>
      <c r="E4" s="44"/>
      <c r="F4" s="77"/>
      <c r="G4" s="14"/>
      <c r="H4" s="45"/>
      <c r="I4" s="45"/>
    </row>
    <row r="5" spans="1:9" ht="30" customHeight="1">
      <c r="A5" s="646"/>
      <c r="B5" s="857" t="str">
        <f>科目!B4</f>
        <v>Ⅰ.ﾗｲﾌﾗｲﾝ再生工事</v>
      </c>
      <c r="C5" s="858"/>
      <c r="D5" s="43"/>
      <c r="E5" s="44"/>
      <c r="F5" s="77">
        <v>1</v>
      </c>
      <c r="G5" s="14" t="s">
        <v>10</v>
      </c>
      <c r="H5" s="77">
        <f>科目!H8</f>
        <v>0</v>
      </c>
      <c r="I5" s="77"/>
    </row>
    <row r="6" spans="1:9" ht="30" customHeight="1">
      <c r="A6" s="646"/>
      <c r="B6" s="859" t="str">
        <f>科目!B10</f>
        <v>Ⅱ.排水処理施設（西）撤去工事　</v>
      </c>
      <c r="C6" s="860"/>
      <c r="D6" s="43"/>
      <c r="E6" s="44"/>
      <c r="F6" s="77">
        <v>1</v>
      </c>
      <c r="G6" s="14" t="s">
        <v>10</v>
      </c>
      <c r="H6" s="77">
        <f>科目!H14</f>
        <v>0</v>
      </c>
      <c r="I6" s="77"/>
    </row>
    <row r="7" spans="1:9" ht="30" customHeight="1">
      <c r="A7" s="646"/>
      <c r="B7" s="859" t="str">
        <f>科目!B16</f>
        <v>Ⅲ.排水処理施設（東）撤去工事　</v>
      </c>
      <c r="C7" s="860"/>
      <c r="D7" s="43"/>
      <c r="E7" s="44"/>
      <c r="F7" s="77">
        <v>1</v>
      </c>
      <c r="G7" s="14" t="s">
        <v>10</v>
      </c>
      <c r="H7" s="77">
        <f>科目!H20</f>
        <v>0</v>
      </c>
      <c r="I7" s="77"/>
    </row>
    <row r="8" spans="1:9" ht="30" customHeight="1">
      <c r="A8" s="67"/>
      <c r="B8" s="46" t="s">
        <v>0</v>
      </c>
      <c r="C8" s="44"/>
      <c r="D8" s="43"/>
      <c r="E8" s="44"/>
      <c r="F8" s="77"/>
      <c r="G8" s="14"/>
      <c r="H8" s="45">
        <f>SUM(H5:H7)</f>
        <v>0</v>
      </c>
      <c r="I8" s="45"/>
    </row>
    <row r="9" spans="1:9" ht="30" customHeight="1">
      <c r="A9" s="17"/>
      <c r="B9" s="42"/>
      <c r="C9" s="44"/>
      <c r="D9" s="43"/>
      <c r="E9" s="44"/>
      <c r="F9" s="77"/>
      <c r="G9" s="14"/>
      <c r="H9" s="45"/>
      <c r="I9" s="45"/>
    </row>
    <row r="10" spans="1:9" ht="30" customHeight="1">
      <c r="A10" s="854" t="s">
        <v>44</v>
      </c>
      <c r="B10" s="855"/>
      <c r="C10" s="856"/>
      <c r="D10" s="43"/>
      <c r="E10" s="44"/>
      <c r="F10" s="77"/>
      <c r="G10" s="14"/>
      <c r="H10" s="45"/>
      <c r="I10" s="45"/>
    </row>
    <row r="11" spans="1:9" ht="30" customHeight="1">
      <c r="A11" s="68"/>
      <c r="B11" s="855" t="s">
        <v>969</v>
      </c>
      <c r="C11" s="856"/>
      <c r="D11" s="43"/>
      <c r="E11" s="44"/>
      <c r="F11" s="77">
        <v>1</v>
      </c>
      <c r="G11" s="14" t="s">
        <v>20</v>
      </c>
      <c r="H11" s="45"/>
      <c r="I11" s="45"/>
    </row>
    <row r="12" spans="1:9" ht="30" customHeight="1">
      <c r="A12" s="68"/>
      <c r="B12" s="855" t="s">
        <v>45</v>
      </c>
      <c r="C12" s="856"/>
      <c r="D12" s="43"/>
      <c r="E12" s="44"/>
      <c r="F12" s="77">
        <v>1</v>
      </c>
      <c r="G12" s="14" t="s">
        <v>20</v>
      </c>
      <c r="H12" s="45"/>
      <c r="I12" s="45"/>
    </row>
    <row r="13" spans="1:9" ht="30" customHeight="1">
      <c r="A13" s="68"/>
      <c r="B13" s="855" t="s">
        <v>46</v>
      </c>
      <c r="C13" s="856"/>
      <c r="D13" s="43"/>
      <c r="E13" s="44"/>
      <c r="F13" s="77">
        <v>1</v>
      </c>
      <c r="G13" s="14" t="s">
        <v>20</v>
      </c>
      <c r="H13" s="45"/>
      <c r="I13" s="45"/>
    </row>
    <row r="14" spans="1:9" ht="30" customHeight="1">
      <c r="A14" s="69"/>
      <c r="B14" s="855" t="s">
        <v>47</v>
      </c>
      <c r="C14" s="856"/>
      <c r="D14" s="43"/>
      <c r="E14" s="44"/>
      <c r="F14" s="77"/>
      <c r="G14" s="14"/>
      <c r="H14" s="45">
        <f>SUM(H11:H13)</f>
        <v>0</v>
      </c>
      <c r="I14" s="45"/>
    </row>
    <row r="15" spans="1:9" ht="30" customHeight="1">
      <c r="A15" s="69"/>
      <c r="B15" s="855"/>
      <c r="C15" s="856"/>
      <c r="D15" s="43"/>
      <c r="E15" s="44"/>
      <c r="F15" s="77"/>
      <c r="G15" s="14"/>
      <c r="H15" s="45"/>
      <c r="I15" s="45"/>
    </row>
    <row r="16" spans="1:9" ht="30" customHeight="1">
      <c r="A16" s="69"/>
      <c r="B16" s="855" t="s">
        <v>48</v>
      </c>
      <c r="C16" s="856"/>
      <c r="D16" s="43"/>
      <c r="E16" s="44"/>
      <c r="F16" s="77">
        <v>1</v>
      </c>
      <c r="G16" s="14" t="s">
        <v>10</v>
      </c>
      <c r="H16" s="45">
        <f>H8+H14</f>
        <v>0</v>
      </c>
      <c r="I16" s="45"/>
    </row>
    <row r="17" spans="1:11" ht="30" customHeight="1">
      <c r="A17" s="69"/>
      <c r="B17" s="855" t="s">
        <v>49</v>
      </c>
      <c r="C17" s="856"/>
      <c r="D17" s="43"/>
      <c r="E17" s="44"/>
      <c r="F17" s="77">
        <v>1</v>
      </c>
      <c r="G17" s="14" t="s">
        <v>20</v>
      </c>
      <c r="H17" s="45">
        <f>H16*0.1</f>
        <v>0</v>
      </c>
      <c r="I17" s="47"/>
    </row>
    <row r="18" spans="1:11" ht="30" customHeight="1">
      <c r="A18" s="69"/>
      <c r="B18" s="855"/>
      <c r="C18" s="856"/>
      <c r="D18" s="43"/>
      <c r="E18" s="44"/>
      <c r="F18" s="77"/>
      <c r="G18" s="14"/>
      <c r="H18" s="45"/>
      <c r="I18" s="47"/>
    </row>
    <row r="19" spans="1:11" ht="30" customHeight="1">
      <c r="A19" s="69"/>
      <c r="B19" s="855" t="s">
        <v>970</v>
      </c>
      <c r="C19" s="856"/>
      <c r="D19" s="43"/>
      <c r="E19" s="44"/>
      <c r="F19" s="77">
        <v>1</v>
      </c>
      <c r="G19" s="14" t="s">
        <v>10</v>
      </c>
      <c r="H19" s="45">
        <f>H16+H17</f>
        <v>0</v>
      </c>
      <c r="I19" s="47"/>
      <c r="K19" s="656"/>
    </row>
    <row r="20" spans="1:11" ht="30" customHeight="1">
      <c r="A20" s="70"/>
      <c r="B20" s="861"/>
      <c r="C20" s="862"/>
      <c r="D20" s="43"/>
      <c r="E20" s="44"/>
      <c r="F20" s="77"/>
      <c r="G20" s="14"/>
      <c r="H20" s="45"/>
      <c r="I20" s="47"/>
    </row>
    <row r="21" spans="1:11" ht="30" customHeight="1">
      <c r="A21" s="67"/>
      <c r="B21" s="46"/>
      <c r="C21" s="44"/>
      <c r="D21" s="43"/>
      <c r="E21" s="44"/>
      <c r="F21" s="77"/>
      <c r="G21" s="14"/>
      <c r="H21" s="45"/>
      <c r="I21" s="47"/>
    </row>
    <row r="22" spans="1:11" ht="30" customHeight="1">
      <c r="A22" s="67"/>
      <c r="B22" s="46"/>
      <c r="C22" s="44"/>
      <c r="D22" s="43"/>
      <c r="E22" s="44"/>
      <c r="F22" s="77"/>
      <c r="G22" s="14"/>
      <c r="H22" s="45"/>
      <c r="I22" s="47"/>
    </row>
    <row r="23" spans="1:11" ht="30" customHeight="1">
      <c r="A23" s="67"/>
      <c r="B23" s="46"/>
      <c r="C23" s="44"/>
      <c r="D23" s="43"/>
      <c r="E23" s="44"/>
      <c r="F23" s="45"/>
      <c r="G23" s="14"/>
      <c r="H23" s="45"/>
      <c r="I23" s="47"/>
    </row>
    <row r="24" spans="1:11" ht="30" customHeight="1">
      <c r="A24" s="67"/>
      <c r="B24" s="46"/>
      <c r="C24" s="44"/>
      <c r="D24" s="43"/>
      <c r="E24" s="44"/>
      <c r="F24" s="45"/>
      <c r="G24" s="14"/>
      <c r="H24" s="45"/>
      <c r="I24" s="47"/>
    </row>
    <row r="25" spans="1:11" ht="30" customHeight="1">
      <c r="A25" s="67"/>
      <c r="B25" s="46"/>
      <c r="C25" s="44"/>
      <c r="D25" s="43"/>
      <c r="E25" s="44"/>
      <c r="F25" s="45"/>
      <c r="G25" s="14"/>
      <c r="H25" s="45"/>
      <c r="I25" s="47"/>
    </row>
    <row r="26" spans="1:11" ht="30" customHeight="1">
      <c r="A26" s="67"/>
      <c r="B26" s="42"/>
      <c r="C26" s="44"/>
      <c r="D26" s="43"/>
      <c r="E26" s="44"/>
      <c r="F26" s="77"/>
      <c r="G26" s="14"/>
      <c r="H26" s="45"/>
      <c r="I26" s="45"/>
    </row>
    <row r="27" spans="1:11" ht="20.100000000000001" customHeight="1"/>
    <row r="28" spans="1:11" ht="20.100000000000001" customHeight="1">
      <c r="G28" s="827"/>
    </row>
    <row r="29" spans="1:11">
      <c r="G29" s="41"/>
    </row>
    <row r="30" spans="1:11">
      <c r="G30" s="41"/>
    </row>
    <row r="31" spans="1:11">
      <c r="G31" s="41"/>
    </row>
    <row r="32" spans="1:11">
      <c r="G32" s="41"/>
    </row>
    <row r="33" spans="7:8">
      <c r="G33" s="41"/>
    </row>
    <row r="34" spans="7:8">
      <c r="G34" s="41"/>
      <c r="H34" s="48"/>
    </row>
    <row r="35" spans="7:8">
      <c r="G35" s="41"/>
    </row>
    <row r="224" ht="16.899999999999999" customHeight="1"/>
  </sheetData>
  <customSheetViews>
    <customSheetView guid="{7F37535C-0784-49D5-8E31-AFF9F5484D43}" scale="75" showPageBreaks="1" showGridLines="0" zeroValues="0" printArea="1" view="pageBreakPreview" showRuler="0">
      <selection activeCell="H38" sqref="H38"/>
      <pageMargins left="0.59055118110236227" right="0.59055118110236227" top="0.78740157480314965" bottom="0.59055118110236227" header="0.59055118110236227" footer="0.39370078740157483"/>
      <printOptions horizontalCentered="1"/>
      <pageSetup paperSize="9" scale="86" orientation="landscape" useFirstPageNumber="1" r:id="rId1"/>
      <headerFooter alignWithMargins="0">
        <oddHeader xml:space="preserve">&amp;R&amp;12
</oddHeader>
        <oddFooter>&amp;C&amp;10東　　北　　大　　学&amp;R&amp;10No. &amp;P</oddFooter>
      </headerFooter>
    </customSheetView>
  </customSheetViews>
  <mergeCells count="16">
    <mergeCell ref="B13:C13"/>
    <mergeCell ref="B14:C14"/>
    <mergeCell ref="B19:C19"/>
    <mergeCell ref="B20:C20"/>
    <mergeCell ref="B15:C15"/>
    <mergeCell ref="B16:C16"/>
    <mergeCell ref="B17:C17"/>
    <mergeCell ref="B18:C18"/>
    <mergeCell ref="A3:C3"/>
    <mergeCell ref="D3:E3"/>
    <mergeCell ref="A10:C10"/>
    <mergeCell ref="B11:C11"/>
    <mergeCell ref="B12:C12"/>
    <mergeCell ref="B5:C5"/>
    <mergeCell ref="B6:C6"/>
    <mergeCell ref="B7:C7"/>
  </mergeCells>
  <phoneticPr fontId="4"/>
  <printOptions horizontalCentered="1" verticalCentered="1" gridLinesSet="0"/>
  <pageMargins left="0.78740157480314965" right="0.59055118110236227" top="0.98425196850393704" bottom="0.59055118110236227" header="0" footer="0.39370078740157483"/>
  <pageSetup paperSize="9" orientation="portrait" r:id="rId2"/>
  <headerFooter scaleWithDoc="0">
    <oddFooter>&amp;C&amp;"ＭＳ Ｐ明朝,標準"独立行政法人国立高等専門学校機構&amp;R&amp;"ＭＳ Ｐ明朝,標準"&amp;P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M55"/>
  <sheetViews>
    <sheetView showZeros="0" view="pageBreakPreview" topLeftCell="A7" zoomScaleNormal="100" zoomScaleSheetLayoutView="100" workbookViewId="0">
      <selection activeCell="H8" sqref="H8"/>
    </sheetView>
  </sheetViews>
  <sheetFormatPr defaultColWidth="9" defaultRowHeight="26.1" customHeight="1"/>
  <cols>
    <col min="1" max="1" width="5.625" style="1" customWidth="1"/>
    <col min="2" max="2" width="4.75" style="30" customWidth="1"/>
    <col min="3" max="3" width="19.75" style="5" customWidth="1"/>
    <col min="4" max="4" width="1.75" style="2" customWidth="1"/>
    <col min="5" max="5" width="16" style="5" customWidth="1"/>
    <col min="6" max="7" width="8.5" style="2" customWidth="1"/>
    <col min="8" max="8" width="16.625" style="3" customWidth="1"/>
    <col min="9" max="9" width="11.5" style="5" customWidth="1"/>
    <col min="10" max="11" width="13.875" style="2" customWidth="1"/>
    <col min="12" max="12" width="13.875" style="7" customWidth="1"/>
    <col min="13" max="20" width="13.875" style="2" customWidth="1"/>
    <col min="21" max="16384" width="9" style="2"/>
  </cols>
  <sheetData>
    <row r="1" spans="1:13" ht="26.1" customHeight="1">
      <c r="B1" s="5" t="str">
        <f>種目!A1&amp;種目!C1</f>
        <v>工事名称鈴鹿工業高専ライフライン再生Ⅲ（電気設備）工事</v>
      </c>
    </row>
    <row r="2" spans="1:13" ht="26.1" customHeight="1">
      <c r="B2" s="50" t="s">
        <v>32</v>
      </c>
    </row>
    <row r="3" spans="1:13" ht="33.75" customHeight="1">
      <c r="B3" s="863" t="s">
        <v>26</v>
      </c>
      <c r="C3" s="863"/>
      <c r="D3" s="863"/>
      <c r="E3" s="49" t="s">
        <v>27</v>
      </c>
      <c r="F3" s="49" t="s">
        <v>28</v>
      </c>
      <c r="G3" s="49" t="s">
        <v>29</v>
      </c>
      <c r="H3" s="49" t="s">
        <v>30</v>
      </c>
      <c r="I3" s="49" t="s">
        <v>31</v>
      </c>
    </row>
    <row r="4" spans="1:13" ht="33.75" customHeight="1">
      <c r="B4" s="864" t="str">
        <f>+中科目!B3</f>
        <v>Ⅰ.ﾗｲﾌﾗｲﾝ再生工事</v>
      </c>
      <c r="C4" s="865"/>
      <c r="D4" s="36"/>
      <c r="E4" s="38"/>
      <c r="F4" s="38"/>
      <c r="G4" s="38"/>
      <c r="H4" s="39"/>
      <c r="I4" s="38"/>
      <c r="L4" s="6"/>
      <c r="M4" s="1"/>
    </row>
    <row r="5" spans="1:13" s="9" customFormat="1" ht="33.75" customHeight="1">
      <c r="A5" s="8"/>
      <c r="B5" s="698"/>
      <c r="C5" s="657" t="str">
        <f>中科目!B4</f>
        <v>　1.構内配電線路</v>
      </c>
      <c r="D5" s="647"/>
      <c r="E5" s="654"/>
      <c r="F5" s="648">
        <v>1</v>
      </c>
      <c r="G5" s="649" t="s">
        <v>947</v>
      </c>
      <c r="H5" s="650"/>
      <c r="I5" s="29"/>
      <c r="L5" s="10"/>
      <c r="M5" s="11"/>
    </row>
    <row r="6" spans="1:13" s="9" customFormat="1" ht="33.75" customHeight="1">
      <c r="A6" s="8"/>
      <c r="B6" s="698"/>
      <c r="C6" s="657" t="str">
        <f>中科目!B7</f>
        <v>　2.構内通信線路</v>
      </c>
      <c r="D6" s="647"/>
      <c r="E6" s="654"/>
      <c r="F6" s="648">
        <v>1</v>
      </c>
      <c r="G6" s="649" t="s">
        <v>947</v>
      </c>
      <c r="H6" s="655"/>
      <c r="I6" s="29"/>
      <c r="L6" s="10"/>
      <c r="M6" s="11"/>
    </row>
    <row r="7" spans="1:13" s="9" customFormat="1" ht="33.75" customHeight="1">
      <c r="A7" s="8"/>
      <c r="B7" s="698"/>
      <c r="C7" s="657" t="str">
        <f>中科目!B10</f>
        <v>　3.発生材処理費</v>
      </c>
      <c r="D7" s="647"/>
      <c r="E7" s="654"/>
      <c r="F7" s="648">
        <v>1</v>
      </c>
      <c r="G7" s="649" t="s">
        <v>947</v>
      </c>
      <c r="H7" s="650"/>
      <c r="I7" s="29"/>
      <c r="L7" s="10"/>
      <c r="M7" s="11"/>
    </row>
    <row r="8" spans="1:13" s="9" customFormat="1" ht="33.75" customHeight="1">
      <c r="A8" s="8"/>
      <c r="B8" s="698"/>
      <c r="C8" s="653" t="s">
        <v>968</v>
      </c>
      <c r="D8" s="647"/>
      <c r="E8" s="654"/>
      <c r="F8" s="649"/>
      <c r="G8" s="649"/>
      <c r="H8" s="650">
        <f>SUM(H5:H7)</f>
        <v>0</v>
      </c>
      <c r="I8" s="29"/>
      <c r="L8" s="10"/>
      <c r="M8" s="11"/>
    </row>
    <row r="9" spans="1:13" s="9" customFormat="1" ht="33.75" customHeight="1">
      <c r="A9" s="8"/>
      <c r="B9" s="698"/>
      <c r="C9" s="657"/>
      <c r="D9" s="647"/>
      <c r="E9" s="654"/>
      <c r="F9" s="648"/>
      <c r="G9" s="649"/>
      <c r="H9" s="651"/>
      <c r="I9" s="29"/>
      <c r="L9" s="10"/>
      <c r="M9" s="11"/>
    </row>
    <row r="10" spans="1:13" ht="33.75" customHeight="1">
      <c r="B10" s="866" t="str">
        <f>中科目!B13</f>
        <v>Ⅱ.排水処理施設（西）撤去工事　</v>
      </c>
      <c r="C10" s="867"/>
      <c r="D10" s="647"/>
      <c r="E10" s="654"/>
      <c r="F10" s="648"/>
      <c r="G10" s="649"/>
      <c r="H10" s="655"/>
      <c r="I10" s="79"/>
      <c r="L10" s="12"/>
      <c r="M10" s="13"/>
    </row>
    <row r="11" spans="1:13" ht="33.75" customHeight="1">
      <c r="B11" s="699"/>
      <c r="C11" s="657" t="str">
        <f>中科目!B14</f>
        <v>　1.電灯設備</v>
      </c>
      <c r="D11" s="647"/>
      <c r="E11" s="654"/>
      <c r="F11" s="648">
        <v>1</v>
      </c>
      <c r="G11" s="649" t="s">
        <v>947</v>
      </c>
      <c r="H11" s="651"/>
      <c r="I11" s="79"/>
    </row>
    <row r="12" spans="1:13" s="9" customFormat="1" ht="33.75" customHeight="1">
      <c r="A12" s="8"/>
      <c r="B12" s="698"/>
      <c r="C12" s="657" t="str">
        <f>中科目!B17</f>
        <v>　2.動力設備</v>
      </c>
      <c r="D12" s="647"/>
      <c r="E12" s="654"/>
      <c r="F12" s="648">
        <v>1</v>
      </c>
      <c r="G12" s="649" t="s">
        <v>947</v>
      </c>
      <c r="H12" s="651"/>
      <c r="I12" s="38"/>
      <c r="L12" s="10"/>
    </row>
    <row r="13" spans="1:13" s="9" customFormat="1" ht="33.75" customHeight="1">
      <c r="A13" s="8"/>
      <c r="B13" s="699"/>
      <c r="C13" s="657" t="str">
        <f>中科目!B20</f>
        <v>　3.発生材処理費</v>
      </c>
      <c r="D13" s="647"/>
      <c r="E13" s="654"/>
      <c r="F13" s="648">
        <v>1</v>
      </c>
      <c r="G13" s="649" t="s">
        <v>947</v>
      </c>
      <c r="H13" s="651"/>
      <c r="I13" s="29"/>
      <c r="L13" s="10"/>
    </row>
    <row r="14" spans="1:13" s="9" customFormat="1" ht="33.75" customHeight="1">
      <c r="A14" s="8"/>
      <c r="B14" s="698"/>
      <c r="C14" s="653" t="s">
        <v>968</v>
      </c>
      <c r="D14" s="647"/>
      <c r="E14" s="654"/>
      <c r="F14" s="649"/>
      <c r="G14" s="649"/>
      <c r="H14" s="650">
        <f>SUM(H11:H13)</f>
        <v>0</v>
      </c>
      <c r="I14" s="29"/>
      <c r="L14" s="10"/>
    </row>
    <row r="15" spans="1:13" s="9" customFormat="1" ht="33.75" customHeight="1">
      <c r="A15" s="8"/>
      <c r="B15" s="698"/>
      <c r="C15" s="657"/>
      <c r="D15" s="647"/>
      <c r="E15" s="654"/>
      <c r="F15" s="648"/>
      <c r="G15" s="649"/>
      <c r="H15" s="651"/>
      <c r="I15" s="29"/>
      <c r="L15" s="10"/>
    </row>
    <row r="16" spans="1:13" ht="33.75" customHeight="1">
      <c r="B16" s="868" t="str">
        <f>中科目!B23</f>
        <v>Ⅲ.排水処理施設（東）撤去工事　</v>
      </c>
      <c r="C16" s="869"/>
      <c r="D16" s="647"/>
      <c r="E16" s="654"/>
      <c r="F16" s="648"/>
      <c r="G16" s="649"/>
      <c r="H16" s="651"/>
      <c r="I16" s="29"/>
    </row>
    <row r="17" spans="1:12" s="9" customFormat="1" ht="33.75" customHeight="1">
      <c r="A17" s="8"/>
      <c r="B17" s="699"/>
      <c r="C17" s="657" t="str">
        <f>中科目!B24</f>
        <v>　1.電灯設備</v>
      </c>
      <c r="D17" s="647"/>
      <c r="E17" s="654"/>
      <c r="F17" s="648">
        <v>1</v>
      </c>
      <c r="G17" s="649" t="s">
        <v>947</v>
      </c>
      <c r="H17" s="650"/>
      <c r="I17" s="29"/>
      <c r="L17" s="10"/>
    </row>
    <row r="18" spans="1:12" s="9" customFormat="1" ht="33.75" customHeight="1">
      <c r="A18" s="8"/>
      <c r="B18" s="699"/>
      <c r="C18" s="657" t="str">
        <f>中科目!B27</f>
        <v>　2.動力設備</v>
      </c>
      <c r="D18" s="647"/>
      <c r="E18" s="654"/>
      <c r="F18" s="648">
        <v>1</v>
      </c>
      <c r="G18" s="649" t="s">
        <v>947</v>
      </c>
      <c r="H18" s="650"/>
      <c r="I18" s="29"/>
      <c r="L18" s="10"/>
    </row>
    <row r="19" spans="1:12" s="9" customFormat="1" ht="33.75" customHeight="1">
      <c r="A19" s="8"/>
      <c r="B19" s="698"/>
      <c r="C19" s="657" t="str">
        <f>中科目!B30</f>
        <v>　3.発生材処理費</v>
      </c>
      <c r="D19" s="647"/>
      <c r="E19" s="654"/>
      <c r="F19" s="648">
        <v>1</v>
      </c>
      <c r="G19" s="649" t="s">
        <v>947</v>
      </c>
      <c r="H19" s="650"/>
      <c r="I19" s="29"/>
      <c r="L19" s="10"/>
    </row>
    <row r="20" spans="1:12" s="9" customFormat="1" ht="33.75" customHeight="1">
      <c r="A20" s="8"/>
      <c r="B20" s="698"/>
      <c r="C20" s="653" t="s">
        <v>968</v>
      </c>
      <c r="D20" s="647"/>
      <c r="E20" s="654"/>
      <c r="F20" s="649"/>
      <c r="G20" s="649"/>
      <c r="H20" s="650">
        <f>SUM(H17:H19)</f>
        <v>0</v>
      </c>
      <c r="I20" s="29"/>
      <c r="L20" s="10"/>
    </row>
    <row r="21" spans="1:12" s="9" customFormat="1" ht="33.75" customHeight="1">
      <c r="A21" s="8"/>
      <c r="B21" s="699"/>
      <c r="C21" s="653"/>
      <c r="D21" s="647"/>
      <c r="E21" s="654"/>
      <c r="F21" s="648"/>
      <c r="G21" s="649"/>
      <c r="H21" s="650"/>
      <c r="I21" s="29"/>
      <c r="L21" s="10"/>
    </row>
    <row r="22" spans="1:12" s="9" customFormat="1" ht="33.75" customHeight="1">
      <c r="A22" s="8"/>
      <c r="B22" s="699"/>
      <c r="C22" s="653"/>
      <c r="D22" s="647"/>
      <c r="E22" s="654"/>
      <c r="F22" s="648"/>
      <c r="G22" s="649"/>
      <c r="H22" s="651"/>
      <c r="I22" s="29"/>
      <c r="L22" s="10"/>
    </row>
    <row r="23" spans="1:12" s="9" customFormat="1" ht="33.75" customHeight="1">
      <c r="A23" s="8"/>
      <c r="B23" s="698"/>
      <c r="C23" s="657"/>
      <c r="D23" s="647"/>
      <c r="E23" s="654"/>
      <c r="F23" s="648"/>
      <c r="G23" s="649"/>
      <c r="H23" s="651"/>
      <c r="I23" s="29"/>
      <c r="L23" s="10"/>
    </row>
    <row r="24" spans="1:12" s="9" customFormat="1" ht="33.75" customHeight="1">
      <c r="A24" s="8"/>
      <c r="B24" s="698"/>
      <c r="C24" s="657"/>
      <c r="D24" s="647"/>
      <c r="E24" s="654"/>
      <c r="F24" s="648"/>
      <c r="G24" s="649"/>
      <c r="H24" s="651"/>
      <c r="I24" s="29"/>
      <c r="L24" s="10"/>
    </row>
    <row r="25" spans="1:12" s="9" customFormat="1" ht="33.75" customHeight="1">
      <c r="A25" s="8"/>
      <c r="B25" s="698"/>
      <c r="C25" s="657"/>
      <c r="D25" s="647"/>
      <c r="E25" s="654"/>
      <c r="F25" s="648"/>
      <c r="G25" s="649"/>
      <c r="H25" s="651"/>
      <c r="I25" s="29"/>
      <c r="L25" s="10"/>
    </row>
    <row r="26" spans="1:12" s="9" customFormat="1" ht="33.75" customHeight="1">
      <c r="A26" s="8"/>
      <c r="B26" s="699"/>
      <c r="C26" s="653"/>
      <c r="D26" s="647"/>
      <c r="E26" s="654"/>
      <c r="F26" s="649"/>
      <c r="G26" s="649"/>
      <c r="H26" s="650"/>
      <c r="I26" s="29"/>
      <c r="L26" s="10"/>
    </row>
    <row r="27" spans="1:12" s="9" customFormat="1" ht="33.75" customHeight="1">
      <c r="A27" s="8"/>
      <c r="B27" s="699"/>
      <c r="C27" s="653"/>
      <c r="D27" s="647"/>
      <c r="E27" s="654"/>
      <c r="F27" s="649"/>
      <c r="G27" s="649"/>
      <c r="H27" s="655"/>
      <c r="I27" s="29"/>
      <c r="L27" s="10"/>
    </row>
    <row r="28" spans="1:12" s="9" customFormat="1" ht="33.75" customHeight="1">
      <c r="A28" s="8"/>
      <c r="B28" s="697"/>
      <c r="C28" s="24"/>
      <c r="D28" s="20"/>
      <c r="E28" s="78"/>
      <c r="F28" s="15"/>
      <c r="G28" s="16"/>
      <c r="H28" s="15"/>
      <c r="I28" s="29"/>
      <c r="L28" s="10"/>
    </row>
    <row r="29" spans="1:12" s="9" customFormat="1" ht="33.75" customHeight="1">
      <c r="A29" s="8"/>
      <c r="B29" s="697"/>
      <c r="C29" s="24"/>
      <c r="D29" s="20"/>
      <c r="E29" s="78"/>
      <c r="F29" s="15"/>
      <c r="G29" s="16"/>
      <c r="H29" s="15"/>
      <c r="I29" s="29"/>
      <c r="L29" s="10"/>
    </row>
    <row r="30" spans="1:12" s="9" customFormat="1" ht="33.75" customHeight="1">
      <c r="A30" s="8"/>
      <c r="B30" s="697"/>
      <c r="C30" s="24"/>
      <c r="D30" s="20"/>
      <c r="E30" s="78"/>
      <c r="F30" s="15"/>
      <c r="G30" s="16"/>
      <c r="H30" s="15"/>
      <c r="I30" s="29"/>
      <c r="L30" s="10"/>
    </row>
    <row r="31" spans="1:12" s="9" customFormat="1" ht="33.75" customHeight="1">
      <c r="A31" s="8"/>
      <c r="B31" s="697"/>
      <c r="C31" s="24"/>
      <c r="D31" s="20"/>
      <c r="E31" s="78"/>
      <c r="F31" s="15"/>
      <c r="G31" s="16"/>
      <c r="H31" s="15"/>
      <c r="I31" s="29"/>
      <c r="L31" s="10"/>
    </row>
    <row r="32" spans="1:12" s="9" customFormat="1" ht="33.75" customHeight="1">
      <c r="A32" s="8"/>
      <c r="B32" s="697"/>
      <c r="C32" s="24"/>
      <c r="D32" s="20"/>
      <c r="E32" s="78"/>
      <c r="F32" s="15"/>
      <c r="G32" s="16"/>
      <c r="H32" s="15"/>
      <c r="I32" s="29"/>
      <c r="L32" s="10"/>
    </row>
    <row r="33" spans="1:12" s="9" customFormat="1" ht="33.75" customHeight="1">
      <c r="A33" s="8"/>
      <c r="B33" s="697"/>
      <c r="C33" s="24"/>
      <c r="D33" s="20"/>
      <c r="E33" s="23"/>
      <c r="F33" s="15"/>
      <c r="G33" s="16"/>
      <c r="H33" s="15"/>
      <c r="I33" s="26"/>
      <c r="L33" s="10"/>
    </row>
    <row r="34" spans="1:12" s="9" customFormat="1" ht="33.75" customHeight="1">
      <c r="A34" s="8"/>
      <c r="B34" s="697"/>
      <c r="C34" s="24"/>
      <c r="D34" s="20"/>
      <c r="E34" s="23"/>
      <c r="F34" s="15"/>
      <c r="G34" s="16"/>
      <c r="H34" s="15"/>
      <c r="I34" s="26"/>
      <c r="L34" s="10"/>
    </row>
    <row r="35" spans="1:12" s="9" customFormat="1" ht="33.75" customHeight="1">
      <c r="A35" s="8"/>
      <c r="B35" s="697"/>
      <c r="C35" s="24"/>
      <c r="D35" s="20"/>
      <c r="E35" s="23"/>
      <c r="F35" s="15"/>
      <c r="G35" s="16"/>
      <c r="H35" s="15"/>
      <c r="I35" s="26"/>
      <c r="L35" s="10"/>
    </row>
    <row r="36" spans="1:12" s="9" customFormat="1" ht="33.75" customHeight="1">
      <c r="A36" s="8"/>
      <c r="B36" s="700"/>
      <c r="C36" s="24"/>
      <c r="D36" s="20"/>
      <c r="E36" s="23"/>
      <c r="F36" s="15"/>
      <c r="G36" s="16"/>
      <c r="H36" s="15"/>
      <c r="I36" s="26"/>
      <c r="L36" s="10"/>
    </row>
    <row r="37" spans="1:12" s="9" customFormat="1" ht="33.75" customHeight="1">
      <c r="A37" s="8"/>
      <c r="B37" s="700"/>
      <c r="C37" s="24"/>
      <c r="D37" s="20"/>
      <c r="E37" s="23"/>
      <c r="F37" s="15"/>
      <c r="G37" s="16"/>
      <c r="H37" s="15"/>
      <c r="I37" s="26"/>
      <c r="L37" s="10"/>
    </row>
    <row r="38" spans="1:12" s="9" customFormat="1" ht="33.75" customHeight="1">
      <c r="A38" s="8"/>
      <c r="B38" s="701"/>
      <c r="C38" s="25"/>
      <c r="D38" s="20"/>
      <c r="E38" s="23"/>
      <c r="F38" s="15"/>
      <c r="G38" s="16"/>
      <c r="H38" s="15"/>
      <c r="I38" s="26"/>
      <c r="L38" s="10"/>
    </row>
    <row r="39" spans="1:12" ht="33.75" customHeight="1">
      <c r="B39" s="702"/>
      <c r="C39" s="25"/>
      <c r="D39" s="20"/>
      <c r="E39" s="23"/>
      <c r="F39" s="15"/>
      <c r="G39" s="16"/>
      <c r="H39" s="15"/>
      <c r="I39" s="26"/>
    </row>
    <row r="40" spans="1:12" s="9" customFormat="1" ht="33.75" customHeight="1">
      <c r="A40" s="8"/>
      <c r="B40" s="697"/>
      <c r="C40" s="35"/>
      <c r="D40" s="26"/>
      <c r="E40" s="22"/>
      <c r="F40" s="32"/>
      <c r="G40" s="33"/>
      <c r="H40" s="28"/>
      <c r="I40" s="26"/>
      <c r="L40" s="10"/>
    </row>
    <row r="41" spans="1:12" s="9" customFormat="1" ht="33.75" customHeight="1">
      <c r="A41" s="8"/>
      <c r="B41" s="697"/>
      <c r="C41" s="35"/>
      <c r="D41" s="26"/>
      <c r="E41" s="22"/>
      <c r="F41" s="32"/>
      <c r="G41" s="33"/>
      <c r="H41" s="28"/>
      <c r="I41" s="26"/>
      <c r="L41" s="10"/>
    </row>
    <row r="42" spans="1:12" s="9" customFormat="1" ht="33.75" customHeight="1">
      <c r="A42" s="8"/>
      <c r="B42" s="697"/>
      <c r="C42" s="35"/>
      <c r="D42" s="26"/>
      <c r="E42" s="22"/>
      <c r="F42" s="32"/>
      <c r="G42" s="33"/>
      <c r="H42" s="28"/>
      <c r="I42" s="26"/>
      <c r="L42" s="10"/>
    </row>
    <row r="43" spans="1:12" s="9" customFormat="1" ht="33.75" customHeight="1">
      <c r="A43" s="8"/>
      <c r="B43" s="697"/>
      <c r="C43" s="35"/>
      <c r="D43" s="26"/>
      <c r="E43" s="22"/>
      <c r="F43" s="32"/>
      <c r="G43" s="33"/>
      <c r="H43" s="28"/>
      <c r="I43" s="26"/>
      <c r="L43" s="10"/>
    </row>
    <row r="44" spans="1:12" s="9" customFormat="1" ht="33.75" customHeight="1">
      <c r="A44" s="8"/>
      <c r="B44" s="697"/>
      <c r="C44" s="35"/>
      <c r="D44" s="26"/>
      <c r="E44" s="22"/>
      <c r="F44" s="32"/>
      <c r="G44" s="33"/>
      <c r="H44" s="28"/>
      <c r="I44" s="26"/>
      <c r="L44" s="10"/>
    </row>
    <row r="45" spans="1:12" s="9" customFormat="1" ht="33.75" customHeight="1">
      <c r="A45" s="8"/>
      <c r="B45" s="697"/>
      <c r="C45" s="35"/>
      <c r="D45" s="26"/>
      <c r="E45" s="22"/>
      <c r="F45" s="32"/>
      <c r="G45" s="33"/>
      <c r="H45" s="28"/>
      <c r="I45" s="26"/>
      <c r="L45" s="10"/>
    </row>
    <row r="46" spans="1:12" s="9" customFormat="1" ht="33.75" customHeight="1">
      <c r="A46" s="8"/>
      <c r="B46" s="697"/>
      <c r="C46" s="35"/>
      <c r="D46" s="26"/>
      <c r="E46" s="22"/>
      <c r="F46" s="32"/>
      <c r="G46" s="33"/>
      <c r="H46" s="28"/>
      <c r="I46" s="26"/>
      <c r="L46" s="10"/>
    </row>
    <row r="47" spans="1:12" s="9" customFormat="1" ht="33.75" customHeight="1">
      <c r="A47" s="8"/>
      <c r="B47" s="697"/>
      <c r="C47" s="35"/>
      <c r="D47" s="26"/>
      <c r="E47" s="22"/>
      <c r="F47" s="32"/>
      <c r="G47" s="33"/>
      <c r="H47" s="28"/>
      <c r="I47" s="26"/>
      <c r="L47" s="10"/>
    </row>
    <row r="48" spans="1:12" s="9" customFormat="1" ht="33.75" customHeight="1">
      <c r="A48" s="8"/>
      <c r="B48" s="697"/>
      <c r="C48" s="35"/>
      <c r="D48" s="26"/>
      <c r="E48" s="22"/>
      <c r="F48" s="32"/>
      <c r="G48" s="33"/>
      <c r="H48" s="28"/>
      <c r="I48" s="26"/>
      <c r="L48" s="10"/>
    </row>
    <row r="49" spans="1:12" s="9" customFormat="1" ht="33.75" customHeight="1">
      <c r="A49" s="8"/>
      <c r="B49" s="697"/>
      <c r="C49" s="35"/>
      <c r="D49" s="26"/>
      <c r="E49" s="22"/>
      <c r="F49" s="32"/>
      <c r="G49" s="33"/>
      <c r="H49" s="28"/>
      <c r="I49" s="26"/>
      <c r="L49" s="10"/>
    </row>
    <row r="50" spans="1:12" s="9" customFormat="1" ht="33.75" customHeight="1">
      <c r="A50" s="8"/>
      <c r="B50" s="697"/>
      <c r="C50" s="35"/>
      <c r="D50" s="26"/>
      <c r="E50" s="22"/>
      <c r="F50" s="32"/>
      <c r="G50" s="33"/>
      <c r="H50" s="28"/>
      <c r="I50" s="26"/>
      <c r="L50" s="10"/>
    </row>
    <row r="51" spans="1:12" s="9" customFormat="1" ht="33.75" customHeight="1">
      <c r="A51" s="8"/>
      <c r="B51" s="697"/>
      <c r="C51" s="35"/>
      <c r="D51" s="26"/>
      <c r="E51" s="22"/>
      <c r="F51" s="32"/>
      <c r="G51" s="33"/>
      <c r="H51" s="28"/>
      <c r="I51" s="26"/>
      <c r="L51" s="10"/>
    </row>
    <row r="52" spans="1:12" s="9" customFormat="1" ht="33.75" customHeight="1">
      <c r="A52" s="8"/>
      <c r="B52" s="697"/>
      <c r="C52" s="35"/>
      <c r="D52" s="26"/>
      <c r="E52" s="22"/>
      <c r="F52" s="32"/>
      <c r="G52" s="33"/>
      <c r="H52" s="28"/>
      <c r="I52" s="26"/>
      <c r="L52" s="10"/>
    </row>
    <row r="53" spans="1:12" s="9" customFormat="1" ht="33.75" customHeight="1">
      <c r="A53" s="8"/>
      <c r="B53" s="697"/>
      <c r="C53" s="35"/>
      <c r="D53" s="26"/>
      <c r="E53" s="22"/>
      <c r="F53" s="32"/>
      <c r="G53" s="33"/>
      <c r="H53" s="28"/>
      <c r="I53" s="26"/>
      <c r="L53" s="10"/>
    </row>
    <row r="54" spans="1:12" s="9" customFormat="1" ht="33.75" customHeight="1">
      <c r="A54" s="8"/>
      <c r="B54" s="697"/>
      <c r="C54" s="35"/>
      <c r="D54" s="26"/>
      <c r="E54" s="22"/>
      <c r="F54" s="32"/>
      <c r="G54" s="33"/>
      <c r="H54" s="28"/>
      <c r="I54" s="26"/>
      <c r="L54" s="10"/>
    </row>
    <row r="55" spans="1:12" s="9" customFormat="1" ht="33.75" customHeight="1">
      <c r="A55" s="8"/>
      <c r="B55" s="697"/>
      <c r="C55" s="35"/>
      <c r="D55" s="26"/>
      <c r="E55" s="22"/>
      <c r="F55" s="32"/>
      <c r="G55" s="33"/>
      <c r="H55" s="28"/>
      <c r="I55" s="26"/>
      <c r="L55" s="10"/>
    </row>
  </sheetData>
  <customSheetViews>
    <customSheetView guid="{7F37535C-0784-49D5-8E31-AFF9F5484D43}" scale="75" showPageBreaks="1" showGridLines="0" zeroValues="0" printArea="1" view="pageBreakPreview" showRuler="0" topLeftCell="A31">
      <selection activeCell="K53" sqref="K53"/>
      <rowBreaks count="2" manualBreakCount="2">
        <brk id="30" min="3" max="14" man="1"/>
        <brk id="55" min="3" max="14" man="1"/>
      </rowBreaks>
      <pageMargins left="0.59055118110236227" right="0.59055118110236227" top="0.98425196850393704" bottom="0.59055118110236227" header="0.78740157480314965" footer="0.39370078740157483"/>
      <printOptions horizontalCentered="1"/>
      <pageSetup paperSize="9" scale="97" firstPageNumber="2" orientation="landscape" useFirstPageNumber="1" r:id="rId1"/>
      <headerFooter alignWithMargins="0">
        <oddHeader>&amp;L&amp;10（科目別内訳）</oddHeader>
        <oddFooter>&amp;C&amp;10東　　北　　大　　学&amp;R&amp;10No.&amp;P</oddFooter>
      </headerFooter>
    </customSheetView>
  </customSheetViews>
  <mergeCells count="4">
    <mergeCell ref="B3:D3"/>
    <mergeCell ref="B4:C4"/>
    <mergeCell ref="B10:C10"/>
    <mergeCell ref="B16:C16"/>
  </mergeCells>
  <phoneticPr fontId="27"/>
  <printOptions horizontalCentered="1" verticalCentered="1" gridLinesSet="0"/>
  <pageMargins left="0.78740157480314965" right="0.59055118110236227" top="0.59055118110236227" bottom="0.98425196850393704" header="0.39370078740157483" footer="0.39370078740157483"/>
  <pageSetup paperSize="9" firstPageNumber="2" orientation="portrait" useFirstPageNumber="1" r:id="rId2"/>
  <headerFooter alignWithMargins="0">
    <oddFooter>&amp;C&amp;"ＭＳ Ｐ明朝,標準"独立行政法人国立高等専門学校機構&amp;R&amp;"ＭＳ Ｐ明朝,標準"&amp;P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M66"/>
  <sheetViews>
    <sheetView showZeros="0" view="pageBreakPreview" zoomScaleNormal="100" zoomScaleSheetLayoutView="100" workbookViewId="0">
      <selection activeCell="I30" sqref="I30"/>
    </sheetView>
  </sheetViews>
  <sheetFormatPr defaultColWidth="9" defaultRowHeight="26.1" customHeight="1"/>
  <cols>
    <col min="1" max="1" width="7.5" style="1" customWidth="1"/>
    <col min="2" max="2" width="3.875" style="5" customWidth="1"/>
    <col min="3" max="3" width="16.625" style="5" customWidth="1"/>
    <col min="4" max="4" width="2" style="2" customWidth="1"/>
    <col min="5" max="5" width="3.75" style="2" customWidth="1"/>
    <col min="6" max="6" width="17.875" style="5" customWidth="1"/>
    <col min="7" max="8" width="7.625" style="2" customWidth="1"/>
    <col min="9" max="9" width="17.25" style="3" customWidth="1"/>
    <col min="10" max="10" width="11.125" style="5" customWidth="1"/>
    <col min="11" max="20" width="13.875" style="2" customWidth="1"/>
    <col min="21" max="16384" width="9" style="2"/>
  </cols>
  <sheetData>
    <row r="1" spans="1:13" ht="26.1" customHeight="1">
      <c r="B1" s="50" t="s">
        <v>39</v>
      </c>
      <c r="M1" s="7"/>
    </row>
    <row r="2" spans="1:13" ht="30.75" customHeight="1">
      <c r="B2" s="872" t="s">
        <v>33</v>
      </c>
      <c r="C2" s="872"/>
      <c r="D2" s="872"/>
      <c r="E2" s="872" t="s">
        <v>34</v>
      </c>
      <c r="F2" s="872"/>
      <c r="G2" s="65" t="s">
        <v>28</v>
      </c>
      <c r="H2" s="65" t="s">
        <v>29</v>
      </c>
      <c r="I2" s="65" t="s">
        <v>30</v>
      </c>
      <c r="J2" s="65" t="s">
        <v>31</v>
      </c>
    </row>
    <row r="3" spans="1:13" ht="30.75" customHeight="1">
      <c r="B3" s="658" t="str">
        <f>'細目（ﾗｲﾌﾗｲﾝ）'!B5</f>
        <v>Ⅰ.ﾗｲﾌﾗｲﾝ再生工事</v>
      </c>
      <c r="C3" s="37"/>
      <c r="D3" s="36"/>
      <c r="E3" s="873"/>
      <c r="F3" s="873"/>
      <c r="G3" s="38"/>
      <c r="H3" s="38"/>
      <c r="I3" s="39"/>
      <c r="J3" s="38"/>
    </row>
    <row r="4" spans="1:13" s="9" customFormat="1" ht="30.75" customHeight="1">
      <c r="A4" s="8"/>
      <c r="B4" s="690" t="str">
        <f>'細目（ﾗｲﾌﾗｲﾝ）'!B6</f>
        <v>　1.構内配電線路</v>
      </c>
      <c r="C4" s="23"/>
      <c r="D4" s="20"/>
      <c r="E4" s="646"/>
      <c r="F4" s="647"/>
      <c r="G4" s="648">
        <v>1</v>
      </c>
      <c r="H4" s="649" t="s">
        <v>947</v>
      </c>
      <c r="I4" s="650"/>
      <c r="J4" s="29"/>
    </row>
    <row r="5" spans="1:13" s="9" customFormat="1" ht="30.75" customHeight="1">
      <c r="A5" s="8"/>
      <c r="B5" s="642"/>
      <c r="C5" s="760" t="s">
        <v>968</v>
      </c>
      <c r="D5" s="20"/>
      <c r="E5" s="646"/>
      <c r="F5" s="647"/>
      <c r="G5" s="648"/>
      <c r="H5" s="649"/>
      <c r="I5" s="650">
        <f>SUM(I4)</f>
        <v>0</v>
      </c>
      <c r="J5" s="29"/>
    </row>
    <row r="6" spans="1:13" s="9" customFormat="1" ht="30.75" customHeight="1">
      <c r="A6" s="8"/>
      <c r="B6" s="642"/>
      <c r="C6" s="23"/>
      <c r="D6" s="20"/>
      <c r="E6" s="646"/>
      <c r="F6" s="647"/>
      <c r="G6" s="648"/>
      <c r="H6" s="649"/>
      <c r="I6" s="650"/>
      <c r="J6" s="29"/>
    </row>
    <row r="7" spans="1:13" s="9" customFormat="1" ht="30.75" customHeight="1">
      <c r="A7" s="8"/>
      <c r="B7" s="690" t="str">
        <f>'細目（ﾗｲﾌﾗｲﾝ）'!B25</f>
        <v>　2.構内通信線路</v>
      </c>
      <c r="C7" s="23"/>
      <c r="D7" s="20"/>
      <c r="E7" s="646"/>
      <c r="F7" s="647"/>
      <c r="G7" s="648">
        <v>1</v>
      </c>
      <c r="H7" s="649" t="s">
        <v>947</v>
      </c>
      <c r="I7" s="650"/>
      <c r="J7" s="29"/>
    </row>
    <row r="8" spans="1:13" s="9" customFormat="1" ht="30.75" customHeight="1">
      <c r="A8" s="8"/>
      <c r="B8" s="642"/>
      <c r="C8" s="760" t="s">
        <v>968</v>
      </c>
      <c r="D8" s="20"/>
      <c r="E8" s="646"/>
      <c r="F8" s="647"/>
      <c r="G8" s="648"/>
      <c r="H8" s="649"/>
      <c r="I8" s="650">
        <f>SUM(I7)</f>
        <v>0</v>
      </c>
      <c r="J8" s="29"/>
    </row>
    <row r="9" spans="1:13" s="9" customFormat="1" ht="30.75" customHeight="1">
      <c r="A9" s="8"/>
      <c r="B9" s="19"/>
      <c r="C9" s="23"/>
      <c r="D9" s="20"/>
      <c r="E9" s="646"/>
      <c r="F9" s="647"/>
      <c r="G9" s="648"/>
      <c r="H9" s="649"/>
      <c r="I9" s="651"/>
      <c r="J9" s="29"/>
    </row>
    <row r="10" spans="1:13" s="9" customFormat="1" ht="30.75" customHeight="1">
      <c r="A10" s="8"/>
      <c r="B10" s="690" t="str">
        <f>'細目（ﾗｲﾌﾗｲﾝ）'!B31</f>
        <v>　3.発生材処理費</v>
      </c>
      <c r="C10" s="23"/>
      <c r="D10" s="20"/>
      <c r="E10" s="646"/>
      <c r="F10" s="647"/>
      <c r="G10" s="648">
        <v>1</v>
      </c>
      <c r="H10" s="649" t="s">
        <v>947</v>
      </c>
      <c r="I10" s="650"/>
      <c r="J10" s="29"/>
    </row>
    <row r="11" spans="1:13" s="9" customFormat="1" ht="30.75" customHeight="1">
      <c r="A11" s="8"/>
      <c r="B11" s="642"/>
      <c r="C11" s="760" t="s">
        <v>968</v>
      </c>
      <c r="D11" s="20"/>
      <c r="E11" s="646"/>
      <c r="F11" s="647"/>
      <c r="G11" s="648"/>
      <c r="H11" s="649"/>
      <c r="I11" s="650">
        <f>SUM(I10)</f>
        <v>0</v>
      </c>
      <c r="J11" s="29"/>
    </row>
    <row r="12" spans="1:13" ht="30.75" customHeight="1">
      <c r="B12" s="19"/>
      <c r="C12" s="24"/>
      <c r="D12" s="20"/>
      <c r="E12" s="646"/>
      <c r="F12" s="647"/>
      <c r="G12" s="648"/>
      <c r="H12" s="649"/>
      <c r="I12" s="652"/>
      <c r="J12" s="29"/>
    </row>
    <row r="13" spans="1:13" s="9" customFormat="1" ht="30.75" customHeight="1">
      <c r="A13" s="8"/>
      <c r="B13" s="874" t="str">
        <f>'細目（排水（西））'!B5</f>
        <v>Ⅱ.排水処理施設（西）撤去工事　</v>
      </c>
      <c r="C13" s="875"/>
      <c r="D13" s="758"/>
      <c r="E13" s="873"/>
      <c r="F13" s="873"/>
      <c r="G13" s="38"/>
      <c r="H13" s="38"/>
      <c r="I13" s="39"/>
      <c r="J13" s="38"/>
    </row>
    <row r="14" spans="1:13" s="9" customFormat="1" ht="30.75" customHeight="1">
      <c r="A14" s="8"/>
      <c r="B14" s="759" t="str">
        <f>'細目（排水（西））'!B6</f>
        <v>　1.電灯設備</v>
      </c>
      <c r="C14" s="760"/>
      <c r="D14" s="761"/>
      <c r="E14" s="762"/>
      <c r="F14" s="763" t="str">
        <f>'細目（排水（西））'!B7</f>
        <v>　（1）電灯分岐</v>
      </c>
      <c r="G14" s="648">
        <v>1</v>
      </c>
      <c r="H14" s="649" t="s">
        <v>947</v>
      </c>
      <c r="I14" s="650"/>
      <c r="J14" s="29"/>
    </row>
    <row r="15" spans="1:13" ht="30.75" customHeight="1">
      <c r="B15" s="764"/>
      <c r="C15" s="760" t="s">
        <v>968</v>
      </c>
      <c r="D15" s="20"/>
      <c r="E15" s="646"/>
      <c r="F15" s="647"/>
      <c r="G15" s="648"/>
      <c r="H15" s="649"/>
      <c r="I15" s="650">
        <f>SUM(I13:I14)</f>
        <v>0</v>
      </c>
      <c r="J15" s="29"/>
    </row>
    <row r="16" spans="1:13" s="9" customFormat="1" ht="30.75" customHeight="1">
      <c r="A16" s="8"/>
      <c r="B16" s="642"/>
      <c r="C16" s="760"/>
      <c r="D16" s="20"/>
      <c r="E16" s="646"/>
      <c r="F16" s="647"/>
      <c r="G16" s="648"/>
      <c r="H16" s="649"/>
      <c r="I16" s="650"/>
      <c r="J16" s="29"/>
    </row>
    <row r="17" spans="1:13" s="9" customFormat="1" ht="30.75" customHeight="1">
      <c r="A17" s="8"/>
      <c r="B17" s="767" t="str">
        <f>'細目（排水（西））'!B11</f>
        <v>　2.動力設備</v>
      </c>
      <c r="C17" s="765"/>
      <c r="D17" s="761"/>
      <c r="E17" s="762"/>
      <c r="F17" s="763" t="str">
        <f>'細目（排水（西））'!B12</f>
        <v>　（1）動力分岐</v>
      </c>
      <c r="G17" s="648">
        <v>1</v>
      </c>
      <c r="H17" s="649" t="s">
        <v>947</v>
      </c>
      <c r="I17" s="650"/>
      <c r="J17" s="29"/>
    </row>
    <row r="18" spans="1:13" ht="30.75" customHeight="1">
      <c r="B18" s="19"/>
      <c r="C18" s="760" t="s">
        <v>968</v>
      </c>
      <c r="D18" s="20"/>
      <c r="E18" s="646"/>
      <c r="F18" s="647"/>
      <c r="G18" s="648"/>
      <c r="H18" s="649"/>
      <c r="I18" s="650">
        <f>SUM(I16:I17)</f>
        <v>0</v>
      </c>
      <c r="J18" s="29"/>
    </row>
    <row r="19" spans="1:13" s="9" customFormat="1" ht="30.75" customHeight="1">
      <c r="A19" s="8"/>
      <c r="B19" s="19"/>
      <c r="C19" s="24"/>
      <c r="D19" s="20"/>
      <c r="E19" s="646"/>
      <c r="F19" s="647"/>
      <c r="G19" s="648"/>
      <c r="H19" s="649"/>
      <c r="I19" s="651"/>
      <c r="J19" s="29"/>
    </row>
    <row r="20" spans="1:13" s="9" customFormat="1" ht="30.75" customHeight="1">
      <c r="A20" s="8"/>
      <c r="B20" s="19" t="str">
        <f>'細目（排水（西））'!B17</f>
        <v>　3.発生材処理費</v>
      </c>
      <c r="C20" s="760"/>
      <c r="D20" s="20"/>
      <c r="E20" s="646"/>
      <c r="F20" s="647"/>
      <c r="G20" s="648">
        <v>1</v>
      </c>
      <c r="H20" s="649" t="s">
        <v>947</v>
      </c>
      <c r="I20" s="650"/>
      <c r="J20" s="29"/>
    </row>
    <row r="21" spans="1:13" ht="30.75" customHeight="1">
      <c r="B21" s="19"/>
      <c r="C21" s="760" t="s">
        <v>968</v>
      </c>
      <c r="D21" s="20"/>
      <c r="E21" s="646"/>
      <c r="F21" s="647"/>
      <c r="G21" s="648"/>
      <c r="H21" s="649"/>
      <c r="I21" s="650">
        <f>SUM(I19:I20)</f>
        <v>0</v>
      </c>
      <c r="J21" s="29"/>
    </row>
    <row r="22" spans="1:13" s="9" customFormat="1" ht="30.75" customHeight="1">
      <c r="A22" s="8"/>
      <c r="B22" s="19"/>
      <c r="C22" s="24"/>
      <c r="D22" s="20"/>
      <c r="E22" s="646"/>
      <c r="F22" s="647"/>
      <c r="G22" s="648"/>
      <c r="H22" s="649"/>
      <c r="I22" s="652"/>
      <c r="J22" s="29"/>
      <c r="M22" s="10"/>
    </row>
    <row r="23" spans="1:13" s="9" customFormat="1" ht="30.75" customHeight="1">
      <c r="A23" s="8"/>
      <c r="B23" s="870" t="str">
        <f>'細目（排水（東））'!B5</f>
        <v>Ⅲ.排水処理施設（東）撤去工事　</v>
      </c>
      <c r="C23" s="871"/>
      <c r="D23" s="20"/>
      <c r="E23" s="646"/>
      <c r="F23" s="647"/>
      <c r="G23" s="648"/>
      <c r="H23" s="649"/>
      <c r="I23" s="650"/>
      <c r="J23" s="29"/>
    </row>
    <row r="24" spans="1:13" s="9" customFormat="1" ht="30.75" customHeight="1">
      <c r="A24" s="8"/>
      <c r="B24" s="19" t="str">
        <f>'細目（排水（東））'!B6</f>
        <v>　1.電灯設備</v>
      </c>
      <c r="C24" s="25"/>
      <c r="D24" s="20"/>
      <c r="E24" s="646"/>
      <c r="F24" s="647" t="str">
        <f>'細目（排水（東））'!B7</f>
        <v>　（1）電灯分岐</v>
      </c>
      <c r="G24" s="648">
        <v>1</v>
      </c>
      <c r="H24" s="649" t="s">
        <v>947</v>
      </c>
      <c r="I24" s="651"/>
      <c r="J24" s="29"/>
    </row>
    <row r="25" spans="1:13" ht="30.75" customHeight="1">
      <c r="B25" s="766"/>
      <c r="C25" s="760" t="s">
        <v>968</v>
      </c>
      <c r="D25" s="20"/>
      <c r="E25" s="646"/>
      <c r="F25" s="647"/>
      <c r="G25" s="648"/>
      <c r="H25" s="649"/>
      <c r="I25" s="650">
        <f>SUM(I23:I24)</f>
        <v>0</v>
      </c>
      <c r="J25" s="27"/>
    </row>
    <row r="26" spans="1:13" ht="30.75" customHeight="1">
      <c r="B26" s="19"/>
      <c r="C26" s="4"/>
      <c r="D26" s="21"/>
      <c r="E26" s="646"/>
      <c r="F26" s="647"/>
      <c r="G26" s="648"/>
      <c r="H26" s="649"/>
      <c r="I26" s="650"/>
      <c r="J26" s="27"/>
    </row>
    <row r="27" spans="1:13" s="9" customFormat="1" ht="30.75" customHeight="1">
      <c r="A27" s="8"/>
      <c r="B27" s="19" t="str">
        <f>'細目（排水（東））'!B11</f>
        <v>　2.動力設備</v>
      </c>
      <c r="C27" s="25"/>
      <c r="D27" s="20"/>
      <c r="E27" s="646"/>
      <c r="F27" s="647" t="str">
        <f>'細目（排水（東））'!B12</f>
        <v>　（1）動力分岐</v>
      </c>
      <c r="G27" s="648">
        <v>1</v>
      </c>
      <c r="H27" s="649" t="s">
        <v>947</v>
      </c>
      <c r="I27" s="651"/>
      <c r="J27" s="29"/>
    </row>
    <row r="28" spans="1:13" s="9" customFormat="1" ht="30.75" customHeight="1">
      <c r="A28" s="8"/>
      <c r="B28" s="19"/>
      <c r="C28" s="760" t="s">
        <v>968</v>
      </c>
      <c r="D28" s="20"/>
      <c r="E28" s="646"/>
      <c r="F28" s="647"/>
      <c r="G28" s="648"/>
      <c r="H28" s="649"/>
      <c r="I28" s="650">
        <f>SUM(I26:I27)</f>
        <v>0</v>
      </c>
      <c r="J28" s="29"/>
    </row>
    <row r="29" spans="1:13" ht="30.75" customHeight="1">
      <c r="B29" s="768"/>
      <c r="C29" s="31"/>
      <c r="D29" s="21"/>
      <c r="E29" s="646"/>
      <c r="F29" s="647"/>
      <c r="G29" s="648"/>
      <c r="H29" s="649"/>
      <c r="I29" s="650"/>
      <c r="J29" s="27"/>
    </row>
    <row r="30" spans="1:13" s="9" customFormat="1" ht="30.75" customHeight="1">
      <c r="A30" s="8"/>
      <c r="B30" s="19" t="str">
        <f>'細目（排水（東））'!B17</f>
        <v>　3.発生材処理費</v>
      </c>
      <c r="C30" s="23"/>
      <c r="D30" s="20"/>
      <c r="E30" s="646"/>
      <c r="F30" s="647"/>
      <c r="G30" s="648">
        <v>1</v>
      </c>
      <c r="H30" s="649" t="s">
        <v>947</v>
      </c>
      <c r="I30" s="651"/>
      <c r="J30" s="29"/>
    </row>
    <row r="31" spans="1:13" s="9" customFormat="1" ht="30.75" customHeight="1">
      <c r="A31" s="8"/>
      <c r="B31" s="18"/>
      <c r="C31" s="760" t="s">
        <v>968</v>
      </c>
      <c r="D31" s="20"/>
      <c r="E31" s="646"/>
      <c r="F31" s="647"/>
      <c r="G31" s="648"/>
      <c r="H31" s="649"/>
      <c r="I31" s="650">
        <f>SUM(I29:I30)</f>
        <v>0</v>
      </c>
      <c r="J31" s="29"/>
    </row>
    <row r="32" spans="1:13" s="9" customFormat="1" ht="30.75" customHeight="1">
      <c r="A32" s="8"/>
      <c r="B32" s="642"/>
      <c r="C32" s="760"/>
      <c r="D32" s="20"/>
      <c r="E32" s="646"/>
      <c r="F32" s="647"/>
      <c r="G32" s="648"/>
      <c r="H32" s="649"/>
      <c r="I32" s="650"/>
      <c r="J32" s="29"/>
    </row>
    <row r="33" spans="1:10" s="9" customFormat="1" ht="30.75" customHeight="1">
      <c r="A33" s="8"/>
      <c r="B33" s="642"/>
      <c r="C33" s="23"/>
      <c r="D33" s="20"/>
      <c r="E33" s="646"/>
      <c r="F33" s="647"/>
      <c r="G33" s="649"/>
      <c r="H33" s="649"/>
      <c r="I33" s="651"/>
      <c r="J33" s="29"/>
    </row>
    <row r="34" spans="1:10" s="9" customFormat="1" ht="30.75" customHeight="1">
      <c r="A34" s="8"/>
      <c r="B34" s="19"/>
      <c r="C34" s="25"/>
      <c r="D34" s="20"/>
      <c r="E34" s="646"/>
      <c r="F34" s="647"/>
      <c r="G34" s="648"/>
      <c r="H34" s="649"/>
      <c r="I34" s="651"/>
      <c r="J34" s="29"/>
    </row>
    <row r="35" spans="1:10" ht="30.75" customHeight="1">
      <c r="B35" s="642"/>
      <c r="C35" s="760"/>
      <c r="D35" s="20"/>
      <c r="E35" s="646"/>
      <c r="F35" s="647"/>
      <c r="G35" s="648"/>
      <c r="H35" s="649"/>
      <c r="I35" s="650"/>
      <c r="J35" s="29"/>
    </row>
    <row r="36" spans="1:10" s="9" customFormat="1" ht="30.75" customHeight="1">
      <c r="A36" s="8"/>
      <c r="B36" s="642"/>
      <c r="C36" s="24"/>
      <c r="D36" s="20"/>
      <c r="E36" s="646"/>
      <c r="F36" s="647"/>
      <c r="G36" s="648"/>
      <c r="H36" s="649"/>
      <c r="I36" s="651"/>
      <c r="J36" s="29"/>
    </row>
    <row r="37" spans="1:10" ht="30.75" customHeight="1">
      <c r="B37" s="695"/>
      <c r="C37" s="25"/>
      <c r="D37" s="20"/>
      <c r="E37" s="646"/>
      <c r="F37" s="647"/>
      <c r="G37" s="648"/>
      <c r="H37" s="649"/>
      <c r="I37" s="651"/>
      <c r="J37" s="26"/>
    </row>
    <row r="38" spans="1:10" ht="30.75" customHeight="1">
      <c r="B38" s="691"/>
      <c r="C38" s="23"/>
      <c r="D38" s="20"/>
      <c r="E38" s="646"/>
      <c r="F38" s="647"/>
      <c r="G38" s="648"/>
      <c r="H38" s="649"/>
      <c r="I38" s="650"/>
      <c r="J38" s="26"/>
    </row>
    <row r="39" spans="1:10" s="9" customFormat="1" ht="30.75" customHeight="1">
      <c r="A39" s="8"/>
      <c r="B39" s="691"/>
      <c r="C39" s="24"/>
      <c r="D39" s="20"/>
      <c r="E39" s="646"/>
      <c r="F39" s="647"/>
      <c r="G39" s="649"/>
      <c r="H39" s="649"/>
      <c r="I39" s="652"/>
      <c r="J39" s="26"/>
    </row>
    <row r="40" spans="1:10" s="9" customFormat="1" ht="30.75" customHeight="1">
      <c r="A40" s="8"/>
      <c r="B40" s="695"/>
      <c r="C40" s="25"/>
      <c r="D40" s="20"/>
      <c r="E40" s="646"/>
      <c r="F40" s="647"/>
      <c r="G40" s="648"/>
      <c r="H40" s="649"/>
      <c r="I40" s="652"/>
      <c r="J40" s="26"/>
    </row>
    <row r="41" spans="1:10" s="9" customFormat="1" ht="30.75" customHeight="1">
      <c r="A41" s="8"/>
      <c r="B41" s="691"/>
      <c r="C41" s="23"/>
      <c r="D41" s="20"/>
      <c r="E41" s="646"/>
      <c r="F41" s="647"/>
      <c r="G41" s="648"/>
      <c r="H41" s="649"/>
      <c r="I41" s="650"/>
      <c r="J41" s="26"/>
    </row>
    <row r="42" spans="1:10" s="9" customFormat="1" ht="30.75" customHeight="1">
      <c r="A42" s="8"/>
      <c r="B42" s="692"/>
      <c r="C42" s="23"/>
      <c r="D42" s="20"/>
      <c r="E42" s="646"/>
      <c r="F42" s="647"/>
      <c r="G42" s="649"/>
      <c r="H42" s="649"/>
      <c r="I42" s="652"/>
      <c r="J42" s="26"/>
    </row>
    <row r="43" spans="1:10" s="9" customFormat="1" ht="26.1" customHeight="1">
      <c r="A43" s="8"/>
      <c r="B43" s="693"/>
      <c r="C43" s="23"/>
      <c r="D43" s="20"/>
      <c r="E43" s="646"/>
      <c r="F43" s="647"/>
      <c r="G43" s="649"/>
      <c r="H43" s="649"/>
      <c r="I43" s="652"/>
      <c r="J43" s="26"/>
    </row>
    <row r="44" spans="1:10" s="9" customFormat="1" ht="26.1" customHeight="1">
      <c r="A44" s="8"/>
      <c r="B44" s="695"/>
      <c r="C44" s="23"/>
      <c r="D44" s="20"/>
      <c r="E44" s="646"/>
      <c r="F44" s="647"/>
      <c r="G44" s="648"/>
      <c r="H44" s="649"/>
      <c r="I44" s="652"/>
      <c r="J44" s="26"/>
    </row>
    <row r="45" spans="1:10" s="9" customFormat="1" ht="26.1" customHeight="1">
      <c r="A45" s="8"/>
      <c r="B45" s="691"/>
      <c r="C45" s="25"/>
      <c r="D45" s="20"/>
      <c r="E45" s="646"/>
      <c r="F45" s="647"/>
      <c r="G45" s="648"/>
      <c r="H45" s="649"/>
      <c r="I45" s="651"/>
      <c r="J45" s="26"/>
    </row>
    <row r="46" spans="1:10" s="9" customFormat="1" ht="26.1" customHeight="1">
      <c r="A46" s="8"/>
      <c r="B46" s="691"/>
      <c r="C46" s="24"/>
      <c r="D46" s="20"/>
      <c r="E46" s="646"/>
      <c r="F46" s="647"/>
      <c r="G46" s="648"/>
      <c r="H46" s="649"/>
      <c r="I46" s="652"/>
      <c r="J46" s="26"/>
    </row>
    <row r="47" spans="1:10" s="9" customFormat="1" ht="26.1" customHeight="1">
      <c r="A47" s="8"/>
      <c r="B47" s="691"/>
      <c r="C47" s="24"/>
      <c r="D47" s="20"/>
      <c r="E47" s="646"/>
      <c r="F47" s="647"/>
      <c r="G47" s="649"/>
      <c r="H47" s="649"/>
      <c r="I47" s="650"/>
      <c r="J47" s="26"/>
    </row>
    <row r="48" spans="1:10" s="9" customFormat="1" ht="26.1" customHeight="1">
      <c r="A48" s="8"/>
      <c r="B48" s="691"/>
      <c r="C48" s="25"/>
      <c r="D48" s="20"/>
      <c r="E48" s="646"/>
      <c r="F48" s="647"/>
      <c r="G48" s="649"/>
      <c r="H48" s="649"/>
      <c r="I48" s="652"/>
      <c r="J48" s="26"/>
    </row>
    <row r="49" spans="1:10" ht="26.1" customHeight="1">
      <c r="B49" s="696"/>
      <c r="C49" s="23"/>
      <c r="D49" s="20"/>
      <c r="E49" s="646"/>
      <c r="F49" s="647"/>
      <c r="G49" s="648"/>
      <c r="H49" s="649"/>
      <c r="I49" s="650"/>
      <c r="J49" s="26"/>
    </row>
    <row r="50" spans="1:10" ht="26.1" customHeight="1">
      <c r="B50" s="697"/>
      <c r="C50" s="23"/>
      <c r="D50" s="20"/>
      <c r="E50" s="646"/>
      <c r="F50" s="647"/>
      <c r="G50" s="648"/>
      <c r="H50" s="649"/>
      <c r="I50" s="650"/>
      <c r="J50" s="26"/>
    </row>
    <row r="51" spans="1:10" ht="26.1" customHeight="1">
      <c r="B51" s="691"/>
      <c r="C51" s="23"/>
      <c r="D51" s="20"/>
      <c r="E51" s="646"/>
      <c r="F51" s="647"/>
      <c r="G51" s="648"/>
      <c r="H51" s="649"/>
      <c r="I51" s="650"/>
      <c r="J51" s="26"/>
    </row>
    <row r="52" spans="1:10" s="9" customFormat="1" ht="26.1" customHeight="1">
      <c r="A52" s="8"/>
      <c r="B52" s="691"/>
      <c r="C52" s="25"/>
      <c r="D52" s="20"/>
      <c r="E52" s="646"/>
      <c r="F52" s="647"/>
      <c r="G52" s="648"/>
      <c r="H52" s="649"/>
      <c r="I52" s="652"/>
      <c r="J52" s="26"/>
    </row>
    <row r="53" spans="1:10" s="9" customFormat="1" ht="26.1" customHeight="1">
      <c r="A53" s="8"/>
      <c r="B53" s="695"/>
      <c r="C53" s="24"/>
      <c r="D53" s="20"/>
      <c r="E53" s="646"/>
      <c r="F53" s="647"/>
      <c r="G53" s="648"/>
      <c r="H53" s="649"/>
      <c r="I53" s="650"/>
      <c r="J53" s="26"/>
    </row>
    <row r="54" spans="1:10" ht="26.1" customHeight="1">
      <c r="B54" s="691"/>
      <c r="C54" s="23"/>
      <c r="D54" s="26"/>
      <c r="E54" s="646"/>
      <c r="F54" s="647"/>
      <c r="G54" s="649"/>
      <c r="H54" s="649"/>
      <c r="I54" s="650"/>
      <c r="J54" s="26"/>
    </row>
    <row r="55" spans="1:10" ht="26.1" customHeight="1">
      <c r="B55" s="692"/>
      <c r="C55" s="25"/>
      <c r="D55" s="26"/>
      <c r="E55" s="641"/>
      <c r="F55" s="640"/>
      <c r="G55" s="638"/>
      <c r="H55" s="638"/>
      <c r="I55" s="639"/>
      <c r="J55" s="26"/>
    </row>
    <row r="56" spans="1:10" ht="26.1" customHeight="1">
      <c r="B56" s="692"/>
      <c r="C56" s="22"/>
      <c r="D56" s="26"/>
      <c r="E56" s="18"/>
      <c r="F56" s="22"/>
      <c r="G56" s="29"/>
      <c r="H56" s="29"/>
      <c r="I56" s="28"/>
      <c r="J56" s="26"/>
    </row>
    <row r="57" spans="1:10" ht="26.1" customHeight="1">
      <c r="B57" s="692"/>
      <c r="C57" s="23"/>
      <c r="D57" s="20"/>
      <c r="E57" s="19"/>
      <c r="F57" s="23"/>
      <c r="G57" s="15"/>
      <c r="H57" s="16"/>
      <c r="I57" s="15"/>
      <c r="J57" s="26"/>
    </row>
    <row r="58" spans="1:10" s="9" customFormat="1" ht="26.1" customHeight="1">
      <c r="A58" s="8"/>
      <c r="B58" s="691"/>
      <c r="C58" s="24"/>
      <c r="D58" s="20"/>
      <c r="E58" s="19"/>
      <c r="F58" s="23"/>
      <c r="G58" s="15"/>
      <c r="H58" s="16"/>
      <c r="I58" s="15"/>
      <c r="J58" s="26"/>
    </row>
    <row r="59" spans="1:10" ht="26.1" customHeight="1">
      <c r="B59" s="691"/>
      <c r="C59" s="25"/>
      <c r="D59" s="20"/>
      <c r="E59" s="19"/>
      <c r="F59" s="23"/>
      <c r="G59" s="15"/>
      <c r="H59" s="16"/>
      <c r="I59" s="15"/>
      <c r="J59" s="26"/>
    </row>
    <row r="60" spans="1:10" ht="26.1" customHeight="1">
      <c r="B60" s="694"/>
      <c r="C60" s="34"/>
      <c r="D60" s="26"/>
      <c r="E60" s="18"/>
      <c r="F60" s="22"/>
      <c r="G60" s="15"/>
      <c r="H60" s="16"/>
      <c r="I60" s="15"/>
      <c r="J60" s="26"/>
    </row>
    <row r="61" spans="1:10" ht="26.1" customHeight="1">
      <c r="B61" s="692"/>
      <c r="C61" s="25"/>
      <c r="D61" s="26"/>
      <c r="E61" s="18"/>
      <c r="F61" s="22"/>
      <c r="G61" s="15"/>
      <c r="H61" s="16"/>
      <c r="I61" s="15"/>
      <c r="J61" s="26"/>
    </row>
    <row r="62" spans="1:10" ht="26.1" customHeight="1">
      <c r="B62" s="692"/>
      <c r="C62" s="22"/>
      <c r="D62" s="26"/>
      <c r="E62" s="18"/>
      <c r="F62" s="22"/>
      <c r="G62" s="29"/>
      <c r="H62" s="29"/>
      <c r="I62" s="28"/>
      <c r="J62" s="26"/>
    </row>
    <row r="63" spans="1:10" s="9" customFormat="1" ht="26.1" customHeight="1">
      <c r="A63" s="8"/>
      <c r="B63" s="692"/>
      <c r="C63" s="23"/>
      <c r="D63" s="20"/>
      <c r="E63" s="19"/>
      <c r="F63" s="23"/>
      <c r="G63" s="15"/>
      <c r="H63" s="16"/>
      <c r="I63" s="15"/>
      <c r="J63" s="26"/>
    </row>
    <row r="64" spans="1:10" ht="26.1" customHeight="1">
      <c r="B64" s="694"/>
      <c r="C64" s="34"/>
      <c r="D64" s="26"/>
      <c r="E64" s="18"/>
      <c r="F64" s="22"/>
      <c r="G64" s="15"/>
      <c r="H64" s="16"/>
      <c r="I64" s="15"/>
      <c r="J64" s="26"/>
    </row>
    <row r="65" spans="2:10" ht="26.1" customHeight="1">
      <c r="B65" s="692"/>
      <c r="C65" s="25"/>
      <c r="D65" s="26"/>
      <c r="E65" s="18"/>
      <c r="F65" s="22"/>
      <c r="G65" s="15"/>
      <c r="H65" s="16"/>
      <c r="I65" s="15"/>
      <c r="J65" s="26"/>
    </row>
    <row r="66" spans="2:10" ht="26.1" customHeight="1">
      <c r="B66" s="692"/>
      <c r="C66" s="22"/>
      <c r="D66" s="26"/>
      <c r="E66" s="18"/>
      <c r="F66" s="22"/>
      <c r="G66" s="29"/>
      <c r="H66" s="29"/>
      <c r="I66" s="28"/>
      <c r="J66" s="26"/>
    </row>
  </sheetData>
  <customSheetViews>
    <customSheetView guid="{7F37535C-0784-49D5-8E31-AFF9F5484D43}" scale="75" showPageBreaks="1" showGridLines="0" zeroValues="0" printArea="1" view="pageBreakPreview" showRuler="0" topLeftCell="A28">
      <selection activeCell="T48" sqref="T48"/>
      <rowBreaks count="5" manualBreakCount="5">
        <brk id="30" min="3" max="14" man="1"/>
        <brk id="55" min="3" max="14" man="1"/>
        <brk id="80" min="3" max="14" man="1"/>
        <brk id="105" min="3" max="14" man="1"/>
        <brk id="130" min="3" max="14" man="1"/>
      </rowBreaks>
      <pageMargins left="0.59055118110236227" right="0.59055118110236227" top="0.98425196850393704" bottom="0.59055118110236227" header="0.78740157480314965" footer="0.39370078740157483"/>
      <printOptions horizontalCentered="1"/>
      <pageSetup paperSize="9" scale="95" firstPageNumber="3" orientation="landscape" useFirstPageNumber="1" r:id="rId1"/>
      <headerFooter alignWithMargins="0">
        <oddHeader>&amp;L&amp;10（中科目別内訳）</oddHeader>
        <oddFooter>&amp;C&amp;10東　　北　　大　　学&amp;R&amp;10No.&amp;P</oddFooter>
      </headerFooter>
    </customSheetView>
  </customSheetViews>
  <mergeCells count="6">
    <mergeCell ref="B23:C23"/>
    <mergeCell ref="B2:D2"/>
    <mergeCell ref="E2:F2"/>
    <mergeCell ref="E3:F3"/>
    <mergeCell ref="E13:F13"/>
    <mergeCell ref="B13:C13"/>
  </mergeCells>
  <phoneticPr fontId="27"/>
  <printOptions horizontalCentered="1" verticalCentered="1" gridLinesSet="0"/>
  <pageMargins left="0.78740157480314965" right="0.59055118110236227" top="0.59055118110236227" bottom="0.98425196850393704" header="0.39370078740157483" footer="0.39370078740157483"/>
  <pageSetup paperSize="9" firstPageNumber="3" orientation="portrait" useFirstPageNumber="1" r:id="rId2"/>
  <headerFooter alignWithMargins="0">
    <oddFooter>&amp;C&amp;"ＭＳ Ｐ明朝,標準"独立行政法人国立高等専門学校機構&amp;R&amp;"ＭＳ Ｐ明朝,標準"&amp;P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FF00"/>
  </sheetPr>
  <dimension ref="A2:T10099"/>
  <sheetViews>
    <sheetView showZeros="0" view="pageBreakPreview" zoomScaleNormal="100" zoomScaleSheetLayoutView="100" workbookViewId="0">
      <selection activeCell="I32" sqref="I32"/>
    </sheetView>
  </sheetViews>
  <sheetFormatPr defaultColWidth="9" defaultRowHeight="26.1" customHeight="1"/>
  <cols>
    <col min="1" max="1" width="6.25" style="57" bestFit="1" customWidth="1"/>
    <col min="2" max="2" width="4.125" style="58" customWidth="1"/>
    <col min="3" max="3" width="18.25" style="59" customWidth="1"/>
    <col min="4" max="4" width="1.625" style="58" customWidth="1"/>
    <col min="5" max="5" width="22.875" style="59" customWidth="1"/>
    <col min="6" max="6" width="6.625" style="75" customWidth="1"/>
    <col min="7" max="7" width="5.625" style="72" customWidth="1"/>
    <col min="8" max="8" width="9.625" style="76" customWidth="1"/>
    <col min="9" max="9" width="9.75" style="74" customWidth="1"/>
    <col min="10" max="10" width="10.75" style="58" bestFit="1" customWidth="1"/>
    <col min="11" max="11" width="10.75" style="60" customWidth="1"/>
    <col min="12" max="17" width="10.75" style="61" customWidth="1"/>
    <col min="18" max="20" width="10.75" style="62" customWidth="1"/>
    <col min="21" max="16384" width="9" style="60"/>
  </cols>
  <sheetData>
    <row r="2" spans="1:20" ht="26.1" customHeight="1">
      <c r="D2" s="64"/>
      <c r="E2" s="71"/>
    </row>
    <row r="3" spans="1:20" ht="26.1" customHeight="1">
      <c r="B3" s="56" t="s">
        <v>35</v>
      </c>
      <c r="C3" s="51"/>
      <c r="D3" s="636"/>
      <c r="E3" s="52"/>
      <c r="F3" s="53"/>
      <c r="G3" s="54"/>
      <c r="H3" s="53"/>
      <c r="I3" s="53"/>
      <c r="J3" s="55"/>
    </row>
    <row r="4" spans="1:20" s="57" customFormat="1" ht="30" customHeight="1">
      <c r="B4" s="876" t="s">
        <v>36</v>
      </c>
      <c r="C4" s="876"/>
      <c r="D4" s="876"/>
      <c r="E4" s="643" t="s">
        <v>27</v>
      </c>
      <c r="F4" s="644" t="s">
        <v>13</v>
      </c>
      <c r="G4" s="645" t="s">
        <v>37</v>
      </c>
      <c r="H4" s="644" t="s">
        <v>38</v>
      </c>
      <c r="I4" s="644" t="s">
        <v>4</v>
      </c>
      <c r="J4" s="645" t="s">
        <v>12</v>
      </c>
      <c r="L4" s="61"/>
      <c r="M4" s="61"/>
      <c r="N4" s="61"/>
      <c r="O4" s="61"/>
      <c r="P4" s="61"/>
      <c r="Q4" s="61"/>
      <c r="R4" s="63"/>
      <c r="S4" s="63"/>
      <c r="T4" s="63"/>
    </row>
    <row r="5" spans="1:20" s="625" customFormat="1" ht="27.95" customHeight="1">
      <c r="A5" s="617">
        <f>+ROW()-5</f>
        <v>0</v>
      </c>
      <c r="B5" s="659" t="s">
        <v>1105</v>
      </c>
      <c r="C5" s="619"/>
      <c r="D5" s="620"/>
      <c r="E5" s="621"/>
      <c r="F5" s="491"/>
      <c r="G5" s="622"/>
      <c r="H5" s="492"/>
      <c r="I5" s="490"/>
      <c r="J5" s="623"/>
      <c r="K5" s="624"/>
    </row>
    <row r="6" spans="1:20" s="625" customFormat="1" ht="27.95" customHeight="1">
      <c r="A6" s="617">
        <f t="shared" ref="A6:A28" si="0">IF(A5=17,1,A5+1)</f>
        <v>1</v>
      </c>
      <c r="B6" s="687" t="s">
        <v>1011</v>
      </c>
      <c r="C6" s="614"/>
      <c r="D6" s="620"/>
      <c r="E6" s="621"/>
      <c r="F6" s="491"/>
      <c r="G6" s="622"/>
      <c r="H6" s="490"/>
      <c r="I6" s="490"/>
      <c r="J6" s="623"/>
      <c r="K6" s="624"/>
    </row>
    <row r="7" spans="1:20" s="625" customFormat="1" ht="27.95" customHeight="1">
      <c r="A7" s="617">
        <f>IF(A4=17,1,A4+1)</f>
        <v>1</v>
      </c>
      <c r="B7" s="634"/>
      <c r="C7" s="613" t="s">
        <v>1285</v>
      </c>
      <c r="D7" s="620"/>
      <c r="E7" s="621" t="s">
        <v>1286</v>
      </c>
      <c r="F7" s="491">
        <v>1</v>
      </c>
      <c r="G7" s="622" t="s">
        <v>947</v>
      </c>
      <c r="H7" s="492"/>
      <c r="I7" s="527"/>
      <c r="J7" s="623"/>
    </row>
    <row r="8" spans="1:20" s="625" customFormat="1" ht="27.95" customHeight="1">
      <c r="A8" s="617">
        <f>IF(A5=17,1,A5+1)</f>
        <v>1</v>
      </c>
      <c r="B8" s="634"/>
      <c r="C8" s="613" t="s">
        <v>165</v>
      </c>
      <c r="D8" s="620"/>
      <c r="E8" s="621" t="s">
        <v>1284</v>
      </c>
      <c r="F8" s="491">
        <v>1</v>
      </c>
      <c r="G8" s="622" t="s">
        <v>1108</v>
      </c>
      <c r="H8" s="527"/>
      <c r="I8" s="490"/>
      <c r="J8" s="623"/>
    </row>
    <row r="9" spans="1:20" s="625" customFormat="1" ht="27.95" customHeight="1">
      <c r="A9" s="617">
        <f>IF(A6=17,1,A6+1)</f>
        <v>2</v>
      </c>
      <c r="B9" s="634"/>
      <c r="C9" s="613" t="s">
        <v>165</v>
      </c>
      <c r="D9" s="620"/>
      <c r="E9" s="621" t="s">
        <v>1109</v>
      </c>
      <c r="F9" s="491">
        <v>1</v>
      </c>
      <c r="G9" s="622" t="s">
        <v>1108</v>
      </c>
      <c r="H9" s="527"/>
      <c r="I9" s="490"/>
      <c r="J9" s="623"/>
    </row>
    <row r="10" spans="1:20" s="625" customFormat="1" ht="27.95" customHeight="1">
      <c r="A10" s="617">
        <f t="shared" si="0"/>
        <v>3</v>
      </c>
      <c r="B10" s="634"/>
      <c r="C10" s="613" t="s">
        <v>1112</v>
      </c>
      <c r="D10" s="620"/>
      <c r="E10" s="621"/>
      <c r="F10" s="491">
        <v>1</v>
      </c>
      <c r="G10" s="622" t="s">
        <v>947</v>
      </c>
      <c r="H10" s="492"/>
      <c r="I10" s="492"/>
      <c r="J10" s="623" t="s">
        <v>972</v>
      </c>
      <c r="K10" s="624"/>
    </row>
    <row r="11" spans="1:20" s="625" customFormat="1" ht="27.95" customHeight="1">
      <c r="A11" s="617">
        <f t="shared" si="0"/>
        <v>4</v>
      </c>
      <c r="B11" s="634"/>
      <c r="C11" s="613" t="s">
        <v>1113</v>
      </c>
      <c r="D11" s="620"/>
      <c r="E11" s="621"/>
      <c r="F11" s="491">
        <v>1</v>
      </c>
      <c r="G11" s="622" t="s">
        <v>947</v>
      </c>
      <c r="H11" s="492"/>
      <c r="I11" s="492"/>
      <c r="J11" s="623" t="s">
        <v>972</v>
      </c>
      <c r="K11" s="624"/>
    </row>
    <row r="12" spans="1:20" s="625" customFormat="1" ht="27.95" customHeight="1">
      <c r="A12" s="617">
        <f t="shared" si="0"/>
        <v>5</v>
      </c>
      <c r="B12" s="634"/>
      <c r="C12" s="614" t="s">
        <v>5</v>
      </c>
      <c r="D12" s="620"/>
      <c r="E12" s="621"/>
      <c r="F12" s="491">
        <v>1</v>
      </c>
      <c r="G12" s="622" t="s">
        <v>947</v>
      </c>
      <c r="H12" s="490"/>
      <c r="I12" s="490"/>
      <c r="J12" s="623" t="s">
        <v>972</v>
      </c>
      <c r="K12" s="624"/>
    </row>
    <row r="13" spans="1:20" s="625" customFormat="1" ht="27.95" customHeight="1">
      <c r="A13" s="617">
        <f t="shared" si="0"/>
        <v>6</v>
      </c>
      <c r="B13" s="634"/>
      <c r="C13" s="614" t="s">
        <v>8</v>
      </c>
      <c r="D13" s="620"/>
      <c r="E13" s="621"/>
      <c r="F13" s="491">
        <v>1</v>
      </c>
      <c r="G13" s="622" t="s">
        <v>947</v>
      </c>
      <c r="H13" s="490"/>
      <c r="I13" s="490"/>
      <c r="J13" s="623" t="s">
        <v>972</v>
      </c>
      <c r="K13" s="624"/>
    </row>
    <row r="14" spans="1:20" s="625" customFormat="1" ht="27.95" customHeight="1">
      <c r="A14" s="617">
        <f t="shared" si="0"/>
        <v>7</v>
      </c>
      <c r="B14" s="634"/>
      <c r="C14" s="616" t="s">
        <v>6</v>
      </c>
      <c r="D14" s="620"/>
      <c r="E14" s="621"/>
      <c r="F14" s="491">
        <v>1</v>
      </c>
      <c r="G14" s="622" t="s">
        <v>947</v>
      </c>
      <c r="H14" s="635"/>
      <c r="I14" s="635"/>
      <c r="J14" s="623" t="s">
        <v>972</v>
      </c>
      <c r="K14" s="624"/>
    </row>
    <row r="15" spans="1:20" s="625" customFormat="1" ht="27.95" customHeight="1">
      <c r="A15" s="617">
        <f t="shared" si="0"/>
        <v>8</v>
      </c>
      <c r="B15" s="634"/>
      <c r="C15" s="613" t="s">
        <v>11</v>
      </c>
      <c r="D15" s="620"/>
      <c r="E15" s="621"/>
      <c r="F15" s="491">
        <v>1</v>
      </c>
      <c r="G15" s="622" t="s">
        <v>947</v>
      </c>
      <c r="H15" s="490"/>
      <c r="I15" s="490"/>
      <c r="J15" s="623" t="s">
        <v>972</v>
      </c>
      <c r="K15" s="624"/>
    </row>
    <row r="16" spans="1:20" s="625" customFormat="1" ht="27.95" customHeight="1">
      <c r="A16" s="617">
        <f t="shared" si="0"/>
        <v>9</v>
      </c>
      <c r="B16" s="634"/>
      <c r="C16" s="613" t="s">
        <v>19</v>
      </c>
      <c r="D16" s="620"/>
      <c r="E16" s="621"/>
      <c r="F16" s="491">
        <v>1</v>
      </c>
      <c r="G16" s="622" t="s">
        <v>947</v>
      </c>
      <c r="H16" s="492"/>
      <c r="I16" s="492"/>
      <c r="J16" s="623" t="s">
        <v>972</v>
      </c>
      <c r="K16" s="624"/>
    </row>
    <row r="17" spans="1:19" s="625" customFormat="1" ht="27.95" customHeight="1">
      <c r="A17" s="617">
        <f t="shared" si="0"/>
        <v>10</v>
      </c>
      <c r="B17" s="634"/>
      <c r="C17" s="614" t="s">
        <v>1110</v>
      </c>
      <c r="D17" s="620"/>
      <c r="E17" s="621"/>
      <c r="F17" s="491">
        <v>1</v>
      </c>
      <c r="G17" s="622" t="s">
        <v>947</v>
      </c>
      <c r="H17" s="492"/>
      <c r="I17" s="492"/>
      <c r="J17" s="623" t="s">
        <v>972</v>
      </c>
      <c r="K17" s="624"/>
    </row>
    <row r="18" spans="1:19" s="625" customFormat="1" ht="27.75" customHeight="1">
      <c r="A18" s="617">
        <f>IF(A21=17,1,A21+1)</f>
        <v>12</v>
      </c>
      <c r="B18" s="634"/>
      <c r="C18" s="614" t="s">
        <v>1160</v>
      </c>
      <c r="D18" s="620"/>
      <c r="E18" s="621"/>
      <c r="F18" s="491">
        <v>1</v>
      </c>
      <c r="G18" s="622" t="s">
        <v>947</v>
      </c>
      <c r="H18" s="492"/>
      <c r="I18" s="490"/>
      <c r="J18" s="623" t="s">
        <v>972</v>
      </c>
      <c r="K18" s="624"/>
      <c r="L18" s="627"/>
      <c r="M18" s="627"/>
      <c r="N18" s="627"/>
      <c r="O18" s="627"/>
      <c r="P18" s="627"/>
      <c r="Q18" s="627"/>
      <c r="R18" s="627"/>
      <c r="S18" s="627"/>
    </row>
    <row r="19" spans="1:19" s="625" customFormat="1" ht="27.95" customHeight="1">
      <c r="A19" s="617">
        <f>IF(A18=17,1,A18+1)</f>
        <v>13</v>
      </c>
      <c r="B19" s="634"/>
      <c r="C19" s="614" t="s">
        <v>1111</v>
      </c>
      <c r="D19" s="620"/>
      <c r="E19" s="621"/>
      <c r="F19" s="491">
        <v>1</v>
      </c>
      <c r="G19" s="622" t="s">
        <v>947</v>
      </c>
      <c r="H19" s="492"/>
      <c r="I19" s="490"/>
      <c r="J19" s="623" t="s">
        <v>972</v>
      </c>
      <c r="K19" s="624"/>
    </row>
    <row r="20" spans="1:19" s="625" customFormat="1" ht="27.95" customHeight="1">
      <c r="A20" s="617">
        <f>IF(A19=17,1,A19+1)</f>
        <v>14</v>
      </c>
      <c r="B20" s="634"/>
      <c r="C20" s="614" t="s">
        <v>997</v>
      </c>
      <c r="D20" s="620"/>
      <c r="E20" s="621"/>
      <c r="F20" s="491">
        <v>1</v>
      </c>
      <c r="G20" s="622" t="s">
        <v>947</v>
      </c>
      <c r="H20" s="492"/>
      <c r="I20" s="490"/>
      <c r="J20" s="623" t="s">
        <v>972</v>
      </c>
      <c r="K20" s="624"/>
    </row>
    <row r="21" spans="1:19" s="625" customFormat="1" ht="27.95" customHeight="1">
      <c r="A21" s="617">
        <f>IF(A17=17,1,A17+1)</f>
        <v>11</v>
      </c>
      <c r="B21" s="634"/>
      <c r="C21" s="614" t="s">
        <v>867</v>
      </c>
      <c r="D21" s="620"/>
      <c r="E21" s="621"/>
      <c r="F21" s="491">
        <v>1</v>
      </c>
      <c r="G21" s="622" t="s">
        <v>947</v>
      </c>
      <c r="H21" s="492"/>
      <c r="I21" s="492"/>
      <c r="J21" s="623" t="s">
        <v>972</v>
      </c>
      <c r="K21" s="624"/>
    </row>
    <row r="22" spans="1:19" s="625" customFormat="1" ht="27.95" customHeight="1">
      <c r="A22" s="617">
        <f>IF(A19=17,1,A19+1)</f>
        <v>14</v>
      </c>
      <c r="B22" s="686"/>
      <c r="C22" s="613" t="s">
        <v>14</v>
      </c>
      <c r="D22" s="620"/>
      <c r="E22" s="621"/>
      <c r="F22" s="491">
        <v>1</v>
      </c>
      <c r="G22" s="622" t="s">
        <v>947</v>
      </c>
      <c r="H22" s="492"/>
      <c r="I22" s="492"/>
      <c r="J22" s="623" t="s">
        <v>1130</v>
      </c>
      <c r="K22" s="624"/>
    </row>
    <row r="23" spans="1:19" s="625" customFormat="1" ht="27.95" customHeight="1">
      <c r="A23" s="617">
        <f t="shared" si="0"/>
        <v>15</v>
      </c>
      <c r="B23" s="634"/>
      <c r="C23" s="613" t="s">
        <v>965</v>
      </c>
      <c r="D23" s="620"/>
      <c r="E23" s="621"/>
      <c r="F23" s="491"/>
      <c r="G23" s="622"/>
      <c r="H23" s="492"/>
      <c r="I23" s="490">
        <f>SUM(I7:I22)</f>
        <v>0</v>
      </c>
      <c r="J23" s="623"/>
      <c r="K23" s="624"/>
    </row>
    <row r="24" spans="1:19" s="625" customFormat="1" ht="27.95" customHeight="1">
      <c r="A24" s="617">
        <f t="shared" si="0"/>
        <v>16</v>
      </c>
      <c r="B24" s="634"/>
      <c r="C24" s="613"/>
      <c r="D24" s="620"/>
      <c r="E24" s="621"/>
      <c r="F24" s="491"/>
      <c r="G24" s="622"/>
      <c r="H24" s="492"/>
      <c r="I24" s="490"/>
      <c r="J24" s="623"/>
      <c r="K24" s="624"/>
    </row>
    <row r="25" spans="1:19" s="625" customFormat="1" ht="27.95" customHeight="1">
      <c r="A25" s="617">
        <f t="shared" si="0"/>
        <v>17</v>
      </c>
      <c r="B25" s="686" t="s">
        <v>1012</v>
      </c>
      <c r="C25" s="613"/>
      <c r="D25" s="620"/>
      <c r="E25" s="621"/>
      <c r="F25" s="491"/>
      <c r="G25" s="622"/>
      <c r="H25" s="492"/>
      <c r="I25" s="490"/>
      <c r="J25" s="623"/>
      <c r="K25" s="624"/>
    </row>
    <row r="26" spans="1:19" s="625" customFormat="1" ht="27.95" customHeight="1">
      <c r="A26" s="617">
        <f t="shared" si="0"/>
        <v>1</v>
      </c>
      <c r="B26" s="634"/>
      <c r="C26" s="613" t="s">
        <v>8</v>
      </c>
      <c r="D26" s="620"/>
      <c r="E26" s="621"/>
      <c r="F26" s="491">
        <v>1</v>
      </c>
      <c r="G26" s="622" t="s">
        <v>947</v>
      </c>
      <c r="H26" s="492"/>
      <c r="I26" s="490"/>
      <c r="J26" s="623" t="s">
        <v>972</v>
      </c>
      <c r="K26" s="624"/>
    </row>
    <row r="27" spans="1:19" s="625" customFormat="1" ht="27.95" customHeight="1">
      <c r="A27" s="617">
        <f t="shared" si="0"/>
        <v>2</v>
      </c>
      <c r="B27" s="634"/>
      <c r="C27" s="613" t="s">
        <v>14</v>
      </c>
      <c r="D27" s="620"/>
      <c r="E27" s="621"/>
      <c r="F27" s="491">
        <v>1</v>
      </c>
      <c r="G27" s="622" t="s">
        <v>947</v>
      </c>
      <c r="H27" s="492"/>
      <c r="I27" s="490"/>
      <c r="J27" s="623" t="s">
        <v>1130</v>
      </c>
      <c r="K27" s="624"/>
    </row>
    <row r="28" spans="1:19" s="625" customFormat="1" ht="27.95" customHeight="1">
      <c r="A28" s="617">
        <f t="shared" si="0"/>
        <v>3</v>
      </c>
      <c r="B28" s="634"/>
      <c r="C28" s="613" t="s">
        <v>1261</v>
      </c>
      <c r="D28" s="620"/>
      <c r="E28" s="621"/>
      <c r="F28" s="491">
        <v>1</v>
      </c>
      <c r="G28" s="622" t="s">
        <v>947</v>
      </c>
      <c r="H28" s="492"/>
      <c r="I28" s="490"/>
      <c r="J28" s="623" t="s">
        <v>1130</v>
      </c>
      <c r="K28" s="624"/>
    </row>
    <row r="29" spans="1:19" s="625" customFormat="1" ht="27.95" customHeight="1">
      <c r="A29" s="617">
        <f>IF(A27=17,1,A27+1)</f>
        <v>3</v>
      </c>
      <c r="B29" s="634"/>
      <c r="C29" s="613" t="s">
        <v>965</v>
      </c>
      <c r="D29" s="620"/>
      <c r="E29" s="621"/>
      <c r="F29" s="491"/>
      <c r="G29" s="622"/>
      <c r="H29" s="492"/>
      <c r="I29" s="490">
        <f>SUM(I26:I28)</f>
        <v>0</v>
      </c>
      <c r="J29" s="623"/>
      <c r="K29" s="624"/>
    </row>
    <row r="30" spans="1:19" s="625" customFormat="1" ht="27.95" customHeight="1">
      <c r="A30" s="617">
        <f t="shared" ref="A30:A93" si="1">IF(A28=17,1,A28+1)</f>
        <v>4</v>
      </c>
      <c r="B30" s="634"/>
      <c r="C30" s="613"/>
      <c r="D30" s="620"/>
      <c r="E30" s="621"/>
      <c r="F30" s="491"/>
      <c r="G30" s="622"/>
      <c r="H30" s="492"/>
      <c r="I30" s="490"/>
      <c r="J30" s="623"/>
      <c r="K30" s="624"/>
    </row>
    <row r="31" spans="1:19" s="625" customFormat="1" ht="27.95" customHeight="1">
      <c r="A31" s="617">
        <f t="shared" si="1"/>
        <v>4</v>
      </c>
      <c r="B31" s="687" t="s">
        <v>1106</v>
      </c>
      <c r="C31" s="614"/>
      <c r="D31" s="620"/>
      <c r="E31" s="621"/>
      <c r="F31" s="491"/>
      <c r="G31" s="622"/>
      <c r="H31" s="492"/>
      <c r="I31" s="490"/>
      <c r="J31" s="623"/>
      <c r="K31" s="624"/>
    </row>
    <row r="32" spans="1:19" s="625" customFormat="1" ht="27.95" customHeight="1">
      <c r="A32" s="617">
        <f t="shared" si="1"/>
        <v>5</v>
      </c>
      <c r="B32" s="634"/>
      <c r="C32" s="614" t="s">
        <v>948</v>
      </c>
      <c r="D32" s="620"/>
      <c r="E32" s="621"/>
      <c r="F32" s="491">
        <v>1</v>
      </c>
      <c r="G32" s="622" t="s">
        <v>947</v>
      </c>
      <c r="H32" s="492"/>
      <c r="I32" s="490"/>
      <c r="J32" s="623" t="s">
        <v>1130</v>
      </c>
      <c r="K32" s="624"/>
    </row>
    <row r="33" spans="1:19" s="625" customFormat="1" ht="27.95" customHeight="1">
      <c r="A33" s="617">
        <f t="shared" si="1"/>
        <v>5</v>
      </c>
      <c r="B33" s="634"/>
      <c r="C33" s="613" t="s">
        <v>949</v>
      </c>
      <c r="D33" s="620"/>
      <c r="E33" s="621"/>
      <c r="F33" s="491">
        <v>1</v>
      </c>
      <c r="G33" s="622" t="s">
        <v>947</v>
      </c>
      <c r="H33" s="492"/>
      <c r="I33" s="490"/>
      <c r="J33" s="623" t="s">
        <v>1130</v>
      </c>
      <c r="K33" s="624"/>
    </row>
    <row r="34" spans="1:19" s="625" customFormat="1" ht="27.95" customHeight="1">
      <c r="A34" s="617">
        <f t="shared" si="1"/>
        <v>6</v>
      </c>
      <c r="B34" s="634"/>
      <c r="C34" s="613" t="s">
        <v>965</v>
      </c>
      <c r="D34" s="620"/>
      <c r="E34" s="621"/>
      <c r="F34" s="491"/>
      <c r="G34" s="622"/>
      <c r="H34" s="492"/>
      <c r="I34" s="490">
        <f>SUM(I32:I33)</f>
        <v>0</v>
      </c>
      <c r="J34" s="623"/>
      <c r="K34" s="624"/>
    </row>
    <row r="35" spans="1:19" s="625" customFormat="1" ht="27.75" customHeight="1">
      <c r="A35" s="617">
        <f t="shared" si="1"/>
        <v>6</v>
      </c>
      <c r="B35" s="687"/>
      <c r="C35" s="614"/>
      <c r="D35" s="620"/>
      <c r="E35" s="621"/>
      <c r="F35" s="491"/>
      <c r="G35" s="622"/>
      <c r="H35" s="492"/>
      <c r="I35" s="490"/>
      <c r="J35" s="623"/>
      <c r="K35" s="624"/>
      <c r="L35" s="627"/>
      <c r="M35" s="627"/>
      <c r="N35" s="627"/>
      <c r="O35" s="627"/>
      <c r="P35" s="627"/>
      <c r="Q35" s="627"/>
      <c r="R35" s="627"/>
      <c r="S35" s="627"/>
    </row>
    <row r="36" spans="1:19" s="625" customFormat="1" ht="27.75" customHeight="1">
      <c r="A36" s="617">
        <f t="shared" si="1"/>
        <v>7</v>
      </c>
      <c r="B36" s="634"/>
      <c r="C36" s="614"/>
      <c r="D36" s="620"/>
      <c r="E36" s="621"/>
      <c r="F36" s="491"/>
      <c r="G36" s="622"/>
      <c r="H36" s="492"/>
      <c r="I36" s="490"/>
      <c r="J36" s="623"/>
      <c r="K36" s="624"/>
    </row>
    <row r="37" spans="1:19" s="625" customFormat="1" ht="27.95" customHeight="1">
      <c r="A37" s="617">
        <f t="shared" si="1"/>
        <v>7</v>
      </c>
      <c r="B37" s="634"/>
      <c r="C37" s="613"/>
      <c r="D37" s="620"/>
      <c r="E37" s="621"/>
      <c r="F37" s="491"/>
      <c r="G37" s="622"/>
      <c r="H37" s="492"/>
      <c r="I37" s="490"/>
      <c r="J37" s="623"/>
      <c r="K37" s="624"/>
    </row>
    <row r="38" spans="1:19" s="625" customFormat="1" ht="27.95" customHeight="1">
      <c r="A38" s="617">
        <f t="shared" si="1"/>
        <v>8</v>
      </c>
      <c r="B38" s="634"/>
      <c r="C38" s="613"/>
      <c r="D38" s="620"/>
      <c r="E38" s="621"/>
      <c r="F38" s="491"/>
      <c r="G38" s="622"/>
      <c r="H38" s="492"/>
      <c r="I38" s="490"/>
      <c r="J38" s="623"/>
      <c r="K38" s="624"/>
    </row>
    <row r="39" spans="1:19" s="625" customFormat="1" ht="27.95" customHeight="1">
      <c r="A39" s="617">
        <f t="shared" si="1"/>
        <v>8</v>
      </c>
      <c r="B39" s="634"/>
      <c r="C39" s="613"/>
      <c r="D39" s="620"/>
      <c r="E39" s="621"/>
      <c r="F39" s="491"/>
      <c r="G39" s="622"/>
      <c r="H39" s="492"/>
      <c r="I39" s="490"/>
      <c r="J39" s="623"/>
      <c r="K39" s="624"/>
    </row>
    <row r="40" spans="1:19" s="625" customFormat="1" ht="27.75" customHeight="1">
      <c r="A40" s="617">
        <f t="shared" si="1"/>
        <v>9</v>
      </c>
      <c r="B40" s="634"/>
      <c r="C40" s="613"/>
      <c r="D40" s="620"/>
      <c r="E40" s="621"/>
      <c r="F40" s="491"/>
      <c r="G40" s="622"/>
      <c r="H40" s="492"/>
      <c r="I40" s="490"/>
      <c r="J40" s="623"/>
      <c r="K40" s="624"/>
    </row>
    <row r="41" spans="1:19" s="625" customFormat="1" ht="27.75" customHeight="1">
      <c r="A41" s="617">
        <f t="shared" si="1"/>
        <v>9</v>
      </c>
      <c r="B41" s="686"/>
      <c r="C41" s="613"/>
      <c r="D41" s="620"/>
      <c r="E41" s="621"/>
      <c r="F41" s="491"/>
      <c r="G41" s="622"/>
      <c r="H41" s="492"/>
      <c r="I41" s="490"/>
      <c r="J41" s="623"/>
      <c r="K41" s="627"/>
    </row>
    <row r="42" spans="1:19" s="625" customFormat="1" ht="27.75" customHeight="1">
      <c r="A42" s="617">
        <f t="shared" si="1"/>
        <v>10</v>
      </c>
      <c r="B42" s="634"/>
      <c r="C42" s="613"/>
      <c r="D42" s="620"/>
      <c r="E42" s="621"/>
      <c r="F42" s="491"/>
      <c r="G42" s="622"/>
      <c r="H42" s="492"/>
      <c r="I42" s="490"/>
      <c r="J42" s="623"/>
    </row>
    <row r="43" spans="1:19" s="625" customFormat="1" ht="27.75" customHeight="1">
      <c r="A43" s="617">
        <f t="shared" si="1"/>
        <v>10</v>
      </c>
      <c r="B43" s="634"/>
      <c r="C43" s="614"/>
      <c r="D43" s="620"/>
      <c r="E43" s="621"/>
      <c r="F43" s="491"/>
      <c r="G43" s="622"/>
      <c r="H43" s="492"/>
      <c r="I43" s="490"/>
      <c r="J43" s="623"/>
    </row>
    <row r="44" spans="1:19" s="625" customFormat="1" ht="27.75" customHeight="1">
      <c r="A44" s="617">
        <f t="shared" si="1"/>
        <v>11</v>
      </c>
      <c r="B44" s="634"/>
      <c r="C44" s="614"/>
      <c r="D44" s="620"/>
      <c r="E44" s="621"/>
      <c r="F44" s="491"/>
      <c r="G44" s="622"/>
      <c r="H44" s="490"/>
      <c r="I44" s="490"/>
      <c r="J44" s="623"/>
    </row>
    <row r="45" spans="1:19" s="625" customFormat="1" ht="27.75" customHeight="1">
      <c r="A45" s="617">
        <f t="shared" si="1"/>
        <v>11</v>
      </c>
      <c r="B45" s="637"/>
      <c r="C45" s="613"/>
      <c r="D45" s="620"/>
      <c r="E45" s="621"/>
      <c r="F45" s="491"/>
      <c r="G45" s="622"/>
      <c r="H45" s="492"/>
      <c r="I45" s="490"/>
      <c r="J45" s="623"/>
    </row>
    <row r="46" spans="1:19" s="625" customFormat="1" ht="27.75" customHeight="1">
      <c r="A46" s="617">
        <f t="shared" si="1"/>
        <v>12</v>
      </c>
      <c r="B46" s="686"/>
      <c r="C46" s="613"/>
      <c r="D46" s="620"/>
      <c r="E46" s="621"/>
      <c r="F46" s="491"/>
      <c r="G46" s="622"/>
      <c r="H46" s="492"/>
      <c r="I46" s="490"/>
      <c r="J46" s="623"/>
    </row>
    <row r="47" spans="1:19" s="625" customFormat="1" ht="27.75" customHeight="1">
      <c r="A47" s="617">
        <f t="shared" si="1"/>
        <v>12</v>
      </c>
      <c r="B47" s="634"/>
      <c r="C47" s="613"/>
      <c r="D47" s="620"/>
      <c r="E47" s="621"/>
      <c r="F47" s="491"/>
      <c r="G47" s="622"/>
      <c r="H47" s="492"/>
      <c r="I47" s="490"/>
      <c r="J47" s="623"/>
    </row>
    <row r="48" spans="1:19" s="625" customFormat="1" ht="27.75" customHeight="1">
      <c r="A48" s="617">
        <f t="shared" si="1"/>
        <v>13</v>
      </c>
      <c r="B48" s="634"/>
      <c r="C48" s="613"/>
      <c r="D48" s="620"/>
      <c r="E48" s="621"/>
      <c r="F48" s="491"/>
      <c r="G48" s="622"/>
      <c r="H48" s="492"/>
      <c r="I48" s="490"/>
      <c r="J48" s="623"/>
    </row>
    <row r="49" spans="1:19" s="625" customFormat="1" ht="27.75" customHeight="1">
      <c r="A49" s="617">
        <f t="shared" si="1"/>
        <v>13</v>
      </c>
      <c r="B49" s="634"/>
      <c r="C49" s="613"/>
      <c r="D49" s="620"/>
      <c r="E49" s="621"/>
      <c r="F49" s="491"/>
      <c r="G49" s="622"/>
      <c r="H49" s="492"/>
      <c r="I49" s="490"/>
      <c r="J49" s="623"/>
    </row>
    <row r="50" spans="1:19" s="625" customFormat="1" ht="27.75" customHeight="1">
      <c r="A50" s="617">
        <f t="shared" si="1"/>
        <v>14</v>
      </c>
      <c r="B50" s="634"/>
      <c r="C50" s="613"/>
      <c r="D50" s="620"/>
      <c r="E50" s="621"/>
      <c r="F50" s="491"/>
      <c r="G50" s="622"/>
      <c r="H50" s="492"/>
      <c r="I50" s="490"/>
      <c r="J50" s="623"/>
      <c r="K50" s="624"/>
      <c r="L50" s="627"/>
      <c r="M50" s="627"/>
      <c r="N50" s="627"/>
      <c r="O50" s="627"/>
      <c r="P50" s="627"/>
      <c r="Q50" s="627"/>
      <c r="R50" s="627"/>
      <c r="S50" s="627"/>
    </row>
    <row r="51" spans="1:19" s="625" customFormat="1" ht="27.75" customHeight="1">
      <c r="A51" s="617">
        <f t="shared" si="1"/>
        <v>14</v>
      </c>
      <c r="B51" s="634"/>
      <c r="C51" s="613"/>
      <c r="D51" s="620"/>
      <c r="E51" s="621"/>
      <c r="F51" s="491"/>
      <c r="G51" s="622"/>
      <c r="H51" s="492"/>
      <c r="I51" s="490"/>
      <c r="J51" s="623"/>
      <c r="K51" s="624"/>
      <c r="L51" s="627"/>
      <c r="M51" s="627"/>
      <c r="N51" s="627"/>
      <c r="O51" s="627"/>
      <c r="P51" s="627"/>
      <c r="Q51" s="627"/>
      <c r="R51" s="627"/>
      <c r="S51" s="627"/>
    </row>
    <row r="52" spans="1:19" s="625" customFormat="1" ht="27.75" customHeight="1">
      <c r="A52" s="617">
        <f t="shared" si="1"/>
        <v>15</v>
      </c>
      <c r="B52" s="634"/>
      <c r="C52" s="613"/>
      <c r="D52" s="620"/>
      <c r="E52" s="621"/>
      <c r="F52" s="491"/>
      <c r="G52" s="622"/>
      <c r="H52" s="492"/>
      <c r="I52" s="490"/>
      <c r="J52" s="623"/>
      <c r="K52" s="624"/>
      <c r="L52" s="627"/>
      <c r="M52" s="627"/>
      <c r="N52" s="627"/>
      <c r="O52" s="627"/>
      <c r="P52" s="627"/>
      <c r="Q52" s="627"/>
      <c r="R52" s="627"/>
      <c r="S52" s="627"/>
    </row>
    <row r="53" spans="1:19" s="625" customFormat="1" ht="27.75" customHeight="1">
      <c r="A53" s="617">
        <f t="shared" si="1"/>
        <v>15</v>
      </c>
      <c r="B53" s="634"/>
      <c r="C53" s="613"/>
      <c r="D53" s="620"/>
      <c r="E53" s="621"/>
      <c r="F53" s="491"/>
      <c r="G53" s="622"/>
      <c r="H53" s="492"/>
      <c r="I53" s="490"/>
      <c r="J53" s="623"/>
      <c r="K53" s="624"/>
      <c r="L53" s="627"/>
      <c r="M53" s="627"/>
      <c r="N53" s="627"/>
      <c r="O53" s="627"/>
      <c r="P53" s="627"/>
      <c r="Q53" s="627"/>
      <c r="R53" s="627"/>
      <c r="S53" s="627"/>
    </row>
    <row r="54" spans="1:19" s="625" customFormat="1" ht="27.75" customHeight="1">
      <c r="A54" s="617">
        <f t="shared" si="1"/>
        <v>16</v>
      </c>
      <c r="B54" s="634"/>
      <c r="C54" s="613"/>
      <c r="D54" s="620"/>
      <c r="E54" s="621"/>
      <c r="F54" s="491"/>
      <c r="G54" s="622"/>
      <c r="H54" s="492"/>
      <c r="I54" s="490"/>
      <c r="J54" s="623"/>
      <c r="K54" s="627"/>
    </row>
    <row r="55" spans="1:19" s="631" customFormat="1" ht="27.75" customHeight="1">
      <c r="A55" s="617">
        <f t="shared" si="1"/>
        <v>16</v>
      </c>
      <c r="B55" s="637"/>
      <c r="C55" s="614"/>
      <c r="D55" s="620"/>
      <c r="E55" s="621"/>
      <c r="F55" s="491"/>
      <c r="G55" s="622"/>
      <c r="H55" s="492"/>
      <c r="I55" s="490"/>
      <c r="J55" s="623"/>
      <c r="K55" s="627"/>
      <c r="L55" s="630"/>
      <c r="M55" s="630"/>
      <c r="N55" s="630"/>
      <c r="O55" s="630"/>
      <c r="P55" s="630"/>
      <c r="Q55" s="630"/>
      <c r="R55" s="630"/>
      <c r="S55" s="630"/>
    </row>
    <row r="56" spans="1:19" s="631" customFormat="1" ht="27.75" customHeight="1">
      <c r="A56" s="617">
        <f t="shared" si="1"/>
        <v>17</v>
      </c>
      <c r="B56" s="637"/>
      <c r="C56" s="614"/>
      <c r="D56" s="620"/>
      <c r="E56" s="621"/>
      <c r="F56" s="491"/>
      <c r="G56" s="622"/>
      <c r="H56" s="492"/>
      <c r="I56" s="490"/>
      <c r="J56" s="623"/>
      <c r="K56" s="627"/>
      <c r="L56" s="630"/>
      <c r="M56" s="630"/>
      <c r="N56" s="630"/>
      <c r="O56" s="630"/>
      <c r="P56" s="630"/>
      <c r="Q56" s="630"/>
      <c r="R56" s="630"/>
      <c r="S56" s="630"/>
    </row>
    <row r="57" spans="1:19" s="625" customFormat="1" ht="27.75" customHeight="1">
      <c r="A57" s="617">
        <f t="shared" si="1"/>
        <v>17</v>
      </c>
      <c r="B57" s="637"/>
      <c r="C57" s="614"/>
      <c r="D57" s="620"/>
      <c r="E57" s="621"/>
      <c r="F57" s="491"/>
      <c r="G57" s="622"/>
      <c r="H57" s="490"/>
      <c r="I57" s="490"/>
      <c r="J57" s="623"/>
      <c r="K57" s="628"/>
      <c r="L57" s="627"/>
      <c r="M57" s="627"/>
      <c r="N57" s="627"/>
      <c r="O57" s="627"/>
      <c r="P57" s="627"/>
      <c r="Q57" s="627"/>
      <c r="R57" s="627"/>
      <c r="S57" s="627"/>
    </row>
    <row r="58" spans="1:19" s="625" customFormat="1" ht="27.75" customHeight="1">
      <c r="A58" s="617">
        <f t="shared" si="1"/>
        <v>1</v>
      </c>
      <c r="B58" s="637"/>
      <c r="C58" s="614"/>
      <c r="D58" s="620"/>
      <c r="E58" s="621"/>
      <c r="F58" s="491"/>
      <c r="G58" s="622"/>
      <c r="H58" s="492"/>
      <c r="I58" s="490"/>
      <c r="J58" s="623"/>
      <c r="K58" s="624"/>
    </row>
    <row r="59" spans="1:19" s="631" customFormat="1" ht="27.75" customHeight="1">
      <c r="A59" s="617">
        <f t="shared" si="1"/>
        <v>1</v>
      </c>
      <c r="B59" s="637"/>
      <c r="C59" s="614"/>
      <c r="D59" s="620"/>
      <c r="E59" s="621"/>
      <c r="F59" s="491"/>
      <c r="G59" s="622"/>
      <c r="H59" s="492"/>
      <c r="I59" s="490"/>
      <c r="J59" s="623"/>
      <c r="K59" s="625"/>
    </row>
    <row r="60" spans="1:19" s="625" customFormat="1" ht="27.75" customHeight="1">
      <c r="A60" s="617">
        <f t="shared" si="1"/>
        <v>2</v>
      </c>
      <c r="B60" s="637"/>
      <c r="C60" s="614"/>
      <c r="D60" s="620"/>
      <c r="E60" s="621"/>
      <c r="F60" s="491"/>
      <c r="G60" s="622"/>
      <c r="H60" s="492"/>
      <c r="I60" s="490"/>
      <c r="J60" s="623"/>
    </row>
    <row r="61" spans="1:19" s="625" customFormat="1" ht="27.75" customHeight="1">
      <c r="A61" s="617">
        <f t="shared" si="1"/>
        <v>2</v>
      </c>
      <c r="B61" s="637"/>
      <c r="C61" s="614"/>
      <c r="D61" s="620"/>
      <c r="E61" s="621"/>
      <c r="F61" s="491"/>
      <c r="G61" s="622"/>
      <c r="H61" s="492"/>
      <c r="I61" s="490"/>
      <c r="J61" s="623"/>
    </row>
    <row r="62" spans="1:19" s="625" customFormat="1" ht="27.75" customHeight="1">
      <c r="A62" s="617">
        <f t="shared" si="1"/>
        <v>3</v>
      </c>
      <c r="B62" s="634"/>
      <c r="C62" s="613"/>
      <c r="D62" s="620"/>
      <c r="E62" s="621"/>
      <c r="F62" s="491"/>
      <c r="G62" s="622"/>
      <c r="H62" s="492"/>
      <c r="I62" s="490"/>
      <c r="J62" s="623"/>
      <c r="K62" s="627"/>
      <c r="L62" s="627"/>
      <c r="M62" s="627"/>
      <c r="N62" s="627"/>
      <c r="O62" s="627"/>
      <c r="P62" s="627"/>
      <c r="Q62" s="627"/>
      <c r="R62" s="627"/>
      <c r="S62" s="627"/>
    </row>
    <row r="63" spans="1:19" s="625" customFormat="1" ht="27.75" customHeight="1">
      <c r="A63" s="617">
        <f t="shared" si="1"/>
        <v>3</v>
      </c>
      <c r="B63" s="634"/>
      <c r="C63" s="613"/>
      <c r="D63" s="620"/>
      <c r="E63" s="621"/>
      <c r="F63" s="491"/>
      <c r="G63" s="622"/>
      <c r="H63" s="492"/>
      <c r="I63" s="490"/>
      <c r="J63" s="623"/>
      <c r="K63" s="624"/>
      <c r="L63" s="627"/>
      <c r="M63" s="627"/>
      <c r="N63" s="627"/>
      <c r="O63" s="627"/>
      <c r="P63" s="627"/>
      <c r="Q63" s="627"/>
      <c r="R63" s="627"/>
      <c r="S63" s="627"/>
    </row>
    <row r="64" spans="1:19" s="625" customFormat="1" ht="27.75" customHeight="1">
      <c r="A64" s="617">
        <f t="shared" si="1"/>
        <v>4</v>
      </c>
      <c r="B64" s="634"/>
      <c r="C64" s="613"/>
      <c r="D64" s="620"/>
      <c r="E64" s="621"/>
      <c r="F64" s="491"/>
      <c r="G64" s="622"/>
      <c r="H64" s="492"/>
      <c r="I64" s="490"/>
      <c r="J64" s="623"/>
      <c r="K64" s="628"/>
      <c r="L64" s="627"/>
      <c r="M64" s="627"/>
      <c r="N64" s="627"/>
      <c r="O64" s="627"/>
      <c r="P64" s="627"/>
      <c r="Q64" s="627"/>
      <c r="R64" s="627"/>
      <c r="S64" s="627"/>
    </row>
    <row r="65" spans="1:19" s="631" customFormat="1" ht="27.75" customHeight="1">
      <c r="A65" s="617">
        <f t="shared" si="1"/>
        <v>4</v>
      </c>
      <c r="B65" s="637"/>
      <c r="C65" s="613"/>
      <c r="D65" s="620"/>
      <c r="E65" s="621"/>
      <c r="F65" s="491"/>
      <c r="G65" s="622"/>
      <c r="H65" s="492"/>
      <c r="I65" s="490"/>
      <c r="J65" s="623"/>
      <c r="K65" s="627"/>
      <c r="L65" s="630"/>
      <c r="M65" s="630"/>
      <c r="N65" s="630"/>
      <c r="O65" s="630"/>
      <c r="P65" s="630"/>
      <c r="Q65" s="630"/>
      <c r="R65" s="630"/>
      <c r="S65" s="630"/>
    </row>
    <row r="66" spans="1:19" s="631" customFormat="1" ht="27.75" customHeight="1">
      <c r="A66" s="617">
        <f t="shared" si="1"/>
        <v>5</v>
      </c>
      <c r="B66" s="687"/>
      <c r="C66" s="614"/>
      <c r="D66" s="620"/>
      <c r="E66" s="621"/>
      <c r="F66" s="491"/>
      <c r="G66" s="622"/>
      <c r="H66" s="492"/>
      <c r="I66" s="490"/>
      <c r="J66" s="623"/>
      <c r="K66" s="627"/>
      <c r="L66" s="630"/>
      <c r="M66" s="630"/>
      <c r="N66" s="630"/>
      <c r="O66" s="630"/>
      <c r="P66" s="630"/>
      <c r="Q66" s="630"/>
      <c r="R66" s="630"/>
      <c r="S66" s="630"/>
    </row>
    <row r="67" spans="1:19" s="625" customFormat="1" ht="27.75" customHeight="1">
      <c r="A67" s="617">
        <f t="shared" si="1"/>
        <v>5</v>
      </c>
      <c r="B67" s="634"/>
      <c r="C67" s="614"/>
      <c r="D67" s="620"/>
      <c r="E67" s="621"/>
      <c r="F67" s="491"/>
      <c r="G67" s="622"/>
      <c r="H67" s="492"/>
      <c r="I67" s="490"/>
      <c r="J67" s="623"/>
      <c r="K67" s="628"/>
      <c r="L67" s="627"/>
      <c r="M67" s="627"/>
      <c r="N67" s="627"/>
      <c r="O67" s="627"/>
      <c r="P67" s="627"/>
      <c r="Q67" s="627"/>
      <c r="R67" s="627"/>
      <c r="S67" s="627"/>
    </row>
    <row r="68" spans="1:19" s="625" customFormat="1" ht="27.75" customHeight="1">
      <c r="A68" s="617">
        <f t="shared" si="1"/>
        <v>6</v>
      </c>
      <c r="B68" s="634"/>
      <c r="C68" s="615"/>
      <c r="D68" s="620"/>
      <c r="E68" s="621"/>
      <c r="F68" s="491"/>
      <c r="G68" s="622"/>
      <c r="H68" s="492"/>
      <c r="I68" s="490"/>
      <c r="J68" s="623"/>
    </row>
    <row r="69" spans="1:19" s="625" customFormat="1" ht="27.75" customHeight="1">
      <c r="A69" s="617">
        <f t="shared" si="1"/>
        <v>6</v>
      </c>
      <c r="B69" s="637"/>
      <c r="C69" s="614"/>
      <c r="D69" s="620"/>
      <c r="E69" s="621"/>
      <c r="F69" s="491"/>
      <c r="G69" s="622"/>
      <c r="H69" s="492"/>
      <c r="I69" s="490"/>
      <c r="J69" s="623"/>
    </row>
    <row r="70" spans="1:19" s="625" customFormat="1" ht="27.75" customHeight="1">
      <c r="A70" s="617">
        <f t="shared" si="1"/>
        <v>7</v>
      </c>
      <c r="B70" s="634"/>
      <c r="C70" s="614"/>
      <c r="D70" s="620"/>
      <c r="E70" s="621"/>
      <c r="F70" s="491"/>
      <c r="G70" s="622"/>
      <c r="H70" s="492"/>
      <c r="I70" s="490"/>
      <c r="J70" s="623"/>
      <c r="K70" s="627"/>
      <c r="L70" s="627"/>
      <c r="M70" s="627"/>
      <c r="N70" s="627"/>
      <c r="O70" s="627"/>
      <c r="P70" s="627"/>
      <c r="Q70" s="627"/>
      <c r="R70" s="627"/>
      <c r="S70" s="627"/>
    </row>
    <row r="71" spans="1:19" s="625" customFormat="1" ht="27.75" customHeight="1">
      <c r="A71" s="617">
        <f t="shared" si="1"/>
        <v>7</v>
      </c>
      <c r="B71" s="634"/>
      <c r="C71" s="614"/>
      <c r="D71" s="620"/>
      <c r="E71" s="621"/>
      <c r="F71" s="491"/>
      <c r="G71" s="622"/>
      <c r="H71" s="492"/>
      <c r="I71" s="490"/>
      <c r="J71" s="623"/>
      <c r="K71" s="628"/>
      <c r="L71" s="627"/>
      <c r="M71" s="627"/>
      <c r="N71" s="627"/>
      <c r="O71" s="627"/>
      <c r="P71" s="627"/>
      <c r="Q71" s="627"/>
      <c r="R71" s="627"/>
      <c r="S71" s="627"/>
    </row>
    <row r="72" spans="1:19" s="631" customFormat="1" ht="27.75" customHeight="1">
      <c r="A72" s="617">
        <f t="shared" si="1"/>
        <v>8</v>
      </c>
      <c r="B72" s="637"/>
      <c r="C72" s="614"/>
      <c r="D72" s="620"/>
      <c r="E72" s="621"/>
      <c r="F72" s="491"/>
      <c r="G72" s="622"/>
      <c r="H72" s="492"/>
      <c r="I72" s="490"/>
      <c r="J72" s="623"/>
      <c r="K72" s="627"/>
      <c r="L72" s="630"/>
      <c r="M72" s="630"/>
      <c r="N72" s="630"/>
      <c r="O72" s="630"/>
      <c r="P72" s="630"/>
      <c r="Q72" s="630"/>
      <c r="R72" s="630"/>
      <c r="S72" s="630"/>
    </row>
    <row r="73" spans="1:19" s="625" customFormat="1" ht="27.75" customHeight="1">
      <c r="A73" s="617">
        <f t="shared" si="1"/>
        <v>8</v>
      </c>
      <c r="B73" s="637"/>
      <c r="C73" s="614"/>
      <c r="D73" s="620"/>
      <c r="E73" s="621"/>
      <c r="F73" s="491"/>
      <c r="G73" s="622"/>
      <c r="H73" s="492"/>
      <c r="I73" s="490"/>
      <c r="J73" s="623"/>
      <c r="K73" s="624"/>
    </row>
    <row r="74" spans="1:19" s="631" customFormat="1" ht="27.75" customHeight="1">
      <c r="A74" s="617">
        <f t="shared" si="1"/>
        <v>9</v>
      </c>
      <c r="B74" s="634"/>
      <c r="C74" s="613"/>
      <c r="D74" s="620"/>
      <c r="E74" s="621"/>
      <c r="F74" s="491"/>
      <c r="G74" s="622"/>
      <c r="H74" s="492"/>
      <c r="I74" s="490"/>
      <c r="J74" s="623"/>
      <c r="K74" s="627"/>
      <c r="L74" s="630"/>
      <c r="M74" s="630"/>
      <c r="N74" s="630"/>
      <c r="O74" s="630"/>
      <c r="P74" s="630"/>
      <c r="Q74" s="630"/>
      <c r="R74" s="630"/>
      <c r="S74" s="630"/>
    </row>
    <row r="75" spans="1:19" s="625" customFormat="1" ht="27.75" customHeight="1">
      <c r="A75" s="617">
        <f t="shared" si="1"/>
        <v>9</v>
      </c>
      <c r="B75" s="634"/>
      <c r="C75" s="613"/>
      <c r="D75" s="620"/>
      <c r="E75" s="621"/>
      <c r="F75" s="491"/>
      <c r="G75" s="622"/>
      <c r="H75" s="492"/>
      <c r="I75" s="490"/>
      <c r="J75" s="623"/>
      <c r="K75" s="624"/>
      <c r="L75" s="627"/>
      <c r="M75" s="627"/>
      <c r="N75" s="627"/>
      <c r="O75" s="627"/>
      <c r="P75" s="627"/>
      <c r="Q75" s="627"/>
      <c r="R75" s="627"/>
      <c r="S75" s="627"/>
    </row>
    <row r="76" spans="1:19" s="625" customFormat="1" ht="27.75" customHeight="1">
      <c r="A76" s="617">
        <f t="shared" si="1"/>
        <v>10</v>
      </c>
      <c r="B76" s="634"/>
      <c r="C76" s="613"/>
      <c r="D76" s="620"/>
      <c r="E76" s="621"/>
      <c r="F76" s="491"/>
      <c r="G76" s="622"/>
      <c r="H76" s="492"/>
      <c r="I76" s="490"/>
      <c r="J76" s="623"/>
    </row>
    <row r="77" spans="1:19" s="625" customFormat="1" ht="27.75" customHeight="1">
      <c r="A77" s="617">
        <f t="shared" si="1"/>
        <v>10</v>
      </c>
      <c r="B77" s="634"/>
      <c r="C77" s="613"/>
      <c r="D77" s="620"/>
      <c r="E77" s="621"/>
      <c r="F77" s="491"/>
      <c r="G77" s="622"/>
      <c r="H77" s="492"/>
      <c r="I77" s="490"/>
      <c r="J77" s="623"/>
    </row>
    <row r="78" spans="1:19" s="625" customFormat="1" ht="27.75" customHeight="1">
      <c r="A78" s="617">
        <f t="shared" si="1"/>
        <v>11</v>
      </c>
      <c r="B78" s="686"/>
      <c r="C78" s="613"/>
      <c r="D78" s="620"/>
      <c r="E78" s="621"/>
      <c r="F78" s="491"/>
      <c r="G78" s="622"/>
      <c r="H78" s="492"/>
      <c r="I78" s="490"/>
      <c r="J78" s="623"/>
    </row>
    <row r="79" spans="1:19" s="625" customFormat="1" ht="27.75" customHeight="1">
      <c r="A79" s="617">
        <f t="shared" si="1"/>
        <v>11</v>
      </c>
      <c r="B79" s="686"/>
      <c r="C79" s="613"/>
      <c r="D79" s="620"/>
      <c r="E79" s="621"/>
      <c r="F79" s="491"/>
      <c r="G79" s="622"/>
      <c r="H79" s="492"/>
      <c r="I79" s="490"/>
      <c r="J79" s="623"/>
    </row>
    <row r="80" spans="1:19" s="625" customFormat="1" ht="27.75" customHeight="1">
      <c r="A80" s="617">
        <f t="shared" si="1"/>
        <v>12</v>
      </c>
      <c r="B80" s="637"/>
      <c r="C80" s="613"/>
      <c r="D80" s="620"/>
      <c r="E80" s="621"/>
      <c r="F80" s="491"/>
      <c r="G80" s="622"/>
      <c r="H80" s="492"/>
      <c r="I80" s="490"/>
      <c r="J80" s="623"/>
      <c r="K80" s="624"/>
    </row>
    <row r="81" spans="1:19" s="625" customFormat="1" ht="27.75" customHeight="1">
      <c r="A81" s="617">
        <f t="shared" si="1"/>
        <v>12</v>
      </c>
      <c r="B81" s="634"/>
      <c r="C81" s="613"/>
      <c r="D81" s="620"/>
      <c r="E81" s="621"/>
      <c r="F81" s="491"/>
      <c r="G81" s="622"/>
      <c r="H81" s="492"/>
      <c r="I81" s="490"/>
      <c r="J81" s="623"/>
    </row>
    <row r="82" spans="1:19" s="625" customFormat="1" ht="27.75" customHeight="1">
      <c r="A82" s="617">
        <f t="shared" si="1"/>
        <v>13</v>
      </c>
      <c r="B82" s="634"/>
      <c r="C82" s="614"/>
      <c r="D82" s="620"/>
      <c r="E82" s="621"/>
      <c r="F82" s="491"/>
      <c r="G82" s="622"/>
      <c r="H82" s="492"/>
      <c r="I82" s="490"/>
      <c r="J82" s="623"/>
    </row>
    <row r="83" spans="1:19" s="625" customFormat="1" ht="27.75" customHeight="1">
      <c r="A83" s="617">
        <f t="shared" si="1"/>
        <v>13</v>
      </c>
      <c r="B83" s="637"/>
      <c r="C83" s="614"/>
      <c r="D83" s="620"/>
      <c r="E83" s="621"/>
      <c r="F83" s="491"/>
      <c r="G83" s="622"/>
      <c r="H83" s="492"/>
      <c r="I83" s="490"/>
      <c r="J83" s="623"/>
    </row>
    <row r="84" spans="1:19" s="625" customFormat="1" ht="27.75" customHeight="1">
      <c r="A84" s="617">
        <f t="shared" si="1"/>
        <v>14</v>
      </c>
      <c r="B84" s="634"/>
      <c r="C84" s="615"/>
      <c r="D84" s="620"/>
      <c r="E84" s="621"/>
      <c r="F84" s="491"/>
      <c r="G84" s="622"/>
      <c r="H84" s="492"/>
      <c r="I84" s="490"/>
      <c r="J84" s="623"/>
      <c r="K84" s="624"/>
    </row>
    <row r="85" spans="1:19" s="625" customFormat="1" ht="27.75" customHeight="1">
      <c r="A85" s="617">
        <f t="shared" si="1"/>
        <v>14</v>
      </c>
      <c r="B85" s="634"/>
      <c r="C85" s="614"/>
      <c r="D85" s="620"/>
      <c r="E85" s="621"/>
      <c r="F85" s="491"/>
      <c r="G85" s="622"/>
      <c r="H85" s="492"/>
      <c r="I85" s="490"/>
      <c r="J85" s="623"/>
      <c r="K85" s="624"/>
    </row>
    <row r="86" spans="1:19" s="625" customFormat="1" ht="27.75" customHeight="1">
      <c r="A86" s="617">
        <f t="shared" si="1"/>
        <v>15</v>
      </c>
      <c r="B86" s="634"/>
      <c r="C86" s="614"/>
      <c r="D86" s="620"/>
      <c r="E86" s="621"/>
      <c r="F86" s="491"/>
      <c r="G86" s="622"/>
      <c r="H86" s="492"/>
      <c r="I86" s="490"/>
      <c r="J86" s="623"/>
    </row>
    <row r="87" spans="1:19" s="625" customFormat="1" ht="27.75" customHeight="1">
      <c r="A87" s="617">
        <f t="shared" si="1"/>
        <v>15</v>
      </c>
      <c r="B87" s="637"/>
      <c r="C87" s="614"/>
      <c r="D87" s="620"/>
      <c r="E87" s="621"/>
      <c r="F87" s="491"/>
      <c r="G87" s="622"/>
      <c r="H87" s="492"/>
      <c r="I87" s="490"/>
      <c r="J87" s="623"/>
    </row>
    <row r="88" spans="1:19" s="625" customFormat="1" ht="27.75" customHeight="1">
      <c r="A88" s="617">
        <f t="shared" si="1"/>
        <v>16</v>
      </c>
      <c r="B88" s="687"/>
      <c r="C88" s="614"/>
      <c r="D88" s="620"/>
      <c r="E88" s="621"/>
      <c r="F88" s="491"/>
      <c r="G88" s="622"/>
      <c r="H88" s="492"/>
      <c r="I88" s="490"/>
      <c r="J88" s="623"/>
    </row>
    <row r="89" spans="1:19" s="625" customFormat="1" ht="27.75" customHeight="1">
      <c r="A89" s="617">
        <f t="shared" si="1"/>
        <v>16</v>
      </c>
      <c r="B89" s="634"/>
      <c r="C89" s="613"/>
      <c r="D89" s="620"/>
      <c r="E89" s="621"/>
      <c r="F89" s="491"/>
      <c r="G89" s="622"/>
      <c r="H89" s="492"/>
      <c r="I89" s="490"/>
      <c r="J89" s="623"/>
    </row>
    <row r="90" spans="1:19" s="625" customFormat="1" ht="27.75" customHeight="1">
      <c r="A90" s="617">
        <f t="shared" si="1"/>
        <v>17</v>
      </c>
      <c r="B90" s="634"/>
      <c r="C90" s="613"/>
      <c r="D90" s="620"/>
      <c r="E90" s="621"/>
      <c r="F90" s="491"/>
      <c r="G90" s="622"/>
      <c r="H90" s="492"/>
      <c r="I90" s="490"/>
      <c r="J90" s="623"/>
    </row>
    <row r="91" spans="1:19" s="625" customFormat="1" ht="27.75" customHeight="1">
      <c r="A91" s="617">
        <f t="shared" si="1"/>
        <v>17</v>
      </c>
      <c r="B91" s="637"/>
      <c r="C91" s="614"/>
      <c r="D91" s="620"/>
      <c r="E91" s="621"/>
      <c r="F91" s="491"/>
      <c r="G91" s="622"/>
      <c r="H91" s="492"/>
      <c r="I91" s="490"/>
      <c r="J91" s="623"/>
      <c r="L91" s="624"/>
    </row>
    <row r="92" spans="1:19" s="625" customFormat="1" ht="27.75" customHeight="1">
      <c r="A92" s="617">
        <f t="shared" si="1"/>
        <v>1</v>
      </c>
      <c r="B92" s="637"/>
      <c r="C92" s="613"/>
      <c r="D92" s="620"/>
      <c r="E92" s="621"/>
      <c r="F92" s="491"/>
      <c r="G92" s="622"/>
      <c r="H92" s="492"/>
      <c r="I92" s="490"/>
      <c r="J92" s="623"/>
      <c r="K92" s="627"/>
      <c r="L92" s="624"/>
    </row>
    <row r="93" spans="1:19" s="625" customFormat="1" ht="27.75" customHeight="1">
      <c r="A93" s="617">
        <f t="shared" si="1"/>
        <v>1</v>
      </c>
      <c r="B93" s="637"/>
      <c r="C93" s="614"/>
      <c r="D93" s="620"/>
      <c r="E93" s="621"/>
      <c r="F93" s="491"/>
      <c r="G93" s="622"/>
      <c r="H93" s="492"/>
      <c r="I93" s="490"/>
      <c r="J93" s="623"/>
      <c r="K93" s="628"/>
      <c r="L93" s="624"/>
    </row>
    <row r="94" spans="1:19" s="625" customFormat="1" ht="27.75" customHeight="1">
      <c r="A94" s="617">
        <f t="shared" ref="A94:A157" si="2">IF(A92=17,1,A92+1)</f>
        <v>2</v>
      </c>
      <c r="B94" s="634"/>
      <c r="C94" s="614"/>
      <c r="D94" s="620"/>
      <c r="E94" s="621"/>
      <c r="F94" s="491"/>
      <c r="G94" s="622"/>
      <c r="H94" s="492"/>
      <c r="I94" s="490"/>
      <c r="J94" s="623"/>
      <c r="K94" s="627"/>
      <c r="L94" s="624"/>
    </row>
    <row r="95" spans="1:19" s="625" customFormat="1" ht="27.75" customHeight="1">
      <c r="A95" s="617">
        <f t="shared" si="2"/>
        <v>2</v>
      </c>
      <c r="B95" s="634"/>
      <c r="C95" s="615"/>
      <c r="D95" s="620"/>
      <c r="E95" s="621"/>
      <c r="F95" s="491"/>
      <c r="G95" s="622"/>
      <c r="H95" s="492"/>
      <c r="I95" s="490"/>
      <c r="J95" s="623"/>
      <c r="K95" s="628"/>
      <c r="L95" s="624"/>
    </row>
    <row r="96" spans="1:19" s="625" customFormat="1" ht="27.75" customHeight="1">
      <c r="A96" s="617">
        <f t="shared" si="2"/>
        <v>3</v>
      </c>
      <c r="B96" s="637"/>
      <c r="C96" s="614"/>
      <c r="D96" s="620"/>
      <c r="E96" s="621"/>
      <c r="F96" s="491"/>
      <c r="G96" s="622"/>
      <c r="H96" s="492"/>
      <c r="I96" s="490"/>
      <c r="J96" s="623"/>
      <c r="K96" s="627"/>
      <c r="L96" s="627"/>
      <c r="M96" s="627"/>
      <c r="N96" s="627"/>
      <c r="O96" s="627"/>
      <c r="P96" s="627"/>
      <c r="Q96" s="627"/>
      <c r="R96" s="627"/>
      <c r="S96" s="627"/>
    </row>
    <row r="97" spans="1:19" s="625" customFormat="1" ht="27.75" customHeight="1">
      <c r="A97" s="617">
        <f t="shared" si="2"/>
        <v>3</v>
      </c>
      <c r="B97" s="634"/>
      <c r="C97" s="614"/>
      <c r="D97" s="620"/>
      <c r="E97" s="621"/>
      <c r="F97" s="491"/>
      <c r="G97" s="622"/>
      <c r="H97" s="492"/>
      <c r="I97" s="490"/>
      <c r="J97" s="623"/>
      <c r="K97" s="624"/>
      <c r="L97" s="627"/>
      <c r="M97" s="627"/>
      <c r="N97" s="627"/>
      <c r="O97" s="627"/>
      <c r="P97" s="627"/>
      <c r="Q97" s="627"/>
      <c r="R97" s="627"/>
      <c r="S97" s="627"/>
    </row>
    <row r="98" spans="1:19" s="625" customFormat="1" ht="27.75" customHeight="1">
      <c r="A98" s="617">
        <f t="shared" si="2"/>
        <v>4</v>
      </c>
      <c r="B98" s="634"/>
      <c r="C98" s="614"/>
      <c r="D98" s="620"/>
      <c r="E98" s="621"/>
      <c r="F98" s="491"/>
      <c r="G98" s="622"/>
      <c r="H98" s="492"/>
      <c r="I98" s="490"/>
      <c r="J98" s="623"/>
      <c r="K98" s="628"/>
      <c r="L98" s="627"/>
      <c r="M98" s="627"/>
      <c r="N98" s="627"/>
      <c r="O98" s="627"/>
      <c r="P98" s="627"/>
      <c r="Q98" s="627"/>
      <c r="R98" s="627"/>
      <c r="S98" s="627"/>
    </row>
    <row r="99" spans="1:19" s="625" customFormat="1" ht="27.75" customHeight="1">
      <c r="A99" s="617">
        <f t="shared" si="2"/>
        <v>4</v>
      </c>
      <c r="B99" s="637"/>
      <c r="C99" s="614"/>
      <c r="D99" s="620"/>
      <c r="E99" s="621"/>
      <c r="F99" s="491"/>
      <c r="G99" s="622"/>
      <c r="H99" s="492"/>
      <c r="I99" s="490"/>
      <c r="J99" s="623"/>
      <c r="K99" s="624"/>
      <c r="L99" s="627"/>
      <c r="M99" s="627"/>
      <c r="N99" s="627"/>
      <c r="O99" s="627"/>
      <c r="P99" s="627"/>
      <c r="Q99" s="627"/>
      <c r="R99" s="627"/>
      <c r="S99" s="627"/>
    </row>
    <row r="100" spans="1:19" s="631" customFormat="1" ht="27.75" customHeight="1">
      <c r="A100" s="617">
        <f t="shared" si="2"/>
        <v>5</v>
      </c>
      <c r="B100" s="686"/>
      <c r="C100" s="613"/>
      <c r="D100" s="620"/>
      <c r="E100" s="621"/>
      <c r="F100" s="491"/>
      <c r="G100" s="622"/>
      <c r="H100" s="492"/>
      <c r="I100" s="490"/>
      <c r="J100" s="623"/>
      <c r="K100" s="625"/>
      <c r="L100" s="630"/>
      <c r="M100" s="630"/>
      <c r="N100" s="630"/>
      <c r="O100" s="630"/>
      <c r="P100" s="630"/>
      <c r="Q100" s="630"/>
      <c r="R100" s="630"/>
      <c r="S100" s="630"/>
    </row>
    <row r="101" spans="1:19" s="625" customFormat="1" ht="27.75" customHeight="1">
      <c r="A101" s="617">
        <f t="shared" si="2"/>
        <v>5</v>
      </c>
      <c r="B101" s="686"/>
      <c r="C101" s="613"/>
      <c r="D101" s="620"/>
      <c r="E101" s="621"/>
      <c r="F101" s="491"/>
      <c r="G101" s="622"/>
      <c r="H101" s="492"/>
      <c r="I101" s="490"/>
      <c r="J101" s="623"/>
      <c r="K101" s="624"/>
    </row>
    <row r="102" spans="1:19" s="625" customFormat="1" ht="27.75" customHeight="1">
      <c r="A102" s="617">
        <f t="shared" si="2"/>
        <v>6</v>
      </c>
      <c r="B102" s="634"/>
      <c r="C102" s="613"/>
      <c r="D102" s="620"/>
      <c r="E102" s="621"/>
      <c r="F102" s="491"/>
      <c r="G102" s="622"/>
      <c r="H102" s="492"/>
      <c r="I102" s="490"/>
      <c r="J102" s="623"/>
    </row>
    <row r="103" spans="1:19" s="625" customFormat="1" ht="27.75" customHeight="1">
      <c r="A103" s="617">
        <f t="shared" si="2"/>
        <v>6</v>
      </c>
      <c r="B103" s="634"/>
      <c r="C103" s="613"/>
      <c r="D103" s="620"/>
      <c r="E103" s="621"/>
      <c r="F103" s="491"/>
      <c r="G103" s="622"/>
      <c r="H103" s="492"/>
      <c r="I103" s="490"/>
      <c r="J103" s="623"/>
    </row>
    <row r="104" spans="1:19" s="625" customFormat="1" ht="27.75" customHeight="1">
      <c r="A104" s="617">
        <f t="shared" si="2"/>
        <v>7</v>
      </c>
      <c r="B104" s="686"/>
      <c r="C104" s="613"/>
      <c r="D104" s="620"/>
      <c r="E104" s="621"/>
      <c r="F104" s="491"/>
      <c r="G104" s="622"/>
      <c r="H104" s="492"/>
      <c r="I104" s="490"/>
      <c r="J104" s="623"/>
    </row>
    <row r="105" spans="1:19" s="625" customFormat="1" ht="27.75" customHeight="1">
      <c r="A105" s="617">
        <f t="shared" si="2"/>
        <v>7</v>
      </c>
      <c r="B105" s="634"/>
      <c r="C105" s="613"/>
      <c r="D105" s="620"/>
      <c r="E105" s="621"/>
      <c r="F105" s="491"/>
      <c r="G105" s="622"/>
      <c r="H105" s="492"/>
      <c r="I105" s="490"/>
      <c r="J105" s="623"/>
      <c r="K105" s="627"/>
    </row>
    <row r="106" spans="1:19" s="625" customFormat="1" ht="27.75" customHeight="1">
      <c r="A106" s="617">
        <f t="shared" si="2"/>
        <v>8</v>
      </c>
      <c r="B106" s="634"/>
      <c r="C106" s="613"/>
      <c r="D106" s="620"/>
      <c r="E106" s="621"/>
      <c r="F106" s="491"/>
      <c r="G106" s="622"/>
      <c r="H106" s="492"/>
      <c r="I106" s="490"/>
      <c r="J106" s="623"/>
      <c r="K106" s="627"/>
    </row>
    <row r="107" spans="1:19" s="625" customFormat="1" ht="27.75" customHeight="1">
      <c r="A107" s="617">
        <f t="shared" si="2"/>
        <v>8</v>
      </c>
      <c r="B107" s="634"/>
      <c r="C107" s="613"/>
      <c r="D107" s="620"/>
      <c r="E107" s="621"/>
      <c r="F107" s="491"/>
      <c r="G107" s="622"/>
      <c r="H107" s="492"/>
      <c r="I107" s="490"/>
      <c r="J107" s="623"/>
      <c r="K107" s="628"/>
    </row>
    <row r="108" spans="1:19" s="625" customFormat="1" ht="27.75" customHeight="1">
      <c r="A108" s="617">
        <f t="shared" si="2"/>
        <v>9</v>
      </c>
      <c r="B108" s="634"/>
      <c r="C108" s="614"/>
      <c r="D108" s="620"/>
      <c r="E108" s="621"/>
      <c r="F108" s="491"/>
      <c r="G108" s="622"/>
      <c r="H108" s="492"/>
      <c r="I108" s="490"/>
      <c r="J108" s="623"/>
      <c r="K108" s="628"/>
    </row>
    <row r="109" spans="1:19" s="625" customFormat="1" ht="27.75" customHeight="1">
      <c r="A109" s="617">
        <f t="shared" si="2"/>
        <v>9</v>
      </c>
      <c r="B109" s="634"/>
      <c r="C109" s="614"/>
      <c r="D109" s="620"/>
      <c r="E109" s="621"/>
      <c r="F109" s="491"/>
      <c r="G109" s="622"/>
      <c r="H109" s="492"/>
      <c r="I109" s="490"/>
      <c r="J109" s="623"/>
      <c r="K109" s="628"/>
    </row>
    <row r="110" spans="1:19" s="625" customFormat="1" ht="27.75" customHeight="1">
      <c r="A110" s="617">
        <f t="shared" si="2"/>
        <v>10</v>
      </c>
      <c r="B110" s="634"/>
      <c r="C110" s="615"/>
      <c r="D110" s="620"/>
      <c r="E110" s="621"/>
      <c r="F110" s="491"/>
      <c r="G110" s="622"/>
      <c r="H110" s="492"/>
      <c r="I110" s="490"/>
      <c r="J110" s="623"/>
      <c r="K110" s="624"/>
      <c r="L110" s="624"/>
    </row>
    <row r="111" spans="1:19" s="625" customFormat="1" ht="27.75" customHeight="1">
      <c r="A111" s="617">
        <f t="shared" si="2"/>
        <v>10</v>
      </c>
      <c r="B111" s="634"/>
      <c r="C111" s="614"/>
      <c r="D111" s="620"/>
      <c r="E111" s="621"/>
      <c r="F111" s="491"/>
      <c r="G111" s="622"/>
      <c r="H111" s="492"/>
      <c r="I111" s="490"/>
      <c r="J111" s="623"/>
      <c r="K111" s="624"/>
    </row>
    <row r="112" spans="1:19" s="625" customFormat="1" ht="27.75" customHeight="1">
      <c r="A112" s="617">
        <f t="shared" si="2"/>
        <v>11</v>
      </c>
      <c r="B112" s="637"/>
      <c r="C112" s="613"/>
      <c r="D112" s="620"/>
      <c r="E112" s="621"/>
      <c r="F112" s="491"/>
      <c r="G112" s="622"/>
      <c r="H112" s="492"/>
      <c r="I112" s="490"/>
      <c r="J112" s="623"/>
      <c r="K112" s="624"/>
      <c r="L112" s="627"/>
      <c r="M112" s="627"/>
      <c r="N112" s="627"/>
      <c r="O112" s="627"/>
      <c r="P112" s="627"/>
      <c r="Q112" s="627"/>
      <c r="R112" s="627"/>
      <c r="S112" s="627"/>
    </row>
    <row r="113" spans="1:11" s="625" customFormat="1" ht="27.75" customHeight="1">
      <c r="A113" s="617">
        <f t="shared" si="2"/>
        <v>11</v>
      </c>
      <c r="B113" s="634"/>
      <c r="C113" s="613"/>
      <c r="D113" s="620"/>
      <c r="E113" s="621"/>
      <c r="F113" s="491"/>
      <c r="G113" s="622"/>
      <c r="H113" s="492"/>
      <c r="I113" s="490"/>
      <c r="J113" s="623"/>
      <c r="K113" s="624"/>
    </row>
    <row r="114" spans="1:11" s="625" customFormat="1" ht="27.75" customHeight="1">
      <c r="A114" s="617">
        <f t="shared" si="2"/>
        <v>12</v>
      </c>
      <c r="B114" s="634"/>
      <c r="C114" s="613"/>
      <c r="D114" s="620"/>
      <c r="E114" s="621"/>
      <c r="F114" s="491"/>
      <c r="G114" s="622"/>
      <c r="H114" s="492"/>
      <c r="I114" s="490"/>
      <c r="J114" s="623"/>
      <c r="K114" s="627"/>
    </row>
    <row r="115" spans="1:11" s="625" customFormat="1" ht="27.75" customHeight="1">
      <c r="A115" s="617">
        <f t="shared" si="2"/>
        <v>12</v>
      </c>
      <c r="B115" s="659"/>
      <c r="C115" s="613"/>
      <c r="D115" s="620"/>
      <c r="E115" s="621"/>
      <c r="F115" s="491"/>
      <c r="G115" s="622"/>
      <c r="H115" s="492"/>
      <c r="I115" s="490"/>
      <c r="J115" s="623"/>
      <c r="K115" s="627"/>
    </row>
    <row r="116" spans="1:11" s="625" customFormat="1" ht="27.75" customHeight="1">
      <c r="A116" s="617">
        <f t="shared" si="2"/>
        <v>13</v>
      </c>
      <c r="B116" s="634"/>
      <c r="C116" s="613"/>
      <c r="D116" s="620"/>
      <c r="E116" s="621"/>
      <c r="F116" s="491"/>
      <c r="G116" s="622"/>
      <c r="H116" s="492"/>
      <c r="I116" s="490"/>
      <c r="J116" s="623"/>
      <c r="K116" s="624"/>
    </row>
    <row r="117" spans="1:11" s="625" customFormat="1" ht="27.75" customHeight="1">
      <c r="A117" s="617">
        <f t="shared" si="2"/>
        <v>13</v>
      </c>
      <c r="B117" s="634"/>
      <c r="C117" s="613"/>
      <c r="D117" s="620"/>
      <c r="E117" s="621"/>
      <c r="F117" s="491"/>
      <c r="G117" s="622"/>
      <c r="H117" s="492"/>
      <c r="I117" s="490"/>
      <c r="J117" s="623"/>
      <c r="K117" s="624"/>
    </row>
    <row r="118" spans="1:11" s="625" customFormat="1" ht="27.75" customHeight="1">
      <c r="A118" s="617">
        <f t="shared" si="2"/>
        <v>14</v>
      </c>
      <c r="B118" s="634"/>
      <c r="C118" s="614"/>
      <c r="D118" s="620"/>
      <c r="E118" s="621"/>
      <c r="F118" s="491"/>
      <c r="G118" s="622"/>
      <c r="H118" s="492"/>
      <c r="I118" s="490"/>
      <c r="J118" s="623"/>
      <c r="K118" s="628"/>
    </row>
    <row r="119" spans="1:11" s="625" customFormat="1" ht="27.75" customHeight="1">
      <c r="A119" s="617">
        <f t="shared" si="2"/>
        <v>14</v>
      </c>
      <c r="B119" s="634"/>
      <c r="C119" s="615"/>
      <c r="D119" s="620"/>
      <c r="E119" s="621"/>
      <c r="F119" s="491"/>
      <c r="G119" s="622"/>
      <c r="H119" s="492"/>
      <c r="I119" s="490"/>
      <c r="J119" s="623"/>
      <c r="K119" s="624"/>
    </row>
    <row r="120" spans="1:11" s="625" customFormat="1" ht="27.75" customHeight="1">
      <c r="A120" s="617">
        <f t="shared" si="2"/>
        <v>15</v>
      </c>
      <c r="B120" s="634"/>
      <c r="C120" s="614"/>
      <c r="D120" s="620"/>
      <c r="E120" s="621"/>
      <c r="F120" s="491"/>
      <c r="G120" s="622"/>
      <c r="H120" s="492"/>
      <c r="I120" s="490"/>
      <c r="J120" s="623"/>
    </row>
    <row r="121" spans="1:11" s="625" customFormat="1" ht="27.75" customHeight="1">
      <c r="A121" s="617">
        <f t="shared" si="2"/>
        <v>15</v>
      </c>
      <c r="B121" s="634"/>
      <c r="C121" s="614"/>
      <c r="D121" s="620"/>
      <c r="E121" s="621"/>
      <c r="F121" s="491"/>
      <c r="G121" s="622"/>
      <c r="H121" s="492"/>
      <c r="I121" s="490"/>
      <c r="J121" s="623"/>
    </row>
    <row r="122" spans="1:11" s="625" customFormat="1" ht="27.75" customHeight="1">
      <c r="A122" s="617">
        <f t="shared" si="2"/>
        <v>16</v>
      </c>
      <c r="B122" s="634"/>
      <c r="C122" s="614"/>
      <c r="D122" s="620"/>
      <c r="E122" s="621"/>
      <c r="F122" s="491"/>
      <c r="G122" s="622"/>
      <c r="H122" s="492"/>
      <c r="I122" s="490"/>
      <c r="J122" s="623"/>
    </row>
    <row r="123" spans="1:11" s="625" customFormat="1" ht="27.75" customHeight="1">
      <c r="A123" s="617">
        <f t="shared" si="2"/>
        <v>16</v>
      </c>
      <c r="B123" s="634"/>
      <c r="C123" s="613"/>
      <c r="D123" s="620"/>
      <c r="E123" s="621"/>
      <c r="F123" s="491"/>
      <c r="G123" s="622"/>
      <c r="H123" s="492"/>
      <c r="I123" s="490"/>
      <c r="J123" s="623"/>
      <c r="K123" s="624"/>
    </row>
    <row r="124" spans="1:11" s="625" customFormat="1" ht="27.75" customHeight="1">
      <c r="A124" s="617">
        <f t="shared" si="2"/>
        <v>17</v>
      </c>
      <c r="B124" s="634"/>
      <c r="C124" s="613"/>
      <c r="D124" s="620"/>
      <c r="E124" s="621"/>
      <c r="F124" s="491"/>
      <c r="G124" s="622"/>
      <c r="H124" s="492"/>
      <c r="I124" s="490"/>
      <c r="J124" s="623"/>
    </row>
    <row r="125" spans="1:11" s="625" customFormat="1" ht="27.75" customHeight="1">
      <c r="A125" s="617">
        <f t="shared" si="2"/>
        <v>17</v>
      </c>
      <c r="B125" s="634"/>
      <c r="C125" s="613"/>
      <c r="D125" s="620"/>
      <c r="E125" s="621"/>
      <c r="F125" s="491"/>
      <c r="G125" s="622"/>
      <c r="H125" s="492"/>
      <c r="I125" s="490"/>
      <c r="J125" s="623"/>
    </row>
    <row r="126" spans="1:11" s="625" customFormat="1" ht="27.75" customHeight="1">
      <c r="A126" s="617">
        <f t="shared" si="2"/>
        <v>1</v>
      </c>
      <c r="B126" s="686"/>
      <c r="C126" s="613"/>
      <c r="D126" s="620"/>
      <c r="E126" s="621"/>
      <c r="F126" s="491"/>
      <c r="G126" s="622"/>
      <c r="H126" s="492"/>
      <c r="I126" s="490"/>
      <c r="J126" s="623"/>
      <c r="K126" s="627"/>
    </row>
    <row r="127" spans="1:11" s="625" customFormat="1" ht="27.75" customHeight="1">
      <c r="A127" s="617">
        <f t="shared" si="2"/>
        <v>1</v>
      </c>
      <c r="B127" s="634"/>
      <c r="C127" s="614"/>
      <c r="D127" s="620"/>
      <c r="E127" s="621"/>
      <c r="F127" s="491"/>
      <c r="G127" s="622"/>
      <c r="H127" s="492"/>
      <c r="I127" s="490"/>
      <c r="J127" s="623"/>
      <c r="K127" s="624"/>
    </row>
    <row r="128" spans="1:11" s="625" customFormat="1" ht="27.75" customHeight="1">
      <c r="A128" s="617">
        <f t="shared" si="2"/>
        <v>2</v>
      </c>
      <c r="B128" s="634"/>
      <c r="C128" s="614"/>
      <c r="D128" s="620"/>
      <c r="E128" s="621"/>
      <c r="F128" s="491"/>
      <c r="G128" s="622"/>
      <c r="H128" s="492"/>
      <c r="I128" s="490"/>
      <c r="J128" s="623"/>
      <c r="K128" s="624"/>
    </row>
    <row r="129" spans="1:19" s="625" customFormat="1" ht="27.75" customHeight="1">
      <c r="A129" s="617">
        <f t="shared" si="2"/>
        <v>2</v>
      </c>
      <c r="B129" s="634"/>
      <c r="C129" s="613"/>
      <c r="D129" s="620"/>
      <c r="E129" s="621"/>
      <c r="F129" s="491"/>
      <c r="G129" s="622"/>
      <c r="H129" s="492"/>
      <c r="I129" s="490"/>
      <c r="J129" s="623"/>
      <c r="K129" s="624"/>
    </row>
    <row r="130" spans="1:19" s="625" customFormat="1" ht="27.75" customHeight="1">
      <c r="A130" s="617">
        <f t="shared" si="2"/>
        <v>3</v>
      </c>
      <c r="B130" s="634"/>
      <c r="C130" s="614"/>
      <c r="D130" s="620"/>
      <c r="E130" s="621"/>
      <c r="F130" s="491"/>
      <c r="G130" s="622"/>
      <c r="H130" s="492"/>
      <c r="I130" s="490"/>
      <c r="J130" s="623"/>
      <c r="K130" s="624"/>
    </row>
    <row r="131" spans="1:19" s="625" customFormat="1" ht="27.75" customHeight="1">
      <c r="A131" s="617">
        <f t="shared" si="2"/>
        <v>3</v>
      </c>
      <c r="B131" s="634"/>
      <c r="C131" s="615"/>
      <c r="D131" s="620"/>
      <c r="E131" s="621"/>
      <c r="F131" s="491"/>
      <c r="G131" s="622"/>
      <c r="H131" s="492"/>
      <c r="I131" s="490"/>
      <c r="J131" s="623"/>
      <c r="K131" s="627"/>
    </row>
    <row r="132" spans="1:19" s="625" customFormat="1" ht="27.75" customHeight="1">
      <c r="A132" s="617">
        <f t="shared" si="2"/>
        <v>4</v>
      </c>
      <c r="B132" s="634"/>
      <c r="C132" s="614"/>
      <c r="D132" s="620"/>
      <c r="E132" s="621"/>
      <c r="F132" s="491"/>
      <c r="G132" s="622"/>
      <c r="H132" s="492"/>
      <c r="I132" s="490"/>
      <c r="J132" s="623"/>
      <c r="K132" s="627"/>
    </row>
    <row r="133" spans="1:19" s="625" customFormat="1" ht="27.75" customHeight="1">
      <c r="A133" s="617">
        <f t="shared" si="2"/>
        <v>4</v>
      </c>
      <c r="B133" s="634"/>
      <c r="C133" s="614"/>
      <c r="D133" s="620"/>
      <c r="E133" s="621"/>
      <c r="F133" s="491"/>
      <c r="G133" s="622"/>
      <c r="H133" s="492"/>
      <c r="I133" s="490"/>
      <c r="J133" s="623"/>
      <c r="K133" s="624"/>
      <c r="L133" s="624"/>
    </row>
    <row r="134" spans="1:19" s="625" customFormat="1" ht="27.75" customHeight="1">
      <c r="A134" s="617">
        <f t="shared" si="2"/>
        <v>5</v>
      </c>
      <c r="B134" s="634"/>
      <c r="C134" s="614"/>
      <c r="D134" s="620"/>
      <c r="E134" s="621"/>
      <c r="F134" s="491"/>
      <c r="G134" s="622"/>
      <c r="H134" s="492"/>
      <c r="I134" s="490"/>
      <c r="J134" s="623"/>
      <c r="K134" s="624"/>
      <c r="L134" s="624"/>
    </row>
    <row r="135" spans="1:19" s="625" customFormat="1" ht="27.75" customHeight="1">
      <c r="A135" s="617">
        <f t="shared" si="2"/>
        <v>5</v>
      </c>
      <c r="B135" s="634"/>
      <c r="C135" s="613"/>
      <c r="D135" s="620"/>
      <c r="E135" s="621"/>
      <c r="F135" s="491"/>
      <c r="G135" s="622"/>
      <c r="H135" s="492"/>
      <c r="I135" s="490"/>
      <c r="J135" s="623"/>
      <c r="K135" s="624"/>
      <c r="L135" s="624"/>
    </row>
    <row r="136" spans="1:19" s="625" customFormat="1" ht="27.75" customHeight="1">
      <c r="A136" s="617">
        <f t="shared" si="2"/>
        <v>6</v>
      </c>
      <c r="B136" s="634"/>
      <c r="C136" s="613"/>
      <c r="D136" s="620"/>
      <c r="E136" s="621"/>
      <c r="F136" s="491"/>
      <c r="G136" s="622"/>
      <c r="H136" s="492"/>
      <c r="I136" s="490"/>
      <c r="J136" s="623"/>
      <c r="L136" s="627"/>
      <c r="M136" s="627"/>
      <c r="N136" s="627"/>
      <c r="O136" s="627"/>
      <c r="P136" s="627"/>
      <c r="Q136" s="627"/>
      <c r="R136" s="627"/>
      <c r="S136" s="627"/>
    </row>
    <row r="137" spans="1:19" s="625" customFormat="1" ht="27.75" customHeight="1">
      <c r="A137" s="617">
        <f t="shared" si="2"/>
        <v>6</v>
      </c>
      <c r="B137" s="634"/>
      <c r="C137" s="613"/>
      <c r="D137" s="620"/>
      <c r="E137" s="621"/>
      <c r="F137" s="491"/>
      <c r="G137" s="622"/>
      <c r="H137" s="492"/>
      <c r="I137" s="490"/>
      <c r="J137" s="623"/>
      <c r="L137" s="627"/>
      <c r="M137" s="627"/>
      <c r="N137" s="627"/>
      <c r="O137" s="627"/>
      <c r="P137" s="627"/>
      <c r="Q137" s="627"/>
      <c r="R137" s="627"/>
      <c r="S137" s="627"/>
    </row>
    <row r="138" spans="1:19" s="625" customFormat="1" ht="27.75" customHeight="1">
      <c r="A138" s="617">
        <f t="shared" si="2"/>
        <v>7</v>
      </c>
      <c r="B138" s="686"/>
      <c r="C138" s="613"/>
      <c r="D138" s="620"/>
      <c r="E138" s="621"/>
      <c r="F138" s="491"/>
      <c r="G138" s="622"/>
      <c r="H138" s="492"/>
      <c r="I138" s="490"/>
      <c r="J138" s="623"/>
      <c r="K138" s="627"/>
      <c r="L138" s="627"/>
      <c r="M138" s="627"/>
      <c r="N138" s="627"/>
      <c r="O138" s="627"/>
      <c r="P138" s="627"/>
      <c r="Q138" s="627"/>
      <c r="R138" s="627"/>
      <c r="S138" s="627"/>
    </row>
    <row r="139" spans="1:19" s="625" customFormat="1" ht="27.75" customHeight="1">
      <c r="A139" s="617">
        <f t="shared" si="2"/>
        <v>7</v>
      </c>
      <c r="B139" s="634"/>
      <c r="C139" s="613"/>
      <c r="D139" s="620"/>
      <c r="E139" s="621"/>
      <c r="F139" s="491"/>
      <c r="G139" s="622"/>
      <c r="H139" s="492"/>
      <c r="I139" s="490"/>
      <c r="J139" s="623"/>
      <c r="K139" s="624"/>
      <c r="L139" s="627"/>
      <c r="M139" s="627"/>
      <c r="N139" s="627"/>
      <c r="O139" s="627"/>
      <c r="P139" s="627"/>
      <c r="Q139" s="627"/>
      <c r="R139" s="627"/>
      <c r="S139" s="627"/>
    </row>
    <row r="140" spans="1:19" s="625" customFormat="1" ht="27.75" customHeight="1">
      <c r="A140" s="617">
        <f t="shared" si="2"/>
        <v>8</v>
      </c>
      <c r="B140" s="634"/>
      <c r="C140" s="613"/>
      <c r="D140" s="620"/>
      <c r="E140" s="621"/>
      <c r="F140" s="491"/>
      <c r="G140" s="622"/>
      <c r="H140" s="492"/>
      <c r="I140" s="490"/>
      <c r="J140" s="623"/>
      <c r="K140" s="624"/>
      <c r="L140" s="627"/>
      <c r="M140" s="627"/>
      <c r="N140" s="627"/>
      <c r="O140" s="627"/>
      <c r="P140" s="627"/>
      <c r="Q140" s="627"/>
      <c r="R140" s="627"/>
      <c r="S140" s="627"/>
    </row>
    <row r="141" spans="1:19" s="625" customFormat="1" ht="27.75" customHeight="1">
      <c r="A141" s="617">
        <f t="shared" si="2"/>
        <v>8</v>
      </c>
      <c r="B141" s="634"/>
      <c r="C141" s="613"/>
      <c r="D141" s="620"/>
      <c r="E141" s="621"/>
      <c r="F141" s="491"/>
      <c r="G141" s="622"/>
      <c r="H141" s="492"/>
      <c r="I141" s="492"/>
      <c r="J141" s="623"/>
      <c r="K141" s="624"/>
      <c r="L141" s="627"/>
      <c r="M141" s="627"/>
      <c r="N141" s="627"/>
      <c r="O141" s="627"/>
      <c r="P141" s="627"/>
      <c r="Q141" s="627"/>
      <c r="R141" s="627"/>
      <c r="S141" s="627"/>
    </row>
    <row r="142" spans="1:19" s="625" customFormat="1" ht="27.75" customHeight="1">
      <c r="A142" s="617">
        <f t="shared" si="2"/>
        <v>9</v>
      </c>
      <c r="B142" s="634"/>
      <c r="C142" s="614"/>
      <c r="D142" s="620"/>
      <c r="E142" s="621"/>
      <c r="F142" s="491"/>
      <c r="G142" s="622"/>
      <c r="H142" s="492"/>
      <c r="I142" s="490"/>
      <c r="J142" s="623"/>
      <c r="K142" s="624"/>
      <c r="L142" s="627"/>
      <c r="M142" s="627"/>
      <c r="N142" s="627"/>
      <c r="O142" s="627"/>
      <c r="P142" s="627"/>
      <c r="Q142" s="627"/>
      <c r="R142" s="627"/>
      <c r="S142" s="627"/>
    </row>
    <row r="143" spans="1:19" s="625" customFormat="1" ht="27.75" customHeight="1">
      <c r="A143" s="617">
        <f t="shared" si="2"/>
        <v>9</v>
      </c>
      <c r="B143" s="634"/>
      <c r="C143" s="614"/>
      <c r="D143" s="620"/>
      <c r="E143" s="621"/>
      <c r="F143" s="491"/>
      <c r="G143" s="622"/>
      <c r="H143" s="492"/>
      <c r="I143" s="490"/>
      <c r="J143" s="623"/>
      <c r="K143" s="624"/>
      <c r="L143" s="627"/>
      <c r="M143" s="627"/>
      <c r="N143" s="627"/>
      <c r="O143" s="627"/>
      <c r="P143" s="627"/>
      <c r="Q143" s="627"/>
      <c r="R143" s="627"/>
      <c r="S143" s="627"/>
    </row>
    <row r="144" spans="1:19" s="625" customFormat="1" ht="27.75" customHeight="1">
      <c r="A144" s="617">
        <f t="shared" si="2"/>
        <v>10</v>
      </c>
      <c r="B144" s="634"/>
      <c r="C144" s="614"/>
      <c r="D144" s="620"/>
      <c r="E144" s="621"/>
      <c r="F144" s="491"/>
      <c r="G144" s="622"/>
      <c r="H144" s="492"/>
      <c r="I144" s="490"/>
      <c r="J144" s="623"/>
      <c r="K144" s="624"/>
    </row>
    <row r="145" spans="1:19" s="625" customFormat="1" ht="27.75" customHeight="1">
      <c r="A145" s="617">
        <f t="shared" si="2"/>
        <v>10</v>
      </c>
      <c r="B145" s="634"/>
      <c r="C145" s="614"/>
      <c r="D145" s="620"/>
      <c r="E145" s="621"/>
      <c r="F145" s="491"/>
      <c r="G145" s="622"/>
      <c r="H145" s="492"/>
      <c r="I145" s="490"/>
      <c r="J145" s="623"/>
      <c r="K145" s="624"/>
      <c r="L145" s="627"/>
    </row>
    <row r="146" spans="1:19" s="625" customFormat="1" ht="27.75" customHeight="1">
      <c r="A146" s="617">
        <f t="shared" si="2"/>
        <v>11</v>
      </c>
      <c r="B146" s="634"/>
      <c r="C146" s="614"/>
      <c r="D146" s="620"/>
      <c r="E146" s="621"/>
      <c r="F146" s="491"/>
      <c r="G146" s="622"/>
      <c r="H146" s="492"/>
      <c r="I146" s="490"/>
      <c r="J146" s="623"/>
    </row>
    <row r="147" spans="1:19" s="625" customFormat="1" ht="27.75" customHeight="1">
      <c r="A147" s="617">
        <f t="shared" si="2"/>
        <v>11</v>
      </c>
      <c r="B147" s="634"/>
      <c r="C147" s="614"/>
      <c r="D147" s="620"/>
      <c r="E147" s="621"/>
      <c r="F147" s="491"/>
      <c r="G147" s="622"/>
      <c r="H147" s="492"/>
      <c r="I147" s="490"/>
      <c r="J147" s="623"/>
      <c r="L147" s="627"/>
      <c r="M147" s="627"/>
      <c r="N147" s="627"/>
      <c r="O147" s="627"/>
      <c r="P147" s="627"/>
      <c r="Q147" s="627"/>
      <c r="R147" s="627"/>
      <c r="S147" s="627"/>
    </row>
    <row r="148" spans="1:19" s="625" customFormat="1" ht="27.75" customHeight="1">
      <c r="A148" s="617">
        <f t="shared" si="2"/>
        <v>12</v>
      </c>
      <c r="B148" s="634"/>
      <c r="C148" s="614"/>
      <c r="D148" s="620"/>
      <c r="E148" s="621"/>
      <c r="F148" s="491"/>
      <c r="G148" s="622"/>
      <c r="H148" s="492"/>
      <c r="I148" s="490"/>
      <c r="J148" s="623"/>
      <c r="K148" s="627"/>
      <c r="L148" s="627"/>
      <c r="M148" s="627"/>
      <c r="N148" s="627"/>
      <c r="O148" s="627"/>
      <c r="P148" s="627"/>
      <c r="Q148" s="627"/>
      <c r="R148" s="627"/>
      <c r="S148" s="627"/>
    </row>
    <row r="149" spans="1:19" s="625" customFormat="1" ht="27.75" customHeight="1">
      <c r="A149" s="617">
        <f t="shared" si="2"/>
        <v>12</v>
      </c>
      <c r="B149" s="634"/>
      <c r="C149" s="613"/>
      <c r="D149" s="620"/>
      <c r="E149" s="621"/>
      <c r="F149" s="491"/>
      <c r="G149" s="622"/>
      <c r="H149" s="492"/>
      <c r="I149" s="490"/>
      <c r="J149" s="623"/>
      <c r="L149" s="627"/>
      <c r="M149" s="627"/>
      <c r="N149" s="627"/>
      <c r="O149" s="627"/>
      <c r="P149" s="627"/>
      <c r="Q149" s="627"/>
      <c r="R149" s="627"/>
      <c r="S149" s="627"/>
    </row>
    <row r="150" spans="1:19" s="625" customFormat="1" ht="27.75" customHeight="1">
      <c r="A150" s="617">
        <f t="shared" si="2"/>
        <v>13</v>
      </c>
      <c r="B150" s="634"/>
      <c r="C150" s="613"/>
      <c r="D150" s="620"/>
      <c r="E150" s="621"/>
      <c r="F150" s="491"/>
      <c r="G150" s="622"/>
      <c r="H150" s="492"/>
      <c r="I150" s="490"/>
      <c r="J150" s="623"/>
      <c r="L150" s="627"/>
      <c r="M150" s="627"/>
      <c r="N150" s="627"/>
      <c r="O150" s="627"/>
      <c r="P150" s="627"/>
      <c r="Q150" s="627"/>
      <c r="R150" s="627"/>
      <c r="S150" s="627"/>
    </row>
    <row r="151" spans="1:19" s="625" customFormat="1" ht="27.75" customHeight="1">
      <c r="A151" s="617">
        <f t="shared" si="2"/>
        <v>13</v>
      </c>
      <c r="B151" s="634"/>
      <c r="C151" s="613"/>
      <c r="D151" s="620"/>
      <c r="E151" s="621"/>
      <c r="F151" s="491"/>
      <c r="G151" s="622"/>
      <c r="H151" s="492"/>
      <c r="I151" s="490"/>
      <c r="J151" s="623"/>
      <c r="L151" s="627"/>
      <c r="M151" s="627"/>
      <c r="N151" s="627"/>
      <c r="O151" s="627"/>
      <c r="P151" s="627"/>
      <c r="Q151" s="627"/>
      <c r="R151" s="627"/>
      <c r="S151" s="627"/>
    </row>
    <row r="152" spans="1:19" s="625" customFormat="1" ht="27.75" customHeight="1">
      <c r="A152" s="617">
        <f t="shared" si="2"/>
        <v>14</v>
      </c>
      <c r="B152" s="634"/>
      <c r="C152" s="613"/>
      <c r="D152" s="620"/>
      <c r="E152" s="621"/>
      <c r="F152" s="491"/>
      <c r="G152" s="622"/>
      <c r="H152" s="492"/>
      <c r="I152" s="490"/>
      <c r="J152" s="623"/>
      <c r="K152" s="624"/>
      <c r="L152" s="627"/>
      <c r="M152" s="627"/>
      <c r="N152" s="627"/>
      <c r="O152" s="627"/>
      <c r="P152" s="627"/>
      <c r="Q152" s="627"/>
      <c r="R152" s="627"/>
      <c r="S152" s="627"/>
    </row>
    <row r="153" spans="1:19" s="625" customFormat="1" ht="27.75" customHeight="1">
      <c r="A153" s="617">
        <f t="shared" si="2"/>
        <v>14</v>
      </c>
      <c r="B153" s="634"/>
      <c r="C153" s="614"/>
      <c r="D153" s="620"/>
      <c r="E153" s="621"/>
      <c r="F153" s="491"/>
      <c r="G153" s="622"/>
      <c r="H153" s="492"/>
      <c r="I153" s="490"/>
      <c r="J153" s="623"/>
      <c r="K153" s="624"/>
      <c r="L153" s="627"/>
    </row>
    <row r="154" spans="1:19" s="625" customFormat="1" ht="27.75" customHeight="1">
      <c r="A154" s="617">
        <f t="shared" si="2"/>
        <v>15</v>
      </c>
      <c r="B154" s="634"/>
      <c r="C154" s="614"/>
      <c r="D154" s="620"/>
      <c r="E154" s="621"/>
      <c r="F154" s="491"/>
      <c r="G154" s="622"/>
      <c r="H154" s="492"/>
      <c r="I154" s="490"/>
      <c r="J154" s="623"/>
      <c r="K154" s="627"/>
      <c r="L154" s="627"/>
    </row>
    <row r="155" spans="1:19" s="625" customFormat="1" ht="27.75" customHeight="1">
      <c r="A155" s="617">
        <f t="shared" si="2"/>
        <v>15</v>
      </c>
      <c r="B155" s="634"/>
      <c r="C155" s="613"/>
      <c r="D155" s="620"/>
      <c r="E155" s="621"/>
      <c r="F155" s="491"/>
      <c r="G155" s="622"/>
      <c r="H155" s="492"/>
      <c r="I155" s="490"/>
      <c r="J155" s="623"/>
      <c r="K155" s="627"/>
      <c r="L155" s="627"/>
    </row>
    <row r="156" spans="1:19" s="625" customFormat="1" ht="27.75" customHeight="1">
      <c r="A156" s="617">
        <f t="shared" si="2"/>
        <v>16</v>
      </c>
      <c r="B156" s="686"/>
      <c r="C156" s="613"/>
      <c r="D156" s="620"/>
      <c r="E156" s="621"/>
      <c r="F156" s="491"/>
      <c r="G156" s="622"/>
      <c r="H156" s="492"/>
      <c r="I156" s="490"/>
      <c r="J156" s="623"/>
      <c r="K156" s="627"/>
      <c r="L156" s="627"/>
    </row>
    <row r="157" spans="1:19" s="625" customFormat="1" ht="27.75" customHeight="1">
      <c r="A157" s="617">
        <f t="shared" si="2"/>
        <v>16</v>
      </c>
      <c r="B157" s="634"/>
      <c r="C157" s="613"/>
      <c r="D157" s="620"/>
      <c r="E157" s="621"/>
      <c r="F157" s="491"/>
      <c r="G157" s="622"/>
      <c r="H157" s="492"/>
      <c r="I157" s="490"/>
      <c r="J157" s="623"/>
      <c r="K157" s="627"/>
      <c r="L157" s="627"/>
    </row>
    <row r="158" spans="1:19" s="632" customFormat="1" ht="27.75" customHeight="1">
      <c r="A158" s="617">
        <f t="shared" ref="A158:A221" si="3">IF(A156=17,1,A156+1)</f>
        <v>17</v>
      </c>
      <c r="B158" s="634"/>
      <c r="C158" s="613"/>
      <c r="D158" s="620"/>
      <c r="E158" s="621"/>
      <c r="F158" s="491"/>
      <c r="G158" s="622"/>
      <c r="H158" s="492"/>
      <c r="I158" s="490"/>
      <c r="J158" s="623"/>
      <c r="K158" s="627"/>
    </row>
    <row r="159" spans="1:19" s="625" customFormat="1" ht="27.75" customHeight="1">
      <c r="A159" s="617">
        <f t="shared" si="3"/>
        <v>17</v>
      </c>
      <c r="B159" s="634"/>
      <c r="C159" s="614"/>
      <c r="D159" s="620"/>
      <c r="E159" s="621"/>
      <c r="F159" s="491"/>
      <c r="G159" s="622"/>
      <c r="H159" s="492"/>
      <c r="I159" s="490"/>
      <c r="J159" s="623"/>
      <c r="K159" s="627"/>
    </row>
    <row r="160" spans="1:19" s="625" customFormat="1" ht="27.75" customHeight="1">
      <c r="A160" s="617">
        <f t="shared" si="3"/>
        <v>1</v>
      </c>
      <c r="B160" s="634"/>
      <c r="C160" s="614"/>
      <c r="D160" s="620"/>
      <c r="E160" s="621"/>
      <c r="F160" s="491"/>
      <c r="G160" s="622"/>
      <c r="H160" s="492"/>
      <c r="I160" s="490"/>
      <c r="J160" s="623"/>
      <c r="K160" s="624"/>
    </row>
    <row r="161" spans="1:19" s="625" customFormat="1" ht="27.75" customHeight="1">
      <c r="A161" s="617">
        <f t="shared" si="3"/>
        <v>1</v>
      </c>
      <c r="B161" s="634"/>
      <c r="C161" s="614"/>
      <c r="D161" s="620"/>
      <c r="E161" s="621"/>
      <c r="F161" s="491"/>
      <c r="G161" s="622"/>
      <c r="H161" s="492"/>
      <c r="I161" s="490"/>
      <c r="J161" s="623"/>
      <c r="K161" s="624"/>
    </row>
    <row r="162" spans="1:19" s="625" customFormat="1" ht="27.75" customHeight="1">
      <c r="A162" s="617">
        <f t="shared" si="3"/>
        <v>2</v>
      </c>
      <c r="B162" s="634"/>
      <c r="C162" s="613"/>
      <c r="D162" s="620"/>
      <c r="E162" s="621"/>
      <c r="F162" s="491"/>
      <c r="G162" s="622"/>
      <c r="H162" s="492"/>
      <c r="I162" s="490"/>
      <c r="J162" s="623"/>
    </row>
    <row r="163" spans="1:19" s="625" customFormat="1" ht="27.75" customHeight="1">
      <c r="A163" s="617">
        <f t="shared" si="3"/>
        <v>2</v>
      </c>
      <c r="B163" s="634"/>
      <c r="C163" s="614"/>
      <c r="D163" s="620"/>
      <c r="E163" s="621"/>
      <c r="F163" s="491"/>
      <c r="G163" s="622"/>
      <c r="H163" s="492"/>
      <c r="I163" s="490"/>
      <c r="J163" s="623"/>
    </row>
    <row r="164" spans="1:19" s="625" customFormat="1" ht="27.75" customHeight="1">
      <c r="A164" s="617">
        <f t="shared" si="3"/>
        <v>3</v>
      </c>
      <c r="B164" s="687"/>
      <c r="C164" s="614"/>
      <c r="D164" s="620"/>
      <c r="E164" s="621"/>
      <c r="F164" s="491"/>
      <c r="G164" s="622"/>
      <c r="H164" s="492"/>
      <c r="I164" s="490"/>
      <c r="J164" s="623"/>
    </row>
    <row r="165" spans="1:19" s="625" customFormat="1" ht="27.75" customHeight="1">
      <c r="A165" s="617">
        <f t="shared" si="3"/>
        <v>3</v>
      </c>
      <c r="B165" s="634"/>
      <c r="C165" s="614"/>
      <c r="D165" s="620"/>
      <c r="E165" s="621"/>
      <c r="F165" s="491"/>
      <c r="G165" s="622"/>
      <c r="H165" s="492"/>
      <c r="I165" s="490"/>
      <c r="J165" s="623"/>
    </row>
    <row r="166" spans="1:19" s="625" customFormat="1" ht="27.75" customHeight="1">
      <c r="A166" s="617">
        <f t="shared" si="3"/>
        <v>4</v>
      </c>
      <c r="B166" s="634"/>
      <c r="C166" s="614"/>
      <c r="D166" s="620"/>
      <c r="E166" s="621"/>
      <c r="F166" s="491"/>
      <c r="G166" s="622"/>
      <c r="H166" s="492"/>
      <c r="I166" s="490"/>
      <c r="J166" s="623"/>
    </row>
    <row r="167" spans="1:19" s="625" customFormat="1" ht="27.75" customHeight="1">
      <c r="A167" s="617">
        <f t="shared" si="3"/>
        <v>4</v>
      </c>
      <c r="B167" s="634"/>
      <c r="C167" s="614"/>
      <c r="D167" s="620"/>
      <c r="E167" s="621"/>
      <c r="F167" s="491"/>
      <c r="G167" s="622"/>
      <c r="H167" s="492"/>
      <c r="I167" s="490"/>
      <c r="J167" s="623"/>
    </row>
    <row r="168" spans="1:19" s="625" customFormat="1" ht="27.75" customHeight="1">
      <c r="A168" s="617">
        <f t="shared" si="3"/>
        <v>5</v>
      </c>
      <c r="B168" s="634"/>
      <c r="C168" s="614"/>
      <c r="D168" s="620"/>
      <c r="E168" s="621"/>
      <c r="F168" s="491"/>
      <c r="G168" s="622"/>
      <c r="H168" s="492"/>
      <c r="I168" s="490"/>
      <c r="J168" s="623"/>
      <c r="K168" s="627"/>
    </row>
    <row r="169" spans="1:19" s="625" customFormat="1" ht="27.75" customHeight="1">
      <c r="A169" s="617">
        <f t="shared" si="3"/>
        <v>5</v>
      </c>
      <c r="B169" s="634"/>
      <c r="C169" s="614"/>
      <c r="D169" s="620"/>
      <c r="E169" s="621"/>
      <c r="F169" s="491"/>
      <c r="G169" s="622"/>
      <c r="H169" s="492"/>
      <c r="I169" s="490"/>
      <c r="J169" s="623"/>
      <c r="K169" s="627"/>
    </row>
    <row r="170" spans="1:19" s="625" customFormat="1" ht="27.75" customHeight="1">
      <c r="A170" s="617">
        <f t="shared" si="3"/>
        <v>6</v>
      </c>
      <c r="B170" s="634"/>
      <c r="C170" s="614"/>
      <c r="D170" s="620"/>
      <c r="E170" s="621"/>
      <c r="F170" s="491"/>
      <c r="G170" s="622"/>
      <c r="H170" s="492"/>
      <c r="I170" s="490"/>
      <c r="J170" s="623"/>
      <c r="K170" s="627"/>
    </row>
    <row r="171" spans="1:19" s="625" customFormat="1" ht="27.75" customHeight="1">
      <c r="A171" s="617">
        <f t="shared" si="3"/>
        <v>6</v>
      </c>
      <c r="B171" s="687"/>
      <c r="C171" s="614"/>
      <c r="D171" s="620"/>
      <c r="E171" s="621"/>
      <c r="F171" s="491"/>
      <c r="G171" s="622"/>
      <c r="H171" s="492"/>
      <c r="I171" s="490"/>
      <c r="J171" s="623"/>
      <c r="K171" s="627"/>
    </row>
    <row r="172" spans="1:19" s="625" customFormat="1" ht="27.75" customHeight="1">
      <c r="A172" s="617">
        <f t="shared" si="3"/>
        <v>7</v>
      </c>
      <c r="B172" s="634"/>
      <c r="C172" s="614"/>
      <c r="D172" s="620"/>
      <c r="E172" s="621"/>
      <c r="F172" s="491"/>
      <c r="G172" s="622"/>
      <c r="H172" s="492"/>
      <c r="I172" s="490"/>
      <c r="J172" s="623"/>
      <c r="K172" s="627"/>
    </row>
    <row r="173" spans="1:19" s="625" customFormat="1" ht="27.75" customHeight="1">
      <c r="A173" s="617">
        <f t="shared" si="3"/>
        <v>7</v>
      </c>
      <c r="B173" s="634"/>
      <c r="C173" s="614"/>
      <c r="D173" s="620"/>
      <c r="E173" s="621"/>
      <c r="F173" s="491"/>
      <c r="G173" s="622"/>
      <c r="H173" s="492"/>
      <c r="I173" s="490"/>
      <c r="J173" s="623"/>
      <c r="K173" s="627"/>
    </row>
    <row r="174" spans="1:19" s="625" customFormat="1" ht="27.75" customHeight="1">
      <c r="A174" s="617">
        <f t="shared" si="3"/>
        <v>8</v>
      </c>
      <c r="B174" s="634"/>
      <c r="C174" s="613"/>
      <c r="D174" s="620"/>
      <c r="E174" s="621"/>
      <c r="F174" s="491"/>
      <c r="G174" s="622"/>
      <c r="H174" s="492"/>
      <c r="I174" s="490"/>
      <c r="J174" s="623"/>
      <c r="K174" s="628"/>
      <c r="L174" s="627"/>
      <c r="M174" s="627"/>
      <c r="N174" s="627"/>
      <c r="O174" s="627"/>
      <c r="P174" s="627"/>
      <c r="Q174" s="627"/>
      <c r="R174" s="627"/>
      <c r="S174" s="627"/>
    </row>
    <row r="175" spans="1:19" s="625" customFormat="1" ht="27.75" customHeight="1">
      <c r="A175" s="617">
        <f t="shared" si="3"/>
        <v>8</v>
      </c>
      <c r="B175" s="634"/>
      <c r="C175" s="613"/>
      <c r="D175" s="620"/>
      <c r="E175" s="621"/>
      <c r="F175" s="491"/>
      <c r="G175" s="622"/>
      <c r="H175" s="492"/>
      <c r="I175" s="490"/>
      <c r="J175" s="623"/>
      <c r="K175" s="628"/>
      <c r="L175" s="627"/>
      <c r="M175" s="627"/>
      <c r="N175" s="627"/>
      <c r="O175" s="627"/>
      <c r="P175" s="627"/>
      <c r="Q175" s="627"/>
      <c r="R175" s="627"/>
      <c r="S175" s="627"/>
    </row>
    <row r="176" spans="1:19" s="625" customFormat="1" ht="27.75" customHeight="1">
      <c r="A176" s="617">
        <f t="shared" si="3"/>
        <v>9</v>
      </c>
      <c r="B176" s="634"/>
      <c r="C176" s="613"/>
      <c r="D176" s="620"/>
      <c r="E176" s="621"/>
      <c r="F176" s="491"/>
      <c r="G176" s="622"/>
      <c r="H176" s="492"/>
      <c r="I176" s="490"/>
      <c r="J176" s="623"/>
      <c r="K176" s="628"/>
    </row>
    <row r="177" spans="1:19" s="625" customFormat="1" ht="27.75" customHeight="1">
      <c r="A177" s="617">
        <f t="shared" si="3"/>
        <v>9</v>
      </c>
      <c r="B177" s="634"/>
      <c r="C177" s="613"/>
      <c r="D177" s="620"/>
      <c r="E177" s="621"/>
      <c r="F177" s="491"/>
      <c r="G177" s="622"/>
      <c r="H177" s="492"/>
      <c r="I177" s="490"/>
      <c r="J177" s="623"/>
      <c r="K177" s="627"/>
      <c r="L177" s="627"/>
      <c r="M177" s="627"/>
      <c r="N177" s="627"/>
      <c r="O177" s="627"/>
      <c r="P177" s="627"/>
      <c r="Q177" s="627"/>
      <c r="R177" s="627"/>
      <c r="S177" s="627"/>
    </row>
    <row r="178" spans="1:19" s="625" customFormat="1" ht="27.75" customHeight="1">
      <c r="A178" s="617">
        <f t="shared" si="3"/>
        <v>10</v>
      </c>
      <c r="B178" s="634"/>
      <c r="C178" s="613"/>
      <c r="D178" s="620"/>
      <c r="E178" s="621"/>
      <c r="F178" s="491"/>
      <c r="G178" s="622"/>
      <c r="H178" s="492"/>
      <c r="I178" s="490"/>
      <c r="J178" s="623"/>
      <c r="K178" s="627"/>
      <c r="L178" s="627"/>
      <c r="M178" s="627"/>
      <c r="N178" s="627"/>
      <c r="O178" s="627"/>
      <c r="P178" s="627"/>
      <c r="Q178" s="627"/>
      <c r="R178" s="627"/>
      <c r="S178" s="627"/>
    </row>
    <row r="179" spans="1:19" s="625" customFormat="1" ht="27.75" customHeight="1">
      <c r="A179" s="617">
        <f t="shared" si="3"/>
        <v>10</v>
      </c>
      <c r="B179" s="634"/>
      <c r="C179" s="613"/>
      <c r="D179" s="620"/>
      <c r="E179" s="621"/>
      <c r="F179" s="491"/>
      <c r="G179" s="622"/>
      <c r="H179" s="492"/>
      <c r="I179" s="490"/>
      <c r="J179" s="623"/>
      <c r="K179" s="633"/>
      <c r="L179" s="627"/>
    </row>
    <row r="180" spans="1:19" s="625" customFormat="1" ht="27.75" customHeight="1">
      <c r="A180" s="617">
        <f t="shared" si="3"/>
        <v>11</v>
      </c>
      <c r="B180" s="634"/>
      <c r="C180" s="614"/>
      <c r="D180" s="620"/>
      <c r="E180" s="621"/>
      <c r="F180" s="491"/>
      <c r="G180" s="622"/>
      <c r="H180" s="492"/>
      <c r="I180" s="490"/>
      <c r="J180" s="623"/>
    </row>
    <row r="181" spans="1:19" s="625" customFormat="1" ht="27.75" customHeight="1">
      <c r="A181" s="617">
        <f t="shared" si="3"/>
        <v>11</v>
      </c>
      <c r="B181" s="634"/>
      <c r="C181" s="614"/>
      <c r="D181" s="620"/>
      <c r="E181" s="621"/>
      <c r="F181" s="491"/>
      <c r="G181" s="622"/>
      <c r="H181" s="492"/>
      <c r="I181" s="490"/>
      <c r="J181" s="623"/>
    </row>
    <row r="182" spans="1:19" s="625" customFormat="1" ht="27.75" customHeight="1">
      <c r="A182" s="617">
        <f t="shared" si="3"/>
        <v>12</v>
      </c>
      <c r="B182" s="634"/>
      <c r="C182" s="614"/>
      <c r="D182" s="620"/>
      <c r="E182" s="621"/>
      <c r="F182" s="491"/>
      <c r="G182" s="622"/>
      <c r="H182" s="492"/>
      <c r="I182" s="490"/>
      <c r="J182" s="623"/>
    </row>
    <row r="183" spans="1:19" s="625" customFormat="1" ht="27.75" customHeight="1">
      <c r="A183" s="617">
        <f t="shared" si="3"/>
        <v>12</v>
      </c>
      <c r="B183" s="634"/>
      <c r="C183" s="614"/>
      <c r="D183" s="620"/>
      <c r="E183" s="621"/>
      <c r="F183" s="491"/>
      <c r="G183" s="622"/>
      <c r="H183" s="492"/>
      <c r="I183" s="490"/>
      <c r="J183" s="623"/>
      <c r="K183" s="624"/>
      <c r="L183" s="624"/>
    </row>
    <row r="184" spans="1:19" s="625" customFormat="1" ht="27.95" customHeight="1">
      <c r="A184" s="617">
        <f t="shared" si="3"/>
        <v>13</v>
      </c>
      <c r="B184" s="637"/>
      <c r="C184" s="613"/>
      <c r="D184" s="620"/>
      <c r="E184" s="621"/>
      <c r="F184" s="491"/>
      <c r="G184" s="622"/>
      <c r="H184" s="492"/>
      <c r="I184" s="490"/>
      <c r="J184" s="623"/>
      <c r="K184" s="624"/>
    </row>
    <row r="185" spans="1:19" s="625" customFormat="1" ht="27.95" customHeight="1">
      <c r="A185" s="617">
        <f t="shared" si="3"/>
        <v>13</v>
      </c>
      <c r="B185" s="634"/>
      <c r="C185" s="613"/>
      <c r="D185" s="620"/>
      <c r="E185" s="621"/>
      <c r="F185" s="491"/>
      <c r="G185" s="622"/>
      <c r="H185" s="492"/>
      <c r="I185" s="490"/>
      <c r="J185" s="623"/>
      <c r="K185" s="624"/>
    </row>
    <row r="186" spans="1:19" s="625" customFormat="1" ht="27.75" customHeight="1">
      <c r="A186" s="617">
        <f t="shared" si="3"/>
        <v>14</v>
      </c>
      <c r="B186" s="634"/>
      <c r="C186" s="614"/>
      <c r="D186" s="620"/>
      <c r="E186" s="621"/>
      <c r="F186" s="491"/>
      <c r="G186" s="622"/>
      <c r="H186" s="492"/>
      <c r="I186" s="490"/>
      <c r="J186" s="623"/>
      <c r="K186" s="628"/>
    </row>
    <row r="187" spans="1:19" s="625" customFormat="1" ht="27.75" customHeight="1">
      <c r="A187" s="617">
        <f t="shared" si="3"/>
        <v>14</v>
      </c>
      <c r="B187" s="687"/>
      <c r="C187" s="614"/>
      <c r="D187" s="620"/>
      <c r="E187" s="621"/>
      <c r="F187" s="491"/>
      <c r="G187" s="622"/>
      <c r="H187" s="492"/>
      <c r="I187" s="490"/>
      <c r="J187" s="623"/>
      <c r="K187" s="628"/>
    </row>
    <row r="188" spans="1:19" s="625" customFormat="1" ht="27.75" customHeight="1">
      <c r="A188" s="617">
        <f t="shared" si="3"/>
        <v>15</v>
      </c>
      <c r="B188" s="634"/>
      <c r="C188" s="614"/>
      <c r="D188" s="620"/>
      <c r="E188" s="621"/>
      <c r="F188" s="491"/>
      <c r="G188" s="622"/>
      <c r="H188" s="492"/>
      <c r="I188" s="490"/>
      <c r="J188" s="623"/>
      <c r="K188" s="624"/>
    </row>
    <row r="189" spans="1:19" s="625" customFormat="1" ht="27.75" customHeight="1">
      <c r="A189" s="617">
        <f t="shared" si="3"/>
        <v>15</v>
      </c>
      <c r="B189" s="634"/>
      <c r="C189" s="614"/>
      <c r="D189" s="620"/>
      <c r="E189" s="621"/>
      <c r="F189" s="491"/>
      <c r="G189" s="622"/>
      <c r="H189" s="492"/>
      <c r="I189" s="490"/>
      <c r="J189" s="623"/>
      <c r="K189" s="624"/>
    </row>
    <row r="190" spans="1:19" s="625" customFormat="1" ht="27.75" customHeight="1">
      <c r="A190" s="617">
        <f t="shared" si="3"/>
        <v>16</v>
      </c>
      <c r="B190" s="634"/>
      <c r="C190" s="614"/>
      <c r="D190" s="620"/>
      <c r="E190" s="621"/>
      <c r="F190" s="491"/>
      <c r="G190" s="622"/>
      <c r="H190" s="492"/>
      <c r="I190" s="490"/>
      <c r="J190" s="623"/>
      <c r="K190" s="624"/>
    </row>
    <row r="191" spans="1:19" s="625" customFormat="1" ht="27.75" customHeight="1">
      <c r="A191" s="617">
        <f t="shared" si="3"/>
        <v>16</v>
      </c>
      <c r="B191" s="634"/>
      <c r="C191" s="614"/>
      <c r="D191" s="620"/>
      <c r="E191" s="621"/>
      <c r="F191" s="491"/>
      <c r="G191" s="622"/>
      <c r="H191" s="492"/>
      <c r="I191" s="490"/>
      <c r="J191" s="623"/>
      <c r="K191" s="624"/>
      <c r="L191" s="627"/>
      <c r="M191" s="627"/>
      <c r="N191" s="627"/>
      <c r="O191" s="627"/>
      <c r="P191" s="627"/>
      <c r="Q191" s="627"/>
      <c r="R191" s="627"/>
      <c r="S191" s="627"/>
    </row>
    <row r="192" spans="1:19" s="625" customFormat="1" ht="27.75" customHeight="1">
      <c r="A192" s="617">
        <f t="shared" si="3"/>
        <v>17</v>
      </c>
      <c r="B192" s="634"/>
      <c r="C192" s="613"/>
      <c r="D192" s="620"/>
      <c r="E192" s="621"/>
      <c r="F192" s="491"/>
      <c r="G192" s="622"/>
      <c r="H192" s="492"/>
      <c r="I192" s="490"/>
      <c r="J192" s="623"/>
      <c r="K192" s="633"/>
      <c r="L192" s="627"/>
      <c r="M192" s="627"/>
      <c r="N192" s="627"/>
      <c r="O192" s="627"/>
      <c r="P192" s="627"/>
      <c r="Q192" s="627"/>
      <c r="R192" s="627"/>
      <c r="S192" s="627"/>
    </row>
    <row r="193" spans="1:12" s="625" customFormat="1" ht="27.75" customHeight="1">
      <c r="A193" s="617">
        <f t="shared" si="3"/>
        <v>17</v>
      </c>
      <c r="B193" s="634"/>
      <c r="C193" s="614"/>
      <c r="D193" s="620"/>
      <c r="E193" s="621"/>
      <c r="F193" s="491"/>
      <c r="G193" s="622"/>
      <c r="H193" s="492"/>
      <c r="I193" s="490"/>
      <c r="J193" s="623"/>
      <c r="K193" s="628"/>
      <c r="L193" s="627"/>
    </row>
    <row r="194" spans="1:12" s="625" customFormat="1" ht="27.75" customHeight="1">
      <c r="A194" s="617">
        <f t="shared" si="3"/>
        <v>1</v>
      </c>
      <c r="B194" s="634"/>
      <c r="C194" s="614"/>
      <c r="D194" s="620"/>
      <c r="E194" s="621"/>
      <c r="F194" s="491"/>
      <c r="G194" s="622"/>
      <c r="H194" s="492"/>
      <c r="I194" s="490"/>
      <c r="J194" s="623"/>
      <c r="K194" s="628"/>
    </row>
    <row r="195" spans="1:12" s="625" customFormat="1" ht="27.75" customHeight="1">
      <c r="A195" s="617">
        <f t="shared" si="3"/>
        <v>1</v>
      </c>
      <c r="B195" s="634"/>
      <c r="C195" s="613"/>
      <c r="D195" s="620"/>
      <c r="E195" s="621"/>
      <c r="F195" s="491"/>
      <c r="G195" s="622"/>
      <c r="H195" s="492"/>
      <c r="I195" s="490"/>
      <c r="J195" s="623"/>
      <c r="K195" s="628"/>
    </row>
    <row r="196" spans="1:12" s="625" customFormat="1" ht="27.75" customHeight="1">
      <c r="A196" s="617">
        <f t="shared" si="3"/>
        <v>2</v>
      </c>
      <c r="B196" s="634"/>
      <c r="C196" s="613"/>
      <c r="D196" s="620"/>
      <c r="E196" s="621"/>
      <c r="F196" s="491"/>
      <c r="G196" s="622"/>
      <c r="H196" s="492"/>
      <c r="I196" s="490"/>
      <c r="J196" s="623"/>
      <c r="K196" s="624"/>
    </row>
    <row r="197" spans="1:12" s="625" customFormat="1" ht="27.75" customHeight="1">
      <c r="A197" s="617">
        <f t="shared" si="3"/>
        <v>2</v>
      </c>
      <c r="B197" s="634"/>
      <c r="C197" s="613"/>
      <c r="D197" s="620"/>
      <c r="E197" s="621"/>
      <c r="F197" s="491"/>
      <c r="G197" s="622"/>
      <c r="H197" s="492"/>
      <c r="I197" s="490"/>
      <c r="J197" s="623"/>
      <c r="K197" s="624"/>
    </row>
    <row r="198" spans="1:12" s="625" customFormat="1" ht="27.75" customHeight="1">
      <c r="A198" s="617">
        <f t="shared" si="3"/>
        <v>3</v>
      </c>
      <c r="B198" s="634"/>
      <c r="C198" s="613"/>
      <c r="D198" s="620"/>
      <c r="E198" s="621"/>
      <c r="F198" s="491"/>
      <c r="G198" s="622"/>
      <c r="H198" s="492"/>
      <c r="I198" s="490"/>
      <c r="J198" s="623"/>
      <c r="K198" s="624"/>
    </row>
    <row r="199" spans="1:12" s="625" customFormat="1" ht="27.75" customHeight="1">
      <c r="A199" s="617">
        <f t="shared" si="3"/>
        <v>3</v>
      </c>
      <c r="B199" s="634"/>
      <c r="C199" s="613"/>
      <c r="D199" s="620"/>
      <c r="E199" s="621"/>
      <c r="F199" s="491"/>
      <c r="G199" s="622"/>
      <c r="H199" s="492"/>
      <c r="I199" s="490"/>
      <c r="J199" s="623"/>
      <c r="K199" s="624"/>
    </row>
    <row r="200" spans="1:12" s="625" customFormat="1" ht="27.75" customHeight="1">
      <c r="A200" s="617">
        <f t="shared" si="3"/>
        <v>4</v>
      </c>
      <c r="B200" s="637"/>
      <c r="C200" s="613"/>
      <c r="D200" s="620"/>
      <c r="E200" s="621"/>
      <c r="F200" s="491"/>
      <c r="G200" s="622"/>
      <c r="H200" s="492"/>
      <c r="I200" s="490"/>
      <c r="J200" s="623"/>
      <c r="K200" s="624"/>
    </row>
    <row r="201" spans="1:12" s="625" customFormat="1" ht="27.75" customHeight="1">
      <c r="A201" s="617">
        <f t="shared" si="3"/>
        <v>4</v>
      </c>
      <c r="B201" s="634"/>
      <c r="C201" s="614"/>
      <c r="D201" s="620"/>
      <c r="E201" s="621"/>
      <c r="F201" s="491"/>
      <c r="G201" s="622"/>
      <c r="H201" s="492"/>
      <c r="I201" s="490"/>
      <c r="J201" s="623"/>
      <c r="K201" s="628"/>
    </row>
    <row r="202" spans="1:12" s="625" customFormat="1" ht="27.75" customHeight="1">
      <c r="A202" s="617">
        <f t="shared" si="3"/>
        <v>5</v>
      </c>
      <c r="B202" s="634"/>
      <c r="C202" s="613"/>
      <c r="D202" s="620"/>
      <c r="E202" s="621"/>
      <c r="F202" s="491"/>
      <c r="G202" s="622"/>
      <c r="H202" s="492"/>
      <c r="I202" s="490"/>
      <c r="J202" s="623"/>
      <c r="K202" s="624"/>
    </row>
    <row r="203" spans="1:12" s="625" customFormat="1" ht="27.75" customHeight="1">
      <c r="A203" s="617">
        <f t="shared" si="3"/>
        <v>5</v>
      </c>
      <c r="B203" s="634"/>
      <c r="C203" s="613"/>
      <c r="D203" s="620"/>
      <c r="E203" s="621"/>
      <c r="F203" s="491"/>
      <c r="G203" s="622"/>
      <c r="H203" s="492"/>
      <c r="I203" s="490"/>
      <c r="J203" s="623"/>
      <c r="K203" s="628"/>
    </row>
    <row r="204" spans="1:12" s="625" customFormat="1" ht="27.75" customHeight="1">
      <c r="A204" s="617">
        <f t="shared" si="3"/>
        <v>6</v>
      </c>
      <c r="B204" s="634"/>
      <c r="C204" s="614"/>
      <c r="D204" s="620"/>
      <c r="E204" s="621"/>
      <c r="F204" s="491"/>
      <c r="G204" s="622"/>
      <c r="H204" s="492"/>
      <c r="I204" s="490"/>
      <c r="J204" s="623"/>
      <c r="K204" s="628"/>
    </row>
    <row r="205" spans="1:12" s="625" customFormat="1" ht="27.75" customHeight="1">
      <c r="A205" s="617">
        <f t="shared" si="3"/>
        <v>6</v>
      </c>
      <c r="B205" s="687"/>
      <c r="C205" s="614"/>
      <c r="D205" s="620"/>
      <c r="E205" s="621"/>
      <c r="F205" s="491"/>
      <c r="G205" s="622"/>
      <c r="H205" s="492"/>
      <c r="I205" s="490"/>
      <c r="J205" s="623"/>
      <c r="K205" s="624"/>
    </row>
    <row r="206" spans="1:12" s="625" customFormat="1" ht="27.75" customHeight="1">
      <c r="A206" s="617">
        <f t="shared" si="3"/>
        <v>7</v>
      </c>
      <c r="B206" s="634"/>
      <c r="C206" s="614"/>
      <c r="D206" s="620"/>
      <c r="E206" s="621"/>
      <c r="F206" s="491"/>
      <c r="G206" s="622"/>
      <c r="H206" s="492"/>
      <c r="I206" s="490"/>
      <c r="J206" s="623"/>
    </row>
    <row r="207" spans="1:12" s="625" customFormat="1" ht="27.75" customHeight="1">
      <c r="A207" s="617">
        <f t="shared" si="3"/>
        <v>7</v>
      </c>
      <c r="B207" s="634"/>
      <c r="C207" s="613"/>
      <c r="D207" s="620"/>
      <c r="E207" s="621"/>
      <c r="F207" s="491"/>
      <c r="G207" s="622"/>
      <c r="H207" s="492"/>
      <c r="I207" s="490"/>
      <c r="J207" s="623"/>
    </row>
    <row r="208" spans="1:12" s="625" customFormat="1" ht="27.75" customHeight="1">
      <c r="A208" s="617">
        <f t="shared" si="3"/>
        <v>8</v>
      </c>
      <c r="B208" s="634"/>
      <c r="C208" s="613"/>
      <c r="D208" s="620"/>
      <c r="E208" s="621"/>
      <c r="F208" s="491"/>
      <c r="G208" s="622"/>
      <c r="H208" s="492"/>
      <c r="I208" s="490"/>
      <c r="J208" s="623"/>
    </row>
    <row r="209" spans="1:19" s="625" customFormat="1" ht="27.75" customHeight="1">
      <c r="A209" s="617">
        <f t="shared" si="3"/>
        <v>8</v>
      </c>
      <c r="B209" s="634"/>
      <c r="C209" s="614"/>
      <c r="D209" s="620"/>
      <c r="E209" s="621"/>
      <c r="F209" s="491"/>
      <c r="G209" s="622"/>
      <c r="H209" s="492"/>
      <c r="I209" s="490"/>
      <c r="J209" s="623"/>
    </row>
    <row r="210" spans="1:19" s="625" customFormat="1" ht="27.75" customHeight="1">
      <c r="A210" s="617">
        <f t="shared" si="3"/>
        <v>9</v>
      </c>
      <c r="B210" s="688"/>
      <c r="C210" s="626"/>
      <c r="D210" s="620"/>
      <c r="E210" s="621"/>
      <c r="F210" s="491"/>
      <c r="G210" s="622"/>
      <c r="H210" s="492"/>
      <c r="I210" s="490"/>
      <c r="J210" s="623"/>
      <c r="K210" s="627"/>
      <c r="L210" s="627"/>
      <c r="M210" s="627"/>
      <c r="N210" s="627"/>
      <c r="O210" s="627"/>
      <c r="P210" s="627"/>
      <c r="Q210" s="627"/>
      <c r="R210" s="627"/>
      <c r="S210" s="627"/>
    </row>
    <row r="211" spans="1:19" s="625" customFormat="1" ht="27.75" customHeight="1">
      <c r="A211" s="617">
        <f t="shared" si="3"/>
        <v>9</v>
      </c>
      <c r="B211" s="687"/>
      <c r="C211" s="614"/>
      <c r="D211" s="620"/>
      <c r="E211" s="621"/>
      <c r="F211" s="491"/>
      <c r="G211" s="622"/>
      <c r="H211" s="492"/>
      <c r="I211" s="490"/>
      <c r="J211" s="623"/>
      <c r="K211" s="627"/>
      <c r="L211" s="627"/>
      <c r="M211" s="627"/>
      <c r="N211" s="627"/>
      <c r="O211" s="627"/>
      <c r="P211" s="627"/>
      <c r="Q211" s="627"/>
      <c r="R211" s="627"/>
      <c r="S211" s="627"/>
    </row>
    <row r="212" spans="1:19" s="625" customFormat="1" ht="27.75" customHeight="1">
      <c r="A212" s="617">
        <f t="shared" si="3"/>
        <v>10</v>
      </c>
      <c r="B212" s="687"/>
      <c r="C212" s="614"/>
      <c r="D212" s="620"/>
      <c r="E212" s="621"/>
      <c r="F212" s="491"/>
      <c r="G212" s="622"/>
      <c r="H212" s="492"/>
      <c r="I212" s="490"/>
      <c r="J212" s="623"/>
      <c r="K212" s="627"/>
      <c r="L212" s="627"/>
      <c r="M212" s="627"/>
      <c r="N212" s="627"/>
      <c r="O212" s="627"/>
      <c r="P212" s="627"/>
      <c r="Q212" s="627"/>
      <c r="R212" s="627"/>
      <c r="S212" s="627"/>
    </row>
    <row r="213" spans="1:19" s="625" customFormat="1" ht="27.75" customHeight="1">
      <c r="A213" s="617">
        <f t="shared" si="3"/>
        <v>10</v>
      </c>
      <c r="B213" s="634"/>
      <c r="C213" s="614"/>
      <c r="D213" s="620"/>
      <c r="E213" s="621"/>
      <c r="F213" s="491"/>
      <c r="G213" s="622"/>
      <c r="H213" s="492"/>
      <c r="I213" s="490"/>
      <c r="J213" s="623"/>
      <c r="K213" s="624"/>
      <c r="L213" s="627"/>
      <c r="M213" s="627"/>
      <c r="N213" s="627"/>
      <c r="O213" s="627"/>
      <c r="P213" s="627"/>
      <c r="Q213" s="627"/>
      <c r="R213" s="627"/>
      <c r="S213" s="627"/>
    </row>
    <row r="214" spans="1:19" s="625" customFormat="1" ht="27.75" customHeight="1">
      <c r="A214" s="617">
        <f t="shared" si="3"/>
        <v>11</v>
      </c>
      <c r="B214" s="637"/>
      <c r="C214" s="613"/>
      <c r="D214" s="620"/>
      <c r="E214" s="621"/>
      <c r="F214" s="491"/>
      <c r="G214" s="622"/>
      <c r="H214" s="492"/>
      <c r="I214" s="490"/>
      <c r="J214" s="623"/>
    </row>
    <row r="215" spans="1:19" s="625" customFormat="1" ht="27.75" customHeight="1">
      <c r="A215" s="617">
        <f t="shared" si="3"/>
        <v>11</v>
      </c>
      <c r="B215" s="634"/>
      <c r="C215" s="614"/>
      <c r="D215" s="620"/>
      <c r="E215" s="621"/>
      <c r="F215" s="491"/>
      <c r="G215" s="622"/>
      <c r="H215" s="492"/>
      <c r="I215" s="490"/>
      <c r="J215" s="623"/>
    </row>
    <row r="216" spans="1:19" s="625" customFormat="1" ht="27.75" customHeight="1">
      <c r="A216" s="617">
        <f t="shared" si="3"/>
        <v>12</v>
      </c>
      <c r="B216" s="687"/>
      <c r="C216" s="614"/>
      <c r="D216" s="620"/>
      <c r="E216" s="621"/>
      <c r="F216" s="491"/>
      <c r="G216" s="622"/>
      <c r="H216" s="492"/>
      <c r="I216" s="490"/>
      <c r="J216" s="623"/>
    </row>
    <row r="217" spans="1:19" s="625" customFormat="1" ht="27.75" customHeight="1">
      <c r="A217" s="617">
        <f t="shared" si="3"/>
        <v>12</v>
      </c>
      <c r="B217" s="634"/>
      <c r="C217" s="614"/>
      <c r="D217" s="620"/>
      <c r="E217" s="621"/>
      <c r="F217" s="491"/>
      <c r="G217" s="622"/>
      <c r="H217" s="492"/>
      <c r="I217" s="490"/>
      <c r="J217" s="623"/>
      <c r="K217" s="627"/>
      <c r="L217" s="627"/>
      <c r="M217" s="627"/>
      <c r="N217" s="627"/>
      <c r="O217" s="627"/>
      <c r="P217" s="627"/>
      <c r="Q217" s="627"/>
      <c r="R217" s="627"/>
      <c r="S217" s="627"/>
    </row>
    <row r="218" spans="1:19" s="625" customFormat="1" ht="27.75" customHeight="1">
      <c r="A218" s="617">
        <f t="shared" si="3"/>
        <v>13</v>
      </c>
      <c r="B218" s="634"/>
      <c r="C218" s="613"/>
      <c r="D218" s="620"/>
      <c r="E218" s="621"/>
      <c r="F218" s="491"/>
      <c r="G218" s="622"/>
      <c r="H218" s="492"/>
      <c r="I218" s="490"/>
      <c r="J218" s="623"/>
      <c r="K218" s="627"/>
      <c r="L218" s="627"/>
      <c r="M218" s="627"/>
      <c r="N218" s="627"/>
      <c r="O218" s="627"/>
      <c r="P218" s="627"/>
      <c r="Q218" s="627"/>
      <c r="R218" s="627"/>
      <c r="S218" s="627"/>
    </row>
    <row r="219" spans="1:19" s="625" customFormat="1" ht="27.75" customHeight="1">
      <c r="A219" s="617">
        <f t="shared" si="3"/>
        <v>13</v>
      </c>
      <c r="B219" s="634"/>
      <c r="C219" s="613"/>
      <c r="D219" s="620"/>
      <c r="E219" s="621"/>
      <c r="F219" s="491"/>
      <c r="G219" s="622"/>
      <c r="H219" s="492"/>
      <c r="I219" s="490"/>
      <c r="J219" s="623"/>
      <c r="K219" s="624"/>
    </row>
    <row r="220" spans="1:19" s="625" customFormat="1" ht="27.75" customHeight="1">
      <c r="A220" s="617">
        <f t="shared" si="3"/>
        <v>14</v>
      </c>
      <c r="B220" s="634"/>
      <c r="C220" s="613"/>
      <c r="D220" s="620"/>
      <c r="E220" s="621"/>
      <c r="F220" s="491"/>
      <c r="G220" s="622"/>
      <c r="H220" s="492"/>
      <c r="I220" s="490"/>
      <c r="J220" s="623"/>
      <c r="K220" s="624"/>
    </row>
    <row r="221" spans="1:19" s="625" customFormat="1" ht="27.75" customHeight="1">
      <c r="A221" s="617">
        <f t="shared" si="3"/>
        <v>14</v>
      </c>
      <c r="B221" s="686"/>
      <c r="C221" s="613"/>
      <c r="D221" s="620"/>
      <c r="E221" s="621"/>
      <c r="F221" s="491"/>
      <c r="G221" s="622"/>
      <c r="H221" s="492"/>
      <c r="I221" s="490"/>
      <c r="J221" s="623"/>
      <c r="K221" s="627"/>
      <c r="L221" s="627"/>
      <c r="M221" s="627"/>
      <c r="N221" s="627"/>
      <c r="O221" s="627"/>
      <c r="P221" s="627"/>
      <c r="Q221" s="627"/>
      <c r="R221" s="627"/>
      <c r="S221" s="627"/>
    </row>
    <row r="222" spans="1:19" s="625" customFormat="1" ht="27.75" customHeight="1">
      <c r="A222" s="617">
        <f t="shared" ref="A222:A265" si="4">IF(A220=17,1,A220+1)</f>
        <v>15</v>
      </c>
      <c r="B222" s="634"/>
      <c r="C222" s="613"/>
      <c r="D222" s="620"/>
      <c r="E222" s="621"/>
      <c r="F222" s="491"/>
      <c r="G222" s="622"/>
      <c r="H222" s="492"/>
      <c r="I222" s="490"/>
      <c r="J222" s="623"/>
    </row>
    <row r="223" spans="1:19" s="625" customFormat="1" ht="27.75" customHeight="1">
      <c r="A223" s="617">
        <f t="shared" si="4"/>
        <v>15</v>
      </c>
      <c r="B223" s="634"/>
      <c r="C223" s="614"/>
      <c r="D223" s="620"/>
      <c r="E223" s="621"/>
      <c r="F223" s="491"/>
      <c r="G223" s="622"/>
      <c r="H223" s="492"/>
      <c r="I223" s="490"/>
      <c r="J223" s="623"/>
    </row>
    <row r="224" spans="1:19" s="625" customFormat="1" ht="27.75" customHeight="1">
      <c r="A224" s="617">
        <f t="shared" si="4"/>
        <v>16</v>
      </c>
      <c r="B224" s="634"/>
      <c r="C224" s="614"/>
      <c r="D224" s="620"/>
      <c r="E224" s="621"/>
      <c r="F224" s="491"/>
      <c r="G224" s="622"/>
      <c r="H224" s="490"/>
      <c r="I224" s="490"/>
      <c r="J224" s="623"/>
    </row>
    <row r="225" spans="1:10" s="625" customFormat="1" ht="27.75" customHeight="1">
      <c r="A225" s="617">
        <f t="shared" si="4"/>
        <v>16</v>
      </c>
      <c r="B225" s="634"/>
      <c r="C225" s="614"/>
      <c r="D225" s="620"/>
      <c r="E225" s="621"/>
      <c r="F225" s="491"/>
      <c r="G225" s="622"/>
      <c r="H225" s="490"/>
      <c r="I225" s="490"/>
      <c r="J225" s="623"/>
    </row>
    <row r="226" spans="1:10" s="625" customFormat="1" ht="27.75" customHeight="1">
      <c r="A226" s="617">
        <f t="shared" si="4"/>
        <v>17</v>
      </c>
      <c r="B226" s="634"/>
      <c r="C226" s="614"/>
      <c r="D226" s="620"/>
      <c r="E226" s="621"/>
      <c r="F226" s="491"/>
      <c r="G226" s="622"/>
      <c r="H226" s="490"/>
      <c r="I226" s="490"/>
      <c r="J226" s="623"/>
    </row>
    <row r="227" spans="1:10" s="625" customFormat="1" ht="27.75" customHeight="1">
      <c r="A227" s="617">
        <f t="shared" si="4"/>
        <v>17</v>
      </c>
      <c r="B227" s="689"/>
      <c r="C227" s="619"/>
      <c r="D227" s="620"/>
      <c r="E227" s="621"/>
      <c r="F227" s="491"/>
      <c r="G227" s="622"/>
      <c r="H227" s="490"/>
      <c r="I227" s="490"/>
      <c r="J227" s="623"/>
    </row>
    <row r="228" spans="1:10" s="625" customFormat="1" ht="27.75" customHeight="1">
      <c r="A228" s="617">
        <f t="shared" si="4"/>
        <v>1</v>
      </c>
      <c r="B228" s="687"/>
      <c r="C228" s="614"/>
      <c r="D228" s="620"/>
      <c r="E228" s="621"/>
      <c r="F228" s="491"/>
      <c r="G228" s="622"/>
      <c r="H228" s="490"/>
      <c r="I228" s="490"/>
      <c r="J228" s="623"/>
    </row>
    <row r="229" spans="1:10" s="625" customFormat="1" ht="27.75" customHeight="1">
      <c r="A229" s="617">
        <f t="shared" si="4"/>
        <v>1</v>
      </c>
      <c r="B229" s="634"/>
      <c r="C229" s="613"/>
      <c r="D229" s="620"/>
      <c r="E229" s="621"/>
      <c r="F229" s="491"/>
      <c r="G229" s="622"/>
      <c r="H229" s="492"/>
      <c r="I229" s="490"/>
      <c r="J229" s="623"/>
    </row>
    <row r="230" spans="1:10" s="625" customFormat="1" ht="27.75" customHeight="1">
      <c r="A230" s="617">
        <f t="shared" si="4"/>
        <v>2</v>
      </c>
      <c r="B230" s="634"/>
      <c r="C230" s="613"/>
      <c r="D230" s="620"/>
      <c r="E230" s="621"/>
      <c r="F230" s="491"/>
      <c r="G230" s="622"/>
      <c r="H230" s="492"/>
      <c r="I230" s="490"/>
      <c r="J230" s="623"/>
    </row>
    <row r="231" spans="1:10" s="625" customFormat="1" ht="27.75" customHeight="1">
      <c r="A231" s="617">
        <f t="shared" si="4"/>
        <v>2</v>
      </c>
      <c r="B231" s="634"/>
      <c r="C231" s="614"/>
      <c r="D231" s="620"/>
      <c r="E231" s="621"/>
      <c r="F231" s="491"/>
      <c r="G231" s="622"/>
      <c r="H231" s="490"/>
      <c r="I231" s="490"/>
      <c r="J231" s="623"/>
    </row>
    <row r="232" spans="1:10" s="625" customFormat="1" ht="27.75" customHeight="1">
      <c r="A232" s="617">
        <f t="shared" si="4"/>
        <v>3</v>
      </c>
      <c r="B232" s="634"/>
      <c r="C232" s="614"/>
      <c r="D232" s="620"/>
      <c r="E232" s="621"/>
      <c r="F232" s="491"/>
      <c r="G232" s="622"/>
      <c r="H232" s="490"/>
      <c r="I232" s="490"/>
      <c r="J232" s="623"/>
    </row>
    <row r="233" spans="1:10" s="625" customFormat="1" ht="27.75" customHeight="1">
      <c r="A233" s="617">
        <f t="shared" si="4"/>
        <v>3</v>
      </c>
      <c r="B233" s="634"/>
      <c r="C233" s="616"/>
      <c r="D233" s="620"/>
      <c r="E233" s="621"/>
      <c r="F233" s="491"/>
      <c r="G233" s="622"/>
      <c r="H233" s="635"/>
      <c r="I233" s="490"/>
      <c r="J233" s="623"/>
    </row>
    <row r="234" spans="1:10" s="625" customFormat="1" ht="27.75" customHeight="1">
      <c r="A234" s="617">
        <f t="shared" si="4"/>
        <v>4</v>
      </c>
      <c r="B234" s="634"/>
      <c r="C234" s="613"/>
      <c r="D234" s="620"/>
      <c r="E234" s="621"/>
      <c r="F234" s="491"/>
      <c r="G234" s="622"/>
      <c r="H234" s="490"/>
      <c r="I234" s="490"/>
      <c r="J234" s="623"/>
    </row>
    <row r="235" spans="1:10" s="625" customFormat="1" ht="27.75" customHeight="1">
      <c r="A235" s="617">
        <f t="shared" si="4"/>
        <v>4</v>
      </c>
      <c r="B235" s="634"/>
      <c r="C235" s="613"/>
      <c r="D235" s="620"/>
      <c r="E235" s="621"/>
      <c r="F235" s="491"/>
      <c r="G235" s="622"/>
      <c r="H235" s="492"/>
      <c r="I235" s="490"/>
      <c r="J235" s="623"/>
    </row>
    <row r="236" spans="1:10" s="625" customFormat="1" ht="27.75" customHeight="1">
      <c r="A236" s="617">
        <f t="shared" si="4"/>
        <v>5</v>
      </c>
      <c r="B236" s="634"/>
      <c r="C236" s="614"/>
      <c r="D236" s="620"/>
      <c r="E236" s="621"/>
      <c r="F236" s="491"/>
      <c r="G236" s="622"/>
      <c r="H236" s="492"/>
      <c r="I236" s="490"/>
      <c r="J236" s="623"/>
    </row>
    <row r="237" spans="1:10" s="625" customFormat="1" ht="27.75" customHeight="1">
      <c r="A237" s="617">
        <f t="shared" si="4"/>
        <v>5</v>
      </c>
      <c r="B237" s="634"/>
      <c r="C237" s="613"/>
      <c r="D237" s="620"/>
      <c r="E237" s="621"/>
      <c r="F237" s="491"/>
      <c r="G237" s="622"/>
      <c r="H237" s="492"/>
      <c r="I237" s="490"/>
      <c r="J237" s="623"/>
    </row>
    <row r="238" spans="1:10" s="625" customFormat="1" ht="27.75" customHeight="1">
      <c r="A238" s="617">
        <f t="shared" si="4"/>
        <v>6</v>
      </c>
      <c r="B238" s="634"/>
      <c r="C238" s="613"/>
      <c r="D238" s="620"/>
      <c r="E238" s="621"/>
      <c r="F238" s="491"/>
      <c r="G238" s="622"/>
      <c r="H238" s="492"/>
      <c r="I238" s="490"/>
      <c r="J238" s="623"/>
    </row>
    <row r="239" spans="1:10" s="625" customFormat="1" ht="27.75" customHeight="1">
      <c r="A239" s="617">
        <f t="shared" si="4"/>
        <v>6</v>
      </c>
      <c r="B239" s="634"/>
      <c r="C239" s="613"/>
      <c r="D239" s="620"/>
      <c r="E239" s="621"/>
      <c r="F239" s="491"/>
      <c r="G239" s="622"/>
      <c r="H239" s="492"/>
      <c r="I239" s="490"/>
      <c r="J239" s="623"/>
    </row>
    <row r="240" spans="1:10" s="625" customFormat="1" ht="27.75" customHeight="1">
      <c r="A240" s="617">
        <f t="shared" si="4"/>
        <v>7</v>
      </c>
      <c r="B240" s="686"/>
      <c r="C240" s="613"/>
      <c r="D240" s="620"/>
      <c r="E240" s="621"/>
      <c r="F240" s="491"/>
      <c r="G240" s="622"/>
      <c r="H240" s="492"/>
      <c r="I240" s="490"/>
      <c r="J240" s="623"/>
    </row>
    <row r="241" spans="1:10" s="625" customFormat="1" ht="27.75" customHeight="1">
      <c r="A241" s="617">
        <f t="shared" si="4"/>
        <v>7</v>
      </c>
      <c r="B241" s="634"/>
      <c r="C241" s="613"/>
      <c r="D241" s="620"/>
      <c r="E241" s="621"/>
      <c r="F241" s="491"/>
      <c r="G241" s="622"/>
      <c r="H241" s="492"/>
      <c r="I241" s="490"/>
      <c r="J241" s="623"/>
    </row>
    <row r="242" spans="1:10" s="625" customFormat="1" ht="27.75" customHeight="1">
      <c r="A242" s="617">
        <f t="shared" si="4"/>
        <v>8</v>
      </c>
      <c r="B242" s="634"/>
      <c r="C242" s="613"/>
      <c r="D242" s="620"/>
      <c r="E242" s="621"/>
      <c r="F242" s="491"/>
      <c r="G242" s="622"/>
      <c r="H242" s="492"/>
      <c r="I242" s="490"/>
      <c r="J242" s="623"/>
    </row>
    <row r="243" spans="1:10" s="625" customFormat="1" ht="27.75" customHeight="1">
      <c r="A243" s="617">
        <f t="shared" si="4"/>
        <v>8</v>
      </c>
      <c r="B243" s="634"/>
      <c r="C243" s="613"/>
      <c r="D243" s="620"/>
      <c r="E243" s="621"/>
      <c r="F243" s="491"/>
      <c r="G243" s="622"/>
      <c r="H243" s="492"/>
      <c r="I243" s="490"/>
      <c r="J243" s="623"/>
    </row>
    <row r="244" spans="1:10" s="625" customFormat="1" ht="27.75" customHeight="1">
      <c r="A244" s="617">
        <f t="shared" si="4"/>
        <v>9</v>
      </c>
      <c r="B244" s="634"/>
      <c r="C244" s="613"/>
      <c r="D244" s="620"/>
      <c r="E244" s="621"/>
      <c r="F244" s="491"/>
      <c r="G244" s="622"/>
      <c r="H244" s="492"/>
      <c r="I244" s="490"/>
      <c r="J244" s="623"/>
    </row>
    <row r="245" spans="1:10" s="625" customFormat="1" ht="27.75" customHeight="1">
      <c r="A245" s="617">
        <f t="shared" si="4"/>
        <v>9</v>
      </c>
      <c r="B245" s="634"/>
      <c r="C245" s="613"/>
      <c r="D245" s="620"/>
      <c r="E245" s="621"/>
      <c r="F245" s="491"/>
      <c r="G245" s="622"/>
      <c r="H245" s="492"/>
      <c r="I245" s="490"/>
      <c r="J245" s="623"/>
    </row>
    <row r="246" spans="1:10" s="625" customFormat="1" ht="27.75" customHeight="1">
      <c r="A246" s="617">
        <f t="shared" si="4"/>
        <v>10</v>
      </c>
      <c r="B246" s="634"/>
      <c r="C246" s="613"/>
      <c r="D246" s="620"/>
      <c r="E246" s="621"/>
      <c r="F246" s="491"/>
      <c r="G246" s="622"/>
      <c r="H246" s="492"/>
      <c r="I246" s="490"/>
      <c r="J246" s="623"/>
    </row>
    <row r="247" spans="1:10" s="625" customFormat="1" ht="27.75" customHeight="1">
      <c r="A247" s="617">
        <f t="shared" si="4"/>
        <v>10</v>
      </c>
      <c r="B247" s="634"/>
      <c r="C247" s="613"/>
      <c r="D247" s="620"/>
      <c r="E247" s="621"/>
      <c r="F247" s="491"/>
      <c r="G247" s="622"/>
      <c r="H247" s="492"/>
      <c r="I247" s="490"/>
      <c r="J247" s="623"/>
    </row>
    <row r="248" spans="1:10" s="625" customFormat="1" ht="27.75" customHeight="1">
      <c r="A248" s="617">
        <f t="shared" si="4"/>
        <v>11</v>
      </c>
      <c r="B248" s="634"/>
      <c r="C248" s="613"/>
      <c r="D248" s="620"/>
      <c r="E248" s="621"/>
      <c r="F248" s="491"/>
      <c r="G248" s="622"/>
      <c r="H248" s="492"/>
      <c r="I248" s="490"/>
      <c r="J248" s="623"/>
    </row>
    <row r="249" spans="1:10" s="625" customFormat="1" ht="27.75" customHeight="1">
      <c r="A249" s="617">
        <f t="shared" si="4"/>
        <v>11</v>
      </c>
      <c r="B249" s="634"/>
      <c r="C249" s="613"/>
      <c r="D249" s="620"/>
      <c r="E249" s="621"/>
      <c r="F249" s="491"/>
      <c r="G249" s="622"/>
      <c r="H249" s="492"/>
      <c r="I249" s="490"/>
      <c r="J249" s="623"/>
    </row>
    <row r="250" spans="1:10" s="625" customFormat="1" ht="27.75" customHeight="1">
      <c r="A250" s="617">
        <f t="shared" si="4"/>
        <v>12</v>
      </c>
      <c r="B250" s="634"/>
      <c r="C250" s="613"/>
      <c r="D250" s="620"/>
      <c r="E250" s="621"/>
      <c r="F250" s="491"/>
      <c r="G250" s="622"/>
      <c r="H250" s="492"/>
      <c r="I250" s="490"/>
      <c r="J250" s="623"/>
    </row>
    <row r="251" spans="1:10" s="625" customFormat="1" ht="27.75" customHeight="1">
      <c r="A251" s="617">
        <f t="shared" si="4"/>
        <v>12</v>
      </c>
      <c r="B251" s="634"/>
      <c r="C251" s="613"/>
      <c r="D251" s="620"/>
      <c r="E251" s="621"/>
      <c r="F251" s="491"/>
      <c r="G251" s="622"/>
      <c r="H251" s="492"/>
      <c r="I251" s="490"/>
      <c r="J251" s="623"/>
    </row>
    <row r="252" spans="1:10" s="625" customFormat="1" ht="27.75" customHeight="1">
      <c r="A252" s="617">
        <f t="shared" si="4"/>
        <v>13</v>
      </c>
      <c r="B252" s="634"/>
      <c r="C252" s="613"/>
      <c r="D252" s="620"/>
      <c r="E252" s="621"/>
      <c r="F252" s="491"/>
      <c r="G252" s="622"/>
      <c r="H252" s="492"/>
      <c r="I252" s="490"/>
      <c r="J252" s="623"/>
    </row>
    <row r="253" spans="1:10" s="625" customFormat="1" ht="27.75" customHeight="1">
      <c r="A253" s="617">
        <f t="shared" si="4"/>
        <v>13</v>
      </c>
      <c r="B253" s="634"/>
      <c r="C253" s="613"/>
      <c r="D253" s="620"/>
      <c r="E253" s="621"/>
      <c r="F253" s="491"/>
      <c r="G253" s="622"/>
      <c r="H253" s="492"/>
      <c r="I253" s="490"/>
      <c r="J253" s="623"/>
    </row>
    <row r="254" spans="1:10" s="625" customFormat="1" ht="27.75" customHeight="1">
      <c r="A254" s="617">
        <f t="shared" si="4"/>
        <v>14</v>
      </c>
      <c r="B254" s="634"/>
      <c r="C254" s="613"/>
      <c r="D254" s="620"/>
      <c r="E254" s="621"/>
      <c r="F254" s="491"/>
      <c r="G254" s="622"/>
      <c r="H254" s="492"/>
      <c r="I254" s="490"/>
      <c r="J254" s="623"/>
    </row>
    <row r="255" spans="1:10" s="625" customFormat="1" ht="27.75" customHeight="1">
      <c r="A255" s="617">
        <f t="shared" si="4"/>
        <v>14</v>
      </c>
      <c r="B255" s="634"/>
      <c r="C255" s="613"/>
      <c r="D255" s="620"/>
      <c r="E255" s="621"/>
      <c r="F255" s="491"/>
      <c r="G255" s="622"/>
      <c r="H255" s="492"/>
      <c r="I255" s="490"/>
      <c r="J255" s="623"/>
    </row>
    <row r="256" spans="1:10" s="625" customFormat="1" ht="27.75" customHeight="1">
      <c r="A256" s="617">
        <f t="shared" si="4"/>
        <v>15</v>
      </c>
      <c r="B256" s="634"/>
      <c r="C256" s="613"/>
      <c r="D256" s="620"/>
      <c r="E256" s="621"/>
      <c r="F256" s="491"/>
      <c r="G256" s="622"/>
      <c r="H256" s="492"/>
      <c r="I256" s="490"/>
      <c r="J256" s="623"/>
    </row>
    <row r="257" spans="1:10" s="625" customFormat="1" ht="27.75" customHeight="1">
      <c r="A257" s="617">
        <f t="shared" si="4"/>
        <v>15</v>
      </c>
      <c r="B257" s="634"/>
      <c r="C257" s="613"/>
      <c r="D257" s="620"/>
      <c r="E257" s="621"/>
      <c r="F257" s="491"/>
      <c r="G257" s="622"/>
      <c r="H257" s="492"/>
      <c r="I257" s="490"/>
      <c r="J257" s="623"/>
    </row>
    <row r="258" spans="1:10" s="625" customFormat="1" ht="27.75" customHeight="1">
      <c r="A258" s="617">
        <f t="shared" si="4"/>
        <v>16</v>
      </c>
      <c r="B258" s="634"/>
      <c r="C258" s="613"/>
      <c r="D258" s="620"/>
      <c r="E258" s="621"/>
      <c r="F258" s="491"/>
      <c r="G258" s="622"/>
      <c r="H258" s="492"/>
      <c r="I258" s="490"/>
      <c r="J258" s="623"/>
    </row>
    <row r="259" spans="1:10" s="625" customFormat="1" ht="27.75" customHeight="1">
      <c r="A259" s="617">
        <f t="shared" si="4"/>
        <v>16</v>
      </c>
      <c r="B259" s="634"/>
      <c r="C259" s="613"/>
      <c r="D259" s="620"/>
      <c r="E259" s="621"/>
      <c r="F259" s="491"/>
      <c r="G259" s="622"/>
      <c r="H259" s="492"/>
      <c r="I259" s="490"/>
      <c r="J259" s="623"/>
    </row>
    <row r="260" spans="1:10" s="625" customFormat="1" ht="27.75" customHeight="1">
      <c r="A260" s="617">
        <f t="shared" si="4"/>
        <v>17</v>
      </c>
      <c r="B260" s="618"/>
      <c r="C260" s="613"/>
      <c r="D260" s="620"/>
      <c r="E260" s="621"/>
      <c r="F260" s="491"/>
      <c r="G260" s="622"/>
      <c r="H260" s="492"/>
      <c r="I260" s="490"/>
      <c r="J260" s="623"/>
    </row>
    <row r="261" spans="1:10" s="625" customFormat="1" ht="27.75" customHeight="1">
      <c r="A261" s="617">
        <f t="shared" si="4"/>
        <v>17</v>
      </c>
      <c r="B261" s="618"/>
      <c r="C261" s="613"/>
      <c r="D261" s="620"/>
      <c r="E261" s="621"/>
      <c r="F261" s="491"/>
      <c r="G261" s="622"/>
      <c r="H261" s="492"/>
      <c r="I261" s="490"/>
      <c r="J261" s="623"/>
    </row>
    <row r="262" spans="1:10" s="625" customFormat="1" ht="27.75" customHeight="1">
      <c r="A262" s="617">
        <f t="shared" si="4"/>
        <v>1</v>
      </c>
      <c r="B262" s="618"/>
      <c r="C262" s="613"/>
      <c r="D262" s="620"/>
      <c r="E262" s="621"/>
      <c r="F262" s="491"/>
      <c r="G262" s="622"/>
      <c r="H262" s="492"/>
      <c r="I262" s="490"/>
      <c r="J262" s="623"/>
    </row>
    <row r="263" spans="1:10" s="625" customFormat="1" ht="27.75" customHeight="1">
      <c r="A263" s="617">
        <f t="shared" si="4"/>
        <v>1</v>
      </c>
      <c r="B263" s="618"/>
      <c r="C263" s="613"/>
      <c r="D263" s="620"/>
      <c r="E263" s="621"/>
      <c r="F263" s="491"/>
      <c r="G263" s="622"/>
      <c r="H263" s="492"/>
      <c r="I263" s="490"/>
      <c r="J263" s="623"/>
    </row>
    <row r="264" spans="1:10" s="625" customFormat="1" ht="27.75" customHeight="1">
      <c r="A264" s="617">
        <f t="shared" si="4"/>
        <v>2</v>
      </c>
      <c r="B264" s="618"/>
      <c r="C264" s="613"/>
      <c r="D264" s="620"/>
      <c r="E264" s="621"/>
      <c r="F264" s="491"/>
      <c r="G264" s="622"/>
      <c r="H264" s="492"/>
      <c r="I264" s="490"/>
      <c r="J264" s="623"/>
    </row>
    <row r="265" spans="1:10" s="625" customFormat="1" ht="27.75" customHeight="1">
      <c r="A265" s="617">
        <f t="shared" si="4"/>
        <v>2</v>
      </c>
      <c r="B265" s="618"/>
      <c r="C265" s="613"/>
      <c r="D265" s="620"/>
      <c r="E265" s="621"/>
      <c r="F265" s="491"/>
      <c r="G265" s="622"/>
      <c r="H265" s="492"/>
      <c r="I265" s="490"/>
      <c r="J265" s="623"/>
    </row>
    <row r="266" spans="1:10" ht="26.1" customHeight="1">
      <c r="D266" s="64"/>
      <c r="E266" s="71"/>
      <c r="H266" s="73"/>
    </row>
    <row r="267" spans="1:10" ht="26.1" customHeight="1">
      <c r="D267" s="64"/>
      <c r="E267" s="71"/>
      <c r="H267" s="73"/>
    </row>
    <row r="268" spans="1:10" ht="26.1" customHeight="1">
      <c r="D268" s="64"/>
      <c r="E268" s="71"/>
      <c r="H268" s="73"/>
    </row>
    <row r="269" spans="1:10" ht="26.1" customHeight="1">
      <c r="D269" s="64"/>
      <c r="E269" s="71"/>
      <c r="H269" s="73"/>
    </row>
    <row r="270" spans="1:10" ht="26.1" customHeight="1">
      <c r="D270" s="64"/>
      <c r="E270" s="71"/>
      <c r="H270" s="73"/>
    </row>
    <row r="271" spans="1:10" ht="26.1" customHeight="1">
      <c r="D271" s="64"/>
      <c r="E271" s="71"/>
      <c r="H271" s="73"/>
    </row>
    <row r="272" spans="1:10" ht="26.1" customHeight="1">
      <c r="D272" s="64"/>
      <c r="E272" s="71"/>
      <c r="H272" s="73"/>
    </row>
    <row r="273" spans="4:8" ht="26.1" customHeight="1">
      <c r="D273" s="64"/>
      <c r="E273" s="71"/>
      <c r="H273" s="73"/>
    </row>
    <row r="274" spans="4:8" ht="26.1" customHeight="1">
      <c r="D274" s="64"/>
      <c r="E274" s="71"/>
      <c r="H274" s="73"/>
    </row>
    <row r="275" spans="4:8" ht="26.1" customHeight="1">
      <c r="D275" s="64"/>
      <c r="E275" s="71"/>
      <c r="H275" s="73"/>
    </row>
    <row r="276" spans="4:8" ht="26.1" customHeight="1">
      <c r="D276" s="64"/>
      <c r="E276" s="71"/>
      <c r="H276" s="73"/>
    </row>
    <row r="277" spans="4:8" ht="26.1" customHeight="1">
      <c r="D277" s="64"/>
      <c r="E277" s="71"/>
      <c r="H277" s="73"/>
    </row>
    <row r="278" spans="4:8" ht="26.1" customHeight="1">
      <c r="D278" s="64"/>
      <c r="E278" s="71"/>
      <c r="H278" s="73"/>
    </row>
    <row r="279" spans="4:8" ht="26.1" customHeight="1">
      <c r="D279" s="64"/>
      <c r="E279" s="71"/>
      <c r="H279" s="73"/>
    </row>
    <row r="280" spans="4:8" ht="26.1" customHeight="1">
      <c r="D280" s="64"/>
      <c r="E280" s="71"/>
      <c r="H280" s="73"/>
    </row>
    <row r="281" spans="4:8" ht="26.1" customHeight="1">
      <c r="D281" s="64"/>
      <c r="E281" s="71"/>
      <c r="H281" s="73"/>
    </row>
    <row r="282" spans="4:8" ht="26.1" customHeight="1">
      <c r="D282" s="64"/>
      <c r="E282" s="71"/>
      <c r="H282" s="73"/>
    </row>
    <row r="283" spans="4:8" ht="26.1" customHeight="1">
      <c r="D283" s="64"/>
      <c r="E283" s="71"/>
      <c r="H283" s="73"/>
    </row>
    <row r="284" spans="4:8" ht="26.1" customHeight="1">
      <c r="D284" s="64"/>
      <c r="E284" s="71"/>
      <c r="H284" s="73"/>
    </row>
    <row r="285" spans="4:8" ht="26.1" customHeight="1">
      <c r="D285" s="64"/>
      <c r="E285" s="71"/>
      <c r="H285" s="73"/>
    </row>
    <row r="286" spans="4:8" ht="26.1" customHeight="1">
      <c r="D286" s="64"/>
      <c r="E286" s="71"/>
      <c r="H286" s="73"/>
    </row>
    <row r="287" spans="4:8" ht="26.1" customHeight="1">
      <c r="D287" s="64"/>
      <c r="E287" s="71"/>
      <c r="H287" s="73"/>
    </row>
    <row r="288" spans="4:8" ht="26.1" customHeight="1">
      <c r="D288" s="64"/>
      <c r="E288" s="71"/>
      <c r="H288" s="73"/>
    </row>
    <row r="289" spans="4:8" ht="26.1" customHeight="1">
      <c r="D289" s="64"/>
      <c r="E289" s="71"/>
      <c r="H289" s="73"/>
    </row>
    <row r="290" spans="4:8" ht="26.1" customHeight="1">
      <c r="D290" s="64"/>
      <c r="E290" s="71"/>
      <c r="H290" s="73"/>
    </row>
    <row r="291" spans="4:8" ht="26.1" customHeight="1">
      <c r="D291" s="64"/>
      <c r="E291" s="71"/>
      <c r="H291" s="73"/>
    </row>
    <row r="292" spans="4:8" ht="26.1" customHeight="1">
      <c r="D292" s="64"/>
      <c r="E292" s="71"/>
      <c r="H292" s="73"/>
    </row>
    <row r="293" spans="4:8" ht="26.1" customHeight="1">
      <c r="D293" s="64"/>
      <c r="E293" s="71"/>
      <c r="H293" s="73"/>
    </row>
    <row r="294" spans="4:8" ht="26.1" customHeight="1">
      <c r="D294" s="64"/>
      <c r="E294" s="71"/>
      <c r="H294" s="73"/>
    </row>
    <row r="295" spans="4:8" ht="26.1" customHeight="1">
      <c r="D295" s="64"/>
      <c r="E295" s="71"/>
      <c r="H295" s="73"/>
    </row>
    <row r="296" spans="4:8" ht="26.1" customHeight="1">
      <c r="D296" s="64"/>
      <c r="E296" s="71"/>
      <c r="H296" s="73"/>
    </row>
    <row r="297" spans="4:8" ht="26.1" customHeight="1">
      <c r="D297" s="64"/>
      <c r="E297" s="71"/>
      <c r="H297" s="73"/>
    </row>
    <row r="298" spans="4:8" ht="26.1" customHeight="1">
      <c r="D298" s="64"/>
      <c r="E298" s="71"/>
      <c r="H298" s="73"/>
    </row>
    <row r="299" spans="4:8" ht="26.1" customHeight="1">
      <c r="D299" s="64"/>
      <c r="E299" s="71"/>
      <c r="H299" s="73"/>
    </row>
    <row r="300" spans="4:8" ht="26.1" customHeight="1">
      <c r="D300" s="64"/>
      <c r="E300" s="71"/>
      <c r="H300" s="73"/>
    </row>
    <row r="301" spans="4:8" ht="26.1" customHeight="1">
      <c r="D301" s="64"/>
      <c r="E301" s="71"/>
      <c r="H301" s="73"/>
    </row>
    <row r="302" spans="4:8" ht="26.1" customHeight="1">
      <c r="D302" s="64"/>
      <c r="E302" s="71"/>
    </row>
    <row r="303" spans="4:8" ht="26.1" customHeight="1">
      <c r="D303" s="64"/>
      <c r="E303" s="71"/>
    </row>
    <row r="304" spans="4:8" ht="26.1" customHeight="1">
      <c r="D304" s="64"/>
      <c r="E304" s="71"/>
    </row>
    <row r="305" spans="4:5" ht="26.1" customHeight="1">
      <c r="D305" s="64"/>
      <c r="E305" s="71"/>
    </row>
    <row r="306" spans="4:5" ht="26.1" customHeight="1">
      <c r="D306" s="64"/>
      <c r="E306" s="71"/>
    </row>
    <row r="307" spans="4:5" ht="26.1" customHeight="1">
      <c r="D307" s="64"/>
      <c r="E307" s="71"/>
    </row>
    <row r="308" spans="4:5" ht="26.1" customHeight="1">
      <c r="D308" s="64"/>
      <c r="E308" s="71"/>
    </row>
    <row r="309" spans="4:5" ht="26.1" customHeight="1">
      <c r="D309" s="64"/>
      <c r="E309" s="71"/>
    </row>
    <row r="310" spans="4:5" ht="26.1" customHeight="1">
      <c r="D310" s="64"/>
      <c r="E310" s="71"/>
    </row>
    <row r="311" spans="4:5" ht="26.1" customHeight="1">
      <c r="D311" s="64"/>
      <c r="E311" s="71"/>
    </row>
    <row r="312" spans="4:5" ht="26.1" customHeight="1">
      <c r="D312" s="64"/>
      <c r="E312" s="71"/>
    </row>
    <row r="313" spans="4:5" ht="26.1" customHeight="1">
      <c r="D313" s="64"/>
      <c r="E313" s="71"/>
    </row>
    <row r="314" spans="4:5" ht="26.1" customHeight="1">
      <c r="D314" s="64"/>
      <c r="E314" s="71"/>
    </row>
    <row r="315" spans="4:5" ht="26.1" customHeight="1">
      <c r="D315" s="64"/>
      <c r="E315" s="71"/>
    </row>
    <row r="316" spans="4:5" ht="26.1" customHeight="1">
      <c r="D316" s="64"/>
      <c r="E316" s="71"/>
    </row>
    <row r="317" spans="4:5" ht="26.1" customHeight="1">
      <c r="D317" s="64"/>
      <c r="E317" s="71"/>
    </row>
    <row r="318" spans="4:5" ht="26.1" customHeight="1">
      <c r="D318" s="64"/>
      <c r="E318" s="71"/>
    </row>
    <row r="319" spans="4:5" ht="26.1" customHeight="1">
      <c r="D319" s="64"/>
      <c r="E319" s="71"/>
    </row>
    <row r="320" spans="4:5" ht="26.1" customHeight="1">
      <c r="D320" s="64"/>
      <c r="E320" s="71"/>
    </row>
    <row r="321" spans="4:5" ht="26.1" customHeight="1">
      <c r="D321" s="64"/>
      <c r="E321" s="71"/>
    </row>
    <row r="322" spans="4:5" ht="26.1" customHeight="1">
      <c r="D322" s="64"/>
      <c r="E322" s="71"/>
    </row>
    <row r="323" spans="4:5" ht="26.1" customHeight="1">
      <c r="D323" s="64"/>
      <c r="E323" s="71"/>
    </row>
    <row r="324" spans="4:5" ht="26.1" customHeight="1">
      <c r="D324" s="64"/>
      <c r="E324" s="71"/>
    </row>
    <row r="325" spans="4:5" ht="26.1" customHeight="1">
      <c r="D325" s="64"/>
      <c r="E325" s="71"/>
    </row>
    <row r="326" spans="4:5" ht="26.1" customHeight="1">
      <c r="D326" s="64"/>
      <c r="E326" s="71"/>
    </row>
    <row r="327" spans="4:5" ht="26.1" customHeight="1">
      <c r="D327" s="64"/>
      <c r="E327" s="71"/>
    </row>
    <row r="328" spans="4:5" ht="26.1" customHeight="1">
      <c r="D328" s="64"/>
      <c r="E328" s="71"/>
    </row>
    <row r="329" spans="4:5" ht="26.1" customHeight="1">
      <c r="D329" s="64"/>
      <c r="E329" s="71"/>
    </row>
    <row r="330" spans="4:5" ht="26.1" customHeight="1">
      <c r="D330" s="64"/>
      <c r="E330" s="71"/>
    </row>
    <row r="331" spans="4:5" ht="26.1" customHeight="1">
      <c r="D331" s="64"/>
      <c r="E331" s="71"/>
    </row>
    <row r="332" spans="4:5" ht="26.1" customHeight="1">
      <c r="D332" s="64"/>
      <c r="E332" s="71"/>
    </row>
    <row r="333" spans="4:5" ht="26.1" customHeight="1">
      <c r="D333" s="64"/>
      <c r="E333" s="71"/>
    </row>
    <row r="334" spans="4:5" ht="26.1" customHeight="1">
      <c r="D334" s="64"/>
      <c r="E334" s="71"/>
    </row>
    <row r="335" spans="4:5" ht="26.1" customHeight="1">
      <c r="D335" s="64"/>
      <c r="E335" s="71"/>
    </row>
    <row r="336" spans="4:5" ht="26.1" customHeight="1">
      <c r="D336" s="64"/>
      <c r="E336" s="71"/>
    </row>
    <row r="337" spans="4:5" ht="26.1" customHeight="1">
      <c r="D337" s="64"/>
      <c r="E337" s="71"/>
    </row>
    <row r="338" spans="4:5" ht="26.1" customHeight="1">
      <c r="D338" s="64"/>
      <c r="E338" s="71"/>
    </row>
    <row r="339" spans="4:5" ht="26.1" customHeight="1">
      <c r="D339" s="64"/>
      <c r="E339" s="71"/>
    </row>
    <row r="340" spans="4:5" ht="26.1" customHeight="1">
      <c r="D340" s="64"/>
      <c r="E340" s="71"/>
    </row>
    <row r="341" spans="4:5" ht="26.1" customHeight="1">
      <c r="D341" s="64"/>
      <c r="E341" s="71"/>
    </row>
    <row r="342" spans="4:5" ht="26.1" customHeight="1">
      <c r="D342" s="64"/>
      <c r="E342" s="71"/>
    </row>
    <row r="343" spans="4:5" ht="26.1" customHeight="1">
      <c r="D343" s="64"/>
      <c r="E343" s="71"/>
    </row>
    <row r="344" spans="4:5" ht="26.1" customHeight="1">
      <c r="D344" s="64"/>
      <c r="E344" s="71"/>
    </row>
    <row r="345" spans="4:5" ht="26.1" customHeight="1">
      <c r="D345" s="64"/>
      <c r="E345" s="71"/>
    </row>
    <row r="346" spans="4:5" ht="26.1" customHeight="1">
      <c r="D346" s="64"/>
      <c r="E346" s="71"/>
    </row>
    <row r="347" spans="4:5" ht="26.1" customHeight="1">
      <c r="D347" s="64"/>
      <c r="E347" s="71"/>
    </row>
    <row r="348" spans="4:5" ht="26.1" customHeight="1">
      <c r="D348" s="64"/>
      <c r="E348" s="71"/>
    </row>
    <row r="349" spans="4:5" ht="26.1" customHeight="1">
      <c r="D349" s="64"/>
      <c r="E349" s="71"/>
    </row>
    <row r="350" spans="4:5" ht="26.1" customHeight="1">
      <c r="D350" s="64"/>
      <c r="E350" s="71"/>
    </row>
    <row r="351" spans="4:5" ht="26.1" customHeight="1">
      <c r="D351" s="64"/>
      <c r="E351" s="71"/>
    </row>
    <row r="352" spans="4:5" ht="26.1" customHeight="1">
      <c r="D352" s="64"/>
      <c r="E352" s="71"/>
    </row>
    <row r="353" spans="4:5" ht="26.1" customHeight="1">
      <c r="D353" s="64"/>
      <c r="E353" s="71"/>
    </row>
    <row r="354" spans="4:5" ht="26.1" customHeight="1">
      <c r="D354" s="64"/>
      <c r="E354" s="71"/>
    </row>
    <row r="355" spans="4:5" ht="26.1" customHeight="1">
      <c r="D355" s="64"/>
      <c r="E355" s="71"/>
    </row>
    <row r="356" spans="4:5" ht="26.1" customHeight="1">
      <c r="D356" s="64"/>
      <c r="E356" s="71"/>
    </row>
    <row r="357" spans="4:5" ht="26.1" customHeight="1">
      <c r="D357" s="64"/>
      <c r="E357" s="71"/>
    </row>
    <row r="358" spans="4:5" ht="26.1" customHeight="1">
      <c r="D358" s="64"/>
      <c r="E358" s="71"/>
    </row>
    <row r="359" spans="4:5" ht="26.1" customHeight="1">
      <c r="D359" s="64"/>
      <c r="E359" s="71"/>
    </row>
    <row r="360" spans="4:5" ht="26.1" customHeight="1">
      <c r="D360" s="64"/>
      <c r="E360" s="71"/>
    </row>
    <row r="361" spans="4:5" ht="26.1" customHeight="1">
      <c r="D361" s="64"/>
      <c r="E361" s="71"/>
    </row>
    <row r="362" spans="4:5" ht="26.1" customHeight="1">
      <c r="D362" s="64"/>
      <c r="E362" s="71"/>
    </row>
    <row r="363" spans="4:5" ht="26.1" customHeight="1">
      <c r="D363" s="64"/>
      <c r="E363" s="71"/>
    </row>
    <row r="364" spans="4:5" ht="26.1" customHeight="1">
      <c r="D364" s="64"/>
      <c r="E364" s="71"/>
    </row>
    <row r="365" spans="4:5" ht="26.1" customHeight="1">
      <c r="D365" s="64"/>
      <c r="E365" s="71"/>
    </row>
    <row r="366" spans="4:5" ht="26.1" customHeight="1">
      <c r="D366" s="64"/>
      <c r="E366" s="71"/>
    </row>
    <row r="367" spans="4:5" ht="26.1" customHeight="1">
      <c r="D367" s="64"/>
      <c r="E367" s="71"/>
    </row>
    <row r="368" spans="4:5" ht="26.1" customHeight="1">
      <c r="D368" s="64"/>
      <c r="E368" s="71"/>
    </row>
    <row r="369" spans="4:5" ht="26.1" customHeight="1">
      <c r="D369" s="64"/>
      <c r="E369" s="71"/>
    </row>
    <row r="370" spans="4:5" ht="26.1" customHeight="1">
      <c r="D370" s="64"/>
      <c r="E370" s="71"/>
    </row>
    <row r="371" spans="4:5" ht="26.1" customHeight="1">
      <c r="D371" s="64"/>
      <c r="E371" s="71"/>
    </row>
    <row r="372" spans="4:5" ht="26.1" customHeight="1">
      <c r="D372" s="64"/>
      <c r="E372" s="71"/>
    </row>
    <row r="373" spans="4:5" ht="26.1" customHeight="1">
      <c r="D373" s="64"/>
      <c r="E373" s="71"/>
    </row>
    <row r="374" spans="4:5" ht="26.1" customHeight="1">
      <c r="D374" s="64"/>
      <c r="E374" s="71"/>
    </row>
    <row r="375" spans="4:5" ht="26.1" customHeight="1">
      <c r="D375" s="64"/>
      <c r="E375" s="71"/>
    </row>
    <row r="376" spans="4:5" ht="26.1" customHeight="1">
      <c r="D376" s="64"/>
      <c r="E376" s="71"/>
    </row>
    <row r="377" spans="4:5" ht="26.1" customHeight="1">
      <c r="D377" s="64"/>
      <c r="E377" s="71"/>
    </row>
    <row r="378" spans="4:5" ht="26.1" customHeight="1">
      <c r="D378" s="64"/>
      <c r="E378" s="71"/>
    </row>
    <row r="379" spans="4:5" ht="26.1" customHeight="1">
      <c r="D379" s="64"/>
      <c r="E379" s="71"/>
    </row>
    <row r="380" spans="4:5" ht="26.1" customHeight="1">
      <c r="D380" s="64"/>
      <c r="E380" s="71"/>
    </row>
    <row r="381" spans="4:5" ht="26.1" customHeight="1">
      <c r="D381" s="64"/>
      <c r="E381" s="71"/>
    </row>
    <row r="382" spans="4:5" ht="26.1" customHeight="1">
      <c r="D382" s="64"/>
      <c r="E382" s="71"/>
    </row>
    <row r="383" spans="4:5" ht="26.1" customHeight="1">
      <c r="D383" s="64"/>
      <c r="E383" s="71"/>
    </row>
    <row r="384" spans="4:5" ht="26.1" customHeight="1">
      <c r="D384" s="64"/>
      <c r="E384" s="71"/>
    </row>
    <row r="385" spans="4:5" ht="26.1" customHeight="1">
      <c r="D385" s="64"/>
      <c r="E385" s="71"/>
    </row>
    <row r="386" spans="4:5" ht="26.1" customHeight="1">
      <c r="D386" s="64"/>
      <c r="E386" s="71"/>
    </row>
    <row r="387" spans="4:5" ht="26.1" customHeight="1">
      <c r="D387" s="64"/>
      <c r="E387" s="71"/>
    </row>
    <row r="388" spans="4:5" ht="26.1" customHeight="1">
      <c r="D388" s="64"/>
      <c r="E388" s="71"/>
    </row>
    <row r="389" spans="4:5" ht="26.1" customHeight="1">
      <c r="D389" s="64"/>
      <c r="E389" s="71"/>
    </row>
    <row r="390" spans="4:5" ht="26.1" customHeight="1">
      <c r="D390" s="64"/>
      <c r="E390" s="71"/>
    </row>
    <row r="391" spans="4:5" ht="26.1" customHeight="1">
      <c r="D391" s="64"/>
      <c r="E391" s="71"/>
    </row>
    <row r="392" spans="4:5" ht="26.1" customHeight="1">
      <c r="D392" s="64"/>
      <c r="E392" s="71"/>
    </row>
    <row r="393" spans="4:5" ht="26.1" customHeight="1">
      <c r="D393" s="64"/>
      <c r="E393" s="71"/>
    </row>
    <row r="394" spans="4:5" ht="26.1" customHeight="1">
      <c r="D394" s="64"/>
      <c r="E394" s="71"/>
    </row>
    <row r="395" spans="4:5" ht="26.1" customHeight="1">
      <c r="D395" s="64"/>
      <c r="E395" s="71"/>
    </row>
    <row r="396" spans="4:5" ht="26.1" customHeight="1">
      <c r="D396" s="64"/>
      <c r="E396" s="71"/>
    </row>
    <row r="397" spans="4:5" ht="26.1" customHeight="1">
      <c r="D397" s="64"/>
      <c r="E397" s="71"/>
    </row>
    <row r="398" spans="4:5" ht="26.1" customHeight="1">
      <c r="D398" s="64"/>
      <c r="E398" s="71"/>
    </row>
    <row r="399" spans="4:5" ht="26.1" customHeight="1">
      <c r="D399" s="64"/>
      <c r="E399" s="71"/>
    </row>
    <row r="400" spans="4:5" ht="26.1" customHeight="1">
      <c r="D400" s="64"/>
      <c r="E400" s="71"/>
    </row>
    <row r="401" spans="4:5" ht="26.1" customHeight="1">
      <c r="D401" s="64"/>
      <c r="E401" s="71"/>
    </row>
    <row r="402" spans="4:5" ht="26.1" customHeight="1">
      <c r="D402" s="64"/>
      <c r="E402" s="71"/>
    </row>
    <row r="403" spans="4:5" ht="26.1" customHeight="1">
      <c r="D403" s="64"/>
      <c r="E403" s="71"/>
    </row>
    <row r="404" spans="4:5" ht="26.1" customHeight="1">
      <c r="D404" s="64"/>
      <c r="E404" s="71"/>
    </row>
    <row r="405" spans="4:5" ht="26.1" customHeight="1">
      <c r="D405" s="64"/>
      <c r="E405" s="71"/>
    </row>
    <row r="406" spans="4:5" ht="26.1" customHeight="1">
      <c r="D406" s="64"/>
      <c r="E406" s="71"/>
    </row>
    <row r="407" spans="4:5" ht="26.1" customHeight="1">
      <c r="D407" s="64"/>
      <c r="E407" s="71"/>
    </row>
    <row r="408" spans="4:5" ht="26.1" customHeight="1">
      <c r="D408" s="64"/>
      <c r="E408" s="71"/>
    </row>
    <row r="409" spans="4:5" ht="26.1" customHeight="1">
      <c r="D409" s="64"/>
      <c r="E409" s="71"/>
    </row>
    <row r="410" spans="4:5" ht="26.1" customHeight="1">
      <c r="D410" s="64"/>
      <c r="E410" s="71"/>
    </row>
    <row r="411" spans="4:5" ht="26.1" customHeight="1">
      <c r="D411" s="64"/>
      <c r="E411" s="71"/>
    </row>
    <row r="412" spans="4:5" ht="26.1" customHeight="1">
      <c r="D412" s="64"/>
      <c r="E412" s="71"/>
    </row>
    <row r="413" spans="4:5" ht="26.1" customHeight="1">
      <c r="D413" s="64"/>
      <c r="E413" s="71"/>
    </row>
    <row r="414" spans="4:5" ht="26.1" customHeight="1">
      <c r="D414" s="64"/>
      <c r="E414" s="71"/>
    </row>
    <row r="415" spans="4:5" ht="26.1" customHeight="1">
      <c r="D415" s="64"/>
      <c r="E415" s="71"/>
    </row>
    <row r="416" spans="4:5" ht="26.1" customHeight="1">
      <c r="D416" s="64"/>
      <c r="E416" s="71"/>
    </row>
    <row r="417" spans="4:5" ht="26.1" customHeight="1">
      <c r="D417" s="64"/>
      <c r="E417" s="71"/>
    </row>
    <row r="418" spans="4:5" ht="26.1" customHeight="1">
      <c r="D418" s="64"/>
      <c r="E418" s="71"/>
    </row>
    <row r="419" spans="4:5" ht="26.1" customHeight="1">
      <c r="D419" s="64"/>
      <c r="E419" s="71"/>
    </row>
    <row r="420" spans="4:5" ht="26.1" customHeight="1">
      <c r="D420" s="64"/>
      <c r="E420" s="71"/>
    </row>
    <row r="421" spans="4:5" ht="26.1" customHeight="1">
      <c r="D421" s="64"/>
      <c r="E421" s="71"/>
    </row>
    <row r="422" spans="4:5" ht="26.1" customHeight="1">
      <c r="D422" s="64"/>
      <c r="E422" s="71"/>
    </row>
    <row r="423" spans="4:5" ht="26.1" customHeight="1">
      <c r="D423" s="64"/>
      <c r="E423" s="71"/>
    </row>
    <row r="424" spans="4:5" ht="26.1" customHeight="1">
      <c r="D424" s="64"/>
      <c r="E424" s="71"/>
    </row>
    <row r="425" spans="4:5" ht="26.1" customHeight="1">
      <c r="D425" s="64"/>
      <c r="E425" s="71"/>
    </row>
    <row r="426" spans="4:5" ht="26.1" customHeight="1">
      <c r="D426" s="64"/>
      <c r="E426" s="71"/>
    </row>
    <row r="427" spans="4:5" ht="26.1" customHeight="1">
      <c r="D427" s="64"/>
      <c r="E427" s="71"/>
    </row>
    <row r="428" spans="4:5" ht="26.1" customHeight="1">
      <c r="D428" s="64"/>
      <c r="E428" s="71"/>
    </row>
    <row r="429" spans="4:5" ht="26.1" customHeight="1">
      <c r="D429" s="64"/>
      <c r="E429" s="71"/>
    </row>
    <row r="430" spans="4:5" ht="26.1" customHeight="1">
      <c r="D430" s="64"/>
      <c r="E430" s="71"/>
    </row>
    <row r="431" spans="4:5" ht="26.1" customHeight="1">
      <c r="D431" s="64"/>
      <c r="E431" s="71"/>
    </row>
    <row r="432" spans="4:5" ht="26.1" customHeight="1">
      <c r="D432" s="64"/>
      <c r="E432" s="71"/>
    </row>
    <row r="433" spans="4:5" ht="26.1" customHeight="1">
      <c r="D433" s="64"/>
      <c r="E433" s="71"/>
    </row>
    <row r="434" spans="4:5" ht="26.1" customHeight="1">
      <c r="D434" s="64"/>
      <c r="E434" s="71"/>
    </row>
    <row r="435" spans="4:5" ht="26.1" customHeight="1">
      <c r="D435" s="64"/>
      <c r="E435" s="71"/>
    </row>
    <row r="436" spans="4:5" ht="26.1" customHeight="1">
      <c r="D436" s="64"/>
      <c r="E436" s="71"/>
    </row>
    <row r="437" spans="4:5" ht="26.1" customHeight="1">
      <c r="D437" s="64"/>
      <c r="E437" s="71"/>
    </row>
    <row r="438" spans="4:5" ht="26.1" customHeight="1">
      <c r="D438" s="64"/>
      <c r="E438" s="71"/>
    </row>
    <row r="439" spans="4:5" ht="26.1" customHeight="1">
      <c r="D439" s="64"/>
      <c r="E439" s="71"/>
    </row>
    <row r="440" spans="4:5" ht="26.1" customHeight="1">
      <c r="D440" s="64"/>
      <c r="E440" s="71"/>
    </row>
    <row r="441" spans="4:5" ht="26.1" customHeight="1">
      <c r="D441" s="64"/>
      <c r="E441" s="71"/>
    </row>
    <row r="442" spans="4:5" ht="26.1" customHeight="1">
      <c r="D442" s="64"/>
      <c r="E442" s="71"/>
    </row>
    <row r="443" spans="4:5" ht="26.1" customHeight="1">
      <c r="D443" s="64"/>
      <c r="E443" s="71"/>
    </row>
    <row r="444" spans="4:5" ht="26.1" customHeight="1">
      <c r="D444" s="64"/>
      <c r="E444" s="71"/>
    </row>
    <row r="445" spans="4:5" ht="26.1" customHeight="1">
      <c r="D445" s="64"/>
      <c r="E445" s="71"/>
    </row>
    <row r="446" spans="4:5" ht="26.1" customHeight="1">
      <c r="D446" s="64"/>
      <c r="E446" s="71"/>
    </row>
    <row r="447" spans="4:5" ht="26.1" customHeight="1">
      <c r="D447" s="64"/>
      <c r="E447" s="71"/>
    </row>
    <row r="448" spans="4:5" ht="26.1" customHeight="1">
      <c r="D448" s="64"/>
      <c r="E448" s="71"/>
    </row>
    <row r="449" spans="4:5" ht="26.1" customHeight="1">
      <c r="D449" s="64"/>
      <c r="E449" s="71"/>
    </row>
    <row r="450" spans="4:5" ht="26.1" customHeight="1">
      <c r="D450" s="64"/>
      <c r="E450" s="71"/>
    </row>
    <row r="451" spans="4:5" ht="26.1" customHeight="1">
      <c r="D451" s="64"/>
      <c r="E451" s="71"/>
    </row>
    <row r="452" spans="4:5" ht="26.1" customHeight="1">
      <c r="D452" s="64"/>
      <c r="E452" s="71"/>
    </row>
    <row r="453" spans="4:5" ht="26.1" customHeight="1">
      <c r="D453" s="64"/>
      <c r="E453" s="71"/>
    </row>
    <row r="454" spans="4:5" ht="26.1" customHeight="1">
      <c r="D454" s="64"/>
      <c r="E454" s="71"/>
    </row>
    <row r="455" spans="4:5" ht="26.1" customHeight="1">
      <c r="D455" s="64"/>
      <c r="E455" s="71"/>
    </row>
    <row r="456" spans="4:5" ht="26.1" customHeight="1">
      <c r="D456" s="64"/>
      <c r="E456" s="71"/>
    </row>
    <row r="457" spans="4:5" ht="26.1" customHeight="1">
      <c r="D457" s="64"/>
      <c r="E457" s="71"/>
    </row>
    <row r="458" spans="4:5" ht="26.1" customHeight="1">
      <c r="D458" s="64"/>
      <c r="E458" s="71"/>
    </row>
    <row r="459" spans="4:5" ht="26.1" customHeight="1">
      <c r="D459" s="64"/>
      <c r="E459" s="71"/>
    </row>
    <row r="460" spans="4:5" ht="26.1" customHeight="1">
      <c r="D460" s="64"/>
      <c r="E460" s="71"/>
    </row>
    <row r="461" spans="4:5" ht="26.1" customHeight="1">
      <c r="D461" s="64"/>
      <c r="E461" s="71"/>
    </row>
    <row r="462" spans="4:5" ht="26.1" customHeight="1">
      <c r="D462" s="64"/>
      <c r="E462" s="71"/>
    </row>
    <row r="463" spans="4:5" ht="26.1" customHeight="1">
      <c r="D463" s="64"/>
      <c r="E463" s="71"/>
    </row>
    <row r="464" spans="4:5" ht="26.1" customHeight="1">
      <c r="D464" s="64"/>
      <c r="E464" s="71"/>
    </row>
    <row r="465" spans="4:5" ht="26.1" customHeight="1">
      <c r="D465" s="64"/>
      <c r="E465" s="71"/>
    </row>
    <row r="466" spans="4:5" ht="26.1" customHeight="1">
      <c r="D466" s="64"/>
      <c r="E466" s="71"/>
    </row>
    <row r="467" spans="4:5" ht="26.1" customHeight="1">
      <c r="D467" s="64"/>
      <c r="E467" s="71"/>
    </row>
    <row r="468" spans="4:5" ht="26.1" customHeight="1">
      <c r="D468" s="64"/>
      <c r="E468" s="71"/>
    </row>
    <row r="469" spans="4:5" ht="26.1" customHeight="1">
      <c r="D469" s="64"/>
      <c r="E469" s="71"/>
    </row>
    <row r="470" spans="4:5" ht="26.1" customHeight="1">
      <c r="D470" s="64"/>
      <c r="E470" s="71"/>
    </row>
    <row r="471" spans="4:5" ht="26.1" customHeight="1">
      <c r="D471" s="64"/>
      <c r="E471" s="71"/>
    </row>
    <row r="472" spans="4:5" ht="26.1" customHeight="1">
      <c r="D472" s="64"/>
      <c r="E472" s="71"/>
    </row>
    <row r="473" spans="4:5" ht="26.1" customHeight="1">
      <c r="D473" s="64"/>
      <c r="E473" s="71"/>
    </row>
    <row r="474" spans="4:5" ht="26.1" customHeight="1">
      <c r="D474" s="64"/>
      <c r="E474" s="71"/>
    </row>
    <row r="475" spans="4:5" ht="26.1" customHeight="1">
      <c r="D475" s="64"/>
      <c r="E475" s="71"/>
    </row>
    <row r="476" spans="4:5" ht="26.1" customHeight="1">
      <c r="D476" s="64"/>
      <c r="E476" s="71"/>
    </row>
    <row r="477" spans="4:5" ht="26.1" customHeight="1">
      <c r="D477" s="64"/>
      <c r="E477" s="71"/>
    </row>
    <row r="478" spans="4:5" ht="26.1" customHeight="1">
      <c r="D478" s="64"/>
      <c r="E478" s="71"/>
    </row>
    <row r="479" spans="4:5" ht="26.1" customHeight="1">
      <c r="D479" s="64"/>
      <c r="E479" s="71"/>
    </row>
    <row r="480" spans="4:5" ht="26.1" customHeight="1">
      <c r="D480" s="64"/>
      <c r="E480" s="71"/>
    </row>
    <row r="481" spans="4:5" ht="26.1" customHeight="1">
      <c r="D481" s="64"/>
      <c r="E481" s="71"/>
    </row>
    <row r="482" spans="4:5" ht="26.1" customHeight="1">
      <c r="D482" s="64"/>
      <c r="E482" s="71"/>
    </row>
    <row r="483" spans="4:5" ht="26.1" customHeight="1">
      <c r="D483" s="64"/>
      <c r="E483" s="71"/>
    </row>
    <row r="484" spans="4:5" ht="26.1" customHeight="1">
      <c r="D484" s="64"/>
      <c r="E484" s="71"/>
    </row>
    <row r="485" spans="4:5" ht="26.1" customHeight="1">
      <c r="D485" s="64"/>
      <c r="E485" s="71"/>
    </row>
    <row r="486" spans="4:5" ht="26.1" customHeight="1">
      <c r="D486" s="64"/>
      <c r="E486" s="71"/>
    </row>
    <row r="487" spans="4:5" ht="26.1" customHeight="1">
      <c r="D487" s="64"/>
      <c r="E487" s="71"/>
    </row>
    <row r="488" spans="4:5" ht="26.1" customHeight="1">
      <c r="D488" s="64"/>
      <c r="E488" s="71"/>
    </row>
    <row r="489" spans="4:5" ht="26.1" customHeight="1">
      <c r="D489" s="64"/>
      <c r="E489" s="71"/>
    </row>
    <row r="490" spans="4:5" ht="26.1" customHeight="1">
      <c r="D490" s="64"/>
      <c r="E490" s="71"/>
    </row>
    <row r="491" spans="4:5" ht="26.1" customHeight="1">
      <c r="D491" s="64"/>
      <c r="E491" s="71"/>
    </row>
    <row r="492" spans="4:5" ht="26.1" customHeight="1">
      <c r="D492" s="64"/>
      <c r="E492" s="71"/>
    </row>
    <row r="493" spans="4:5" ht="26.1" customHeight="1">
      <c r="D493" s="64"/>
      <c r="E493" s="71"/>
    </row>
    <row r="494" spans="4:5" ht="26.1" customHeight="1">
      <c r="D494" s="64"/>
      <c r="E494" s="71"/>
    </row>
    <row r="495" spans="4:5" ht="26.1" customHeight="1">
      <c r="D495" s="64"/>
      <c r="E495" s="71"/>
    </row>
    <row r="496" spans="4:5" ht="26.1" customHeight="1">
      <c r="D496" s="64"/>
      <c r="E496" s="71"/>
    </row>
    <row r="497" spans="4:5" ht="26.1" customHeight="1">
      <c r="D497" s="64"/>
      <c r="E497" s="71"/>
    </row>
    <row r="498" spans="4:5" ht="26.1" customHeight="1">
      <c r="D498" s="64"/>
      <c r="E498" s="71"/>
    </row>
    <row r="499" spans="4:5" ht="26.1" customHeight="1">
      <c r="D499" s="64"/>
      <c r="E499" s="71"/>
    </row>
    <row r="500" spans="4:5" ht="26.1" customHeight="1">
      <c r="D500" s="64"/>
      <c r="E500" s="71"/>
    </row>
    <row r="501" spans="4:5" ht="26.1" customHeight="1">
      <c r="D501" s="64"/>
      <c r="E501" s="71"/>
    </row>
    <row r="502" spans="4:5" ht="26.1" customHeight="1">
      <c r="D502" s="64"/>
      <c r="E502" s="71"/>
    </row>
    <row r="503" spans="4:5" ht="26.1" customHeight="1">
      <c r="D503" s="64"/>
      <c r="E503" s="71"/>
    </row>
    <row r="504" spans="4:5" ht="26.1" customHeight="1">
      <c r="D504" s="64"/>
      <c r="E504" s="71"/>
    </row>
    <row r="505" spans="4:5" ht="26.1" customHeight="1">
      <c r="D505" s="64"/>
      <c r="E505" s="71"/>
    </row>
    <row r="506" spans="4:5" ht="26.1" customHeight="1">
      <c r="D506" s="64"/>
      <c r="E506" s="71"/>
    </row>
    <row r="507" spans="4:5" ht="26.1" customHeight="1">
      <c r="D507" s="64"/>
      <c r="E507" s="71"/>
    </row>
    <row r="508" spans="4:5" ht="26.1" customHeight="1">
      <c r="D508" s="64"/>
      <c r="E508" s="71"/>
    </row>
    <row r="509" spans="4:5" ht="26.1" customHeight="1">
      <c r="D509" s="64"/>
      <c r="E509" s="71"/>
    </row>
    <row r="510" spans="4:5" ht="26.1" customHeight="1">
      <c r="D510" s="64"/>
      <c r="E510" s="71"/>
    </row>
    <row r="511" spans="4:5" ht="26.1" customHeight="1">
      <c r="D511" s="64"/>
      <c r="E511" s="71"/>
    </row>
    <row r="512" spans="4:5" ht="26.1" customHeight="1">
      <c r="D512" s="64"/>
      <c r="E512" s="71"/>
    </row>
    <row r="513" spans="4:5" ht="26.1" customHeight="1">
      <c r="D513" s="64"/>
      <c r="E513" s="71"/>
    </row>
    <row r="514" spans="4:5" ht="26.1" customHeight="1">
      <c r="D514" s="64"/>
      <c r="E514" s="71"/>
    </row>
    <row r="515" spans="4:5" ht="26.1" customHeight="1">
      <c r="D515" s="64"/>
      <c r="E515" s="71"/>
    </row>
    <row r="516" spans="4:5" ht="26.1" customHeight="1">
      <c r="D516" s="64"/>
      <c r="E516" s="71"/>
    </row>
    <row r="517" spans="4:5" ht="26.1" customHeight="1">
      <c r="D517" s="64"/>
      <c r="E517" s="71"/>
    </row>
    <row r="518" spans="4:5" ht="26.1" customHeight="1">
      <c r="D518" s="64"/>
      <c r="E518" s="71"/>
    </row>
    <row r="519" spans="4:5" ht="26.1" customHeight="1">
      <c r="D519" s="64"/>
      <c r="E519" s="71"/>
    </row>
    <row r="520" spans="4:5" ht="26.1" customHeight="1">
      <c r="D520" s="64"/>
      <c r="E520" s="71"/>
    </row>
    <row r="521" spans="4:5" ht="26.1" customHeight="1">
      <c r="D521" s="64"/>
      <c r="E521" s="71"/>
    </row>
    <row r="522" spans="4:5" ht="26.1" customHeight="1">
      <c r="D522" s="64"/>
      <c r="E522" s="71"/>
    </row>
    <row r="523" spans="4:5" ht="26.1" customHeight="1">
      <c r="D523" s="64"/>
      <c r="E523" s="71"/>
    </row>
    <row r="524" spans="4:5" ht="26.1" customHeight="1">
      <c r="D524" s="64"/>
      <c r="E524" s="71"/>
    </row>
    <row r="525" spans="4:5" ht="26.1" customHeight="1">
      <c r="D525" s="64"/>
      <c r="E525" s="71"/>
    </row>
    <row r="526" spans="4:5" ht="26.1" customHeight="1">
      <c r="D526" s="64"/>
      <c r="E526" s="71"/>
    </row>
    <row r="527" spans="4:5" ht="26.1" customHeight="1">
      <c r="D527" s="64"/>
      <c r="E527" s="71"/>
    </row>
    <row r="528" spans="4:5" ht="26.1" customHeight="1">
      <c r="D528" s="64"/>
      <c r="E528" s="71"/>
    </row>
    <row r="529" spans="4:5" ht="26.1" customHeight="1">
      <c r="D529" s="64"/>
      <c r="E529" s="71"/>
    </row>
    <row r="530" spans="4:5" ht="26.1" customHeight="1">
      <c r="D530" s="64"/>
      <c r="E530" s="71"/>
    </row>
    <row r="531" spans="4:5" ht="26.1" customHeight="1">
      <c r="D531" s="64"/>
      <c r="E531" s="71"/>
    </row>
    <row r="532" spans="4:5" ht="26.1" customHeight="1">
      <c r="D532" s="64"/>
      <c r="E532" s="71"/>
    </row>
    <row r="533" spans="4:5" ht="26.1" customHeight="1">
      <c r="D533" s="64"/>
      <c r="E533" s="71"/>
    </row>
    <row r="534" spans="4:5" ht="26.1" customHeight="1">
      <c r="D534" s="64"/>
      <c r="E534" s="71"/>
    </row>
    <row r="535" spans="4:5" ht="26.1" customHeight="1">
      <c r="D535" s="64"/>
      <c r="E535" s="71"/>
    </row>
    <row r="536" spans="4:5" ht="26.1" customHeight="1">
      <c r="D536" s="64"/>
      <c r="E536" s="71"/>
    </row>
    <row r="537" spans="4:5" ht="26.1" customHeight="1">
      <c r="D537" s="64"/>
      <c r="E537" s="71"/>
    </row>
    <row r="538" spans="4:5" ht="26.1" customHeight="1">
      <c r="D538" s="64"/>
      <c r="E538" s="71"/>
    </row>
    <row r="539" spans="4:5" ht="26.1" customHeight="1">
      <c r="D539" s="64"/>
      <c r="E539" s="71"/>
    </row>
    <row r="540" spans="4:5" ht="26.1" customHeight="1">
      <c r="D540" s="64"/>
      <c r="E540" s="71"/>
    </row>
    <row r="541" spans="4:5" ht="26.1" customHeight="1">
      <c r="D541" s="64"/>
      <c r="E541" s="71"/>
    </row>
    <row r="542" spans="4:5" ht="26.1" customHeight="1">
      <c r="D542" s="64"/>
      <c r="E542" s="71"/>
    </row>
    <row r="543" spans="4:5" ht="26.1" customHeight="1">
      <c r="D543" s="64"/>
      <c r="E543" s="71"/>
    </row>
    <row r="544" spans="4:5" ht="26.1" customHeight="1">
      <c r="D544" s="64"/>
      <c r="E544" s="71"/>
    </row>
    <row r="545" spans="4:5" ht="26.1" customHeight="1">
      <c r="D545" s="64"/>
      <c r="E545" s="71"/>
    </row>
    <row r="546" spans="4:5" ht="26.1" customHeight="1">
      <c r="D546" s="64"/>
      <c r="E546" s="71"/>
    </row>
    <row r="547" spans="4:5" ht="26.1" customHeight="1">
      <c r="D547" s="64"/>
      <c r="E547" s="71"/>
    </row>
    <row r="548" spans="4:5" ht="26.1" customHeight="1">
      <c r="D548" s="64"/>
      <c r="E548" s="71"/>
    </row>
    <row r="549" spans="4:5" ht="26.1" customHeight="1">
      <c r="D549" s="64"/>
      <c r="E549" s="71"/>
    </row>
    <row r="550" spans="4:5" ht="26.1" customHeight="1">
      <c r="D550" s="64"/>
      <c r="E550" s="71"/>
    </row>
    <row r="551" spans="4:5" ht="26.1" customHeight="1">
      <c r="D551" s="64"/>
      <c r="E551" s="71"/>
    </row>
    <row r="552" spans="4:5" ht="26.1" customHeight="1">
      <c r="D552" s="64"/>
      <c r="E552" s="71"/>
    </row>
    <row r="553" spans="4:5" ht="26.1" customHeight="1">
      <c r="D553" s="64"/>
      <c r="E553" s="71"/>
    </row>
    <row r="554" spans="4:5" ht="26.1" customHeight="1">
      <c r="D554" s="64"/>
      <c r="E554" s="71"/>
    </row>
    <row r="555" spans="4:5" ht="26.1" customHeight="1">
      <c r="D555" s="64"/>
      <c r="E555" s="71"/>
    </row>
    <row r="556" spans="4:5" ht="26.1" customHeight="1">
      <c r="D556" s="64"/>
      <c r="E556" s="71"/>
    </row>
    <row r="557" spans="4:5" ht="26.1" customHeight="1">
      <c r="D557" s="64"/>
      <c r="E557" s="71"/>
    </row>
    <row r="558" spans="4:5" ht="26.1" customHeight="1">
      <c r="D558" s="64"/>
      <c r="E558" s="71"/>
    </row>
    <row r="559" spans="4:5" ht="26.1" customHeight="1">
      <c r="D559" s="64"/>
      <c r="E559" s="71"/>
    </row>
    <row r="560" spans="4:5" ht="26.1" customHeight="1">
      <c r="D560" s="64"/>
      <c r="E560" s="71"/>
    </row>
    <row r="561" spans="4:5" ht="26.1" customHeight="1">
      <c r="D561" s="64"/>
      <c r="E561" s="71"/>
    </row>
    <row r="562" spans="4:5" ht="26.1" customHeight="1">
      <c r="D562" s="64"/>
      <c r="E562" s="71"/>
    </row>
    <row r="563" spans="4:5" ht="26.1" customHeight="1">
      <c r="D563" s="64"/>
      <c r="E563" s="71"/>
    </row>
    <row r="564" spans="4:5" ht="26.1" customHeight="1">
      <c r="D564" s="64"/>
      <c r="E564" s="71"/>
    </row>
    <row r="565" spans="4:5" ht="26.1" customHeight="1">
      <c r="D565" s="64"/>
      <c r="E565" s="71"/>
    </row>
    <row r="566" spans="4:5" ht="26.1" customHeight="1">
      <c r="D566" s="64"/>
      <c r="E566" s="71"/>
    </row>
    <row r="567" spans="4:5" ht="26.1" customHeight="1">
      <c r="D567" s="64"/>
      <c r="E567" s="71"/>
    </row>
    <row r="568" spans="4:5" ht="26.1" customHeight="1">
      <c r="D568" s="64"/>
      <c r="E568" s="71"/>
    </row>
    <row r="569" spans="4:5" ht="26.1" customHeight="1">
      <c r="D569" s="64"/>
      <c r="E569" s="71"/>
    </row>
    <row r="570" spans="4:5" ht="26.1" customHeight="1">
      <c r="D570" s="64"/>
      <c r="E570" s="71"/>
    </row>
    <row r="571" spans="4:5" ht="26.1" customHeight="1">
      <c r="D571" s="64"/>
      <c r="E571" s="71"/>
    </row>
    <row r="572" spans="4:5" ht="26.1" customHeight="1">
      <c r="D572" s="64"/>
      <c r="E572" s="71"/>
    </row>
    <row r="573" spans="4:5" ht="26.1" customHeight="1">
      <c r="D573" s="64"/>
      <c r="E573" s="71"/>
    </row>
    <row r="574" spans="4:5" ht="26.1" customHeight="1">
      <c r="D574" s="64"/>
      <c r="E574" s="71"/>
    </row>
    <row r="575" spans="4:5" ht="26.1" customHeight="1">
      <c r="D575" s="64"/>
      <c r="E575" s="71"/>
    </row>
    <row r="576" spans="4:5" ht="26.1" customHeight="1">
      <c r="D576" s="64"/>
      <c r="E576" s="71"/>
    </row>
    <row r="577" spans="4:5" ht="26.1" customHeight="1">
      <c r="D577" s="64"/>
      <c r="E577" s="71"/>
    </row>
    <row r="578" spans="4:5" ht="26.1" customHeight="1">
      <c r="D578" s="64"/>
      <c r="E578" s="71"/>
    </row>
    <row r="579" spans="4:5" ht="26.1" customHeight="1">
      <c r="D579" s="64"/>
      <c r="E579" s="71"/>
    </row>
    <row r="580" spans="4:5" ht="26.1" customHeight="1">
      <c r="D580" s="64"/>
      <c r="E580" s="71"/>
    </row>
    <row r="581" spans="4:5" ht="26.1" customHeight="1">
      <c r="D581" s="64"/>
      <c r="E581" s="71"/>
    </row>
    <row r="582" spans="4:5" ht="26.1" customHeight="1">
      <c r="D582" s="64"/>
      <c r="E582" s="71"/>
    </row>
    <row r="583" spans="4:5" ht="26.1" customHeight="1">
      <c r="D583" s="64"/>
      <c r="E583" s="71"/>
    </row>
    <row r="584" spans="4:5" ht="26.1" customHeight="1">
      <c r="D584" s="64"/>
      <c r="E584" s="71"/>
    </row>
    <row r="585" spans="4:5" ht="26.1" customHeight="1">
      <c r="D585" s="64"/>
      <c r="E585" s="71"/>
    </row>
    <row r="586" spans="4:5" ht="26.1" customHeight="1">
      <c r="D586" s="64"/>
      <c r="E586" s="71"/>
    </row>
    <row r="587" spans="4:5" ht="26.1" customHeight="1">
      <c r="D587" s="64"/>
      <c r="E587" s="71"/>
    </row>
    <row r="588" spans="4:5" ht="26.1" customHeight="1">
      <c r="D588" s="64"/>
      <c r="E588" s="71"/>
    </row>
    <row r="589" spans="4:5" ht="26.1" customHeight="1">
      <c r="D589" s="64"/>
      <c r="E589" s="71"/>
    </row>
    <row r="590" spans="4:5" ht="26.1" customHeight="1">
      <c r="D590" s="64"/>
      <c r="E590" s="71"/>
    </row>
    <row r="591" spans="4:5" ht="26.1" customHeight="1">
      <c r="D591" s="64"/>
      <c r="E591" s="71"/>
    </row>
    <row r="592" spans="4:5" ht="26.1" customHeight="1">
      <c r="D592" s="64"/>
      <c r="E592" s="71"/>
    </row>
    <row r="593" spans="4:5" ht="26.1" customHeight="1">
      <c r="D593" s="64"/>
      <c r="E593" s="71"/>
    </row>
    <row r="594" spans="4:5" ht="26.1" customHeight="1">
      <c r="D594" s="64"/>
      <c r="E594" s="71"/>
    </row>
    <row r="595" spans="4:5" ht="26.1" customHeight="1">
      <c r="D595" s="64"/>
      <c r="E595" s="71"/>
    </row>
    <row r="596" spans="4:5" ht="26.1" customHeight="1">
      <c r="D596" s="64"/>
      <c r="E596" s="71"/>
    </row>
    <row r="597" spans="4:5" ht="26.1" customHeight="1">
      <c r="D597" s="64"/>
      <c r="E597" s="71"/>
    </row>
    <row r="598" spans="4:5" ht="26.1" customHeight="1">
      <c r="D598" s="64"/>
      <c r="E598" s="71"/>
    </row>
    <row r="599" spans="4:5" ht="26.1" customHeight="1">
      <c r="D599" s="64"/>
      <c r="E599" s="71"/>
    </row>
    <row r="600" spans="4:5" ht="26.1" customHeight="1">
      <c r="D600" s="64"/>
      <c r="E600" s="71"/>
    </row>
    <row r="601" spans="4:5" ht="26.1" customHeight="1">
      <c r="D601" s="64"/>
      <c r="E601" s="71"/>
    </row>
    <row r="602" spans="4:5" ht="26.1" customHeight="1">
      <c r="D602" s="64"/>
      <c r="E602" s="71"/>
    </row>
    <row r="603" spans="4:5" ht="26.1" customHeight="1">
      <c r="D603" s="64"/>
      <c r="E603" s="71"/>
    </row>
    <row r="604" spans="4:5" ht="26.1" customHeight="1">
      <c r="D604" s="64"/>
      <c r="E604" s="71"/>
    </row>
    <row r="605" spans="4:5" ht="26.1" customHeight="1">
      <c r="D605" s="64"/>
      <c r="E605" s="71"/>
    </row>
    <row r="606" spans="4:5" ht="26.1" customHeight="1">
      <c r="D606" s="64"/>
      <c r="E606" s="71"/>
    </row>
    <row r="607" spans="4:5" ht="26.1" customHeight="1">
      <c r="D607" s="64"/>
      <c r="E607" s="71"/>
    </row>
    <row r="608" spans="4:5" ht="26.1" customHeight="1">
      <c r="D608" s="64"/>
      <c r="E608" s="71"/>
    </row>
    <row r="609" spans="4:5" ht="26.1" customHeight="1">
      <c r="D609" s="64"/>
      <c r="E609" s="71"/>
    </row>
    <row r="610" spans="4:5" ht="26.1" customHeight="1">
      <c r="D610" s="64"/>
      <c r="E610" s="71"/>
    </row>
    <row r="611" spans="4:5" ht="26.1" customHeight="1">
      <c r="D611" s="64"/>
      <c r="E611" s="71"/>
    </row>
    <row r="612" spans="4:5" ht="26.1" customHeight="1">
      <c r="D612" s="64"/>
      <c r="E612" s="71"/>
    </row>
    <row r="613" spans="4:5" ht="26.1" customHeight="1">
      <c r="D613" s="64"/>
      <c r="E613" s="71"/>
    </row>
    <row r="614" spans="4:5" ht="26.1" customHeight="1">
      <c r="D614" s="64"/>
      <c r="E614" s="71"/>
    </row>
    <row r="615" spans="4:5" ht="26.1" customHeight="1">
      <c r="D615" s="64"/>
      <c r="E615" s="71"/>
    </row>
    <row r="616" spans="4:5" ht="26.1" customHeight="1">
      <c r="D616" s="64"/>
      <c r="E616" s="71"/>
    </row>
    <row r="617" spans="4:5" ht="26.1" customHeight="1">
      <c r="D617" s="64"/>
      <c r="E617" s="71"/>
    </row>
    <row r="618" spans="4:5" ht="26.1" customHeight="1">
      <c r="D618" s="64"/>
      <c r="E618" s="71"/>
    </row>
    <row r="619" spans="4:5" ht="26.1" customHeight="1">
      <c r="D619" s="64"/>
      <c r="E619" s="71"/>
    </row>
    <row r="620" spans="4:5" ht="26.1" customHeight="1">
      <c r="D620" s="64"/>
      <c r="E620" s="71"/>
    </row>
    <row r="621" spans="4:5" ht="26.1" customHeight="1">
      <c r="D621" s="64"/>
      <c r="E621" s="71"/>
    </row>
    <row r="622" spans="4:5" ht="26.1" customHeight="1">
      <c r="D622" s="64"/>
      <c r="E622" s="71"/>
    </row>
    <row r="623" spans="4:5" ht="26.1" customHeight="1">
      <c r="D623" s="64"/>
      <c r="E623" s="71"/>
    </row>
    <row r="624" spans="4:5" ht="26.1" customHeight="1">
      <c r="D624" s="64"/>
      <c r="E624" s="71"/>
    </row>
    <row r="625" spans="4:5" ht="26.1" customHeight="1">
      <c r="D625" s="64"/>
      <c r="E625" s="71"/>
    </row>
    <row r="626" spans="4:5" ht="26.1" customHeight="1">
      <c r="D626" s="64"/>
      <c r="E626" s="71"/>
    </row>
    <row r="627" spans="4:5" ht="26.1" customHeight="1">
      <c r="D627" s="64"/>
      <c r="E627" s="71"/>
    </row>
    <row r="628" spans="4:5" ht="26.1" customHeight="1">
      <c r="D628" s="64"/>
      <c r="E628" s="71"/>
    </row>
    <row r="629" spans="4:5" ht="26.1" customHeight="1">
      <c r="D629" s="64"/>
      <c r="E629" s="71"/>
    </row>
    <row r="630" spans="4:5" ht="26.1" customHeight="1">
      <c r="D630" s="64"/>
      <c r="E630" s="71"/>
    </row>
    <row r="631" spans="4:5" ht="26.1" customHeight="1">
      <c r="D631" s="64"/>
      <c r="E631" s="71"/>
    </row>
    <row r="632" spans="4:5" ht="26.1" customHeight="1">
      <c r="D632" s="64"/>
      <c r="E632" s="71"/>
    </row>
    <row r="633" spans="4:5" ht="26.1" customHeight="1">
      <c r="D633" s="64"/>
      <c r="E633" s="71"/>
    </row>
    <row r="634" spans="4:5" ht="26.1" customHeight="1">
      <c r="D634" s="64"/>
      <c r="E634" s="71"/>
    </row>
    <row r="635" spans="4:5" ht="26.1" customHeight="1">
      <c r="D635" s="64"/>
      <c r="E635" s="71"/>
    </row>
    <row r="636" spans="4:5" ht="26.1" customHeight="1">
      <c r="D636" s="64"/>
      <c r="E636" s="71"/>
    </row>
    <row r="637" spans="4:5" ht="26.1" customHeight="1">
      <c r="D637" s="64"/>
      <c r="E637" s="71"/>
    </row>
    <row r="638" spans="4:5" ht="26.1" customHeight="1">
      <c r="D638" s="64"/>
      <c r="E638" s="71"/>
    </row>
    <row r="639" spans="4:5" ht="26.1" customHeight="1">
      <c r="D639" s="64"/>
      <c r="E639" s="71"/>
    </row>
    <row r="640" spans="4:5" ht="26.1" customHeight="1">
      <c r="D640" s="64"/>
      <c r="E640" s="71"/>
    </row>
    <row r="641" spans="4:5" ht="26.1" customHeight="1">
      <c r="D641" s="64"/>
      <c r="E641" s="71"/>
    </row>
    <row r="642" spans="4:5" ht="26.1" customHeight="1">
      <c r="D642" s="64"/>
      <c r="E642" s="71"/>
    </row>
    <row r="643" spans="4:5" ht="26.1" customHeight="1">
      <c r="D643" s="64"/>
      <c r="E643" s="71"/>
    </row>
    <row r="644" spans="4:5" ht="26.1" customHeight="1">
      <c r="D644" s="64"/>
      <c r="E644" s="71"/>
    </row>
    <row r="645" spans="4:5" ht="26.1" customHeight="1">
      <c r="D645" s="64"/>
      <c r="E645" s="71"/>
    </row>
    <row r="646" spans="4:5" ht="26.1" customHeight="1">
      <c r="D646" s="64"/>
      <c r="E646" s="71"/>
    </row>
    <row r="647" spans="4:5" ht="26.1" customHeight="1">
      <c r="D647" s="64"/>
      <c r="E647" s="71"/>
    </row>
    <row r="648" spans="4:5" ht="26.1" customHeight="1">
      <c r="D648" s="64"/>
      <c r="E648" s="71"/>
    </row>
    <row r="649" spans="4:5" ht="26.1" customHeight="1">
      <c r="D649" s="64"/>
      <c r="E649" s="71"/>
    </row>
    <row r="650" spans="4:5" ht="26.1" customHeight="1">
      <c r="D650" s="64"/>
      <c r="E650" s="71"/>
    </row>
    <row r="651" spans="4:5" ht="26.1" customHeight="1">
      <c r="D651" s="64"/>
      <c r="E651" s="71"/>
    </row>
    <row r="652" spans="4:5" ht="26.1" customHeight="1">
      <c r="D652" s="64"/>
      <c r="E652" s="71"/>
    </row>
    <row r="653" spans="4:5" ht="26.1" customHeight="1">
      <c r="D653" s="64"/>
      <c r="E653" s="71"/>
    </row>
    <row r="654" spans="4:5" ht="26.1" customHeight="1">
      <c r="D654" s="64"/>
      <c r="E654" s="71"/>
    </row>
    <row r="655" spans="4:5" ht="26.1" customHeight="1">
      <c r="D655" s="64"/>
      <c r="E655" s="71"/>
    </row>
    <row r="656" spans="4:5" ht="26.1" customHeight="1">
      <c r="D656" s="64"/>
      <c r="E656" s="71"/>
    </row>
    <row r="657" spans="4:5" ht="26.1" customHeight="1">
      <c r="D657" s="64"/>
      <c r="E657" s="71"/>
    </row>
    <row r="658" spans="4:5" ht="26.1" customHeight="1">
      <c r="D658" s="64"/>
      <c r="E658" s="71"/>
    </row>
    <row r="659" spans="4:5" ht="26.1" customHeight="1">
      <c r="D659" s="64"/>
      <c r="E659" s="71"/>
    </row>
    <row r="660" spans="4:5" ht="26.1" customHeight="1">
      <c r="D660" s="64"/>
      <c r="E660" s="71"/>
    </row>
    <row r="661" spans="4:5" ht="26.1" customHeight="1">
      <c r="D661" s="64"/>
      <c r="E661" s="71"/>
    </row>
    <row r="662" spans="4:5" ht="26.1" customHeight="1">
      <c r="D662" s="64"/>
      <c r="E662" s="71"/>
    </row>
    <row r="663" spans="4:5" ht="26.1" customHeight="1">
      <c r="D663" s="64"/>
      <c r="E663" s="71"/>
    </row>
    <row r="664" spans="4:5" ht="26.1" customHeight="1">
      <c r="D664" s="64"/>
      <c r="E664" s="71"/>
    </row>
    <row r="665" spans="4:5" ht="26.1" customHeight="1">
      <c r="D665" s="64"/>
      <c r="E665" s="71"/>
    </row>
    <row r="666" spans="4:5" ht="26.1" customHeight="1">
      <c r="D666" s="64"/>
      <c r="E666" s="71"/>
    </row>
    <row r="667" spans="4:5" ht="26.1" customHeight="1">
      <c r="D667" s="64"/>
      <c r="E667" s="71"/>
    </row>
    <row r="668" spans="4:5" ht="26.1" customHeight="1">
      <c r="D668" s="64"/>
      <c r="E668" s="71"/>
    </row>
    <row r="669" spans="4:5" ht="26.1" customHeight="1">
      <c r="D669" s="64"/>
      <c r="E669" s="71"/>
    </row>
    <row r="670" spans="4:5" ht="26.1" customHeight="1">
      <c r="D670" s="64"/>
      <c r="E670" s="71"/>
    </row>
    <row r="671" spans="4:5" ht="26.1" customHeight="1">
      <c r="D671" s="64"/>
      <c r="E671" s="71"/>
    </row>
    <row r="672" spans="4:5" ht="26.1" customHeight="1">
      <c r="D672" s="64"/>
      <c r="E672" s="71"/>
    </row>
    <row r="673" spans="4:5" ht="26.1" customHeight="1">
      <c r="D673" s="64"/>
      <c r="E673" s="71"/>
    </row>
    <row r="674" spans="4:5" ht="26.1" customHeight="1">
      <c r="D674" s="64"/>
      <c r="E674" s="71"/>
    </row>
    <row r="675" spans="4:5" ht="26.1" customHeight="1">
      <c r="D675" s="64"/>
      <c r="E675" s="71"/>
    </row>
    <row r="676" spans="4:5" ht="26.1" customHeight="1">
      <c r="D676" s="64"/>
      <c r="E676" s="71"/>
    </row>
    <row r="677" spans="4:5" ht="26.1" customHeight="1">
      <c r="D677" s="64"/>
      <c r="E677" s="71"/>
    </row>
    <row r="678" spans="4:5" ht="26.1" customHeight="1">
      <c r="D678" s="64"/>
      <c r="E678" s="71"/>
    </row>
    <row r="679" spans="4:5" ht="26.1" customHeight="1">
      <c r="D679" s="64"/>
      <c r="E679" s="71"/>
    </row>
    <row r="680" spans="4:5" ht="26.1" customHeight="1">
      <c r="D680" s="64"/>
      <c r="E680" s="71"/>
    </row>
    <row r="681" spans="4:5" ht="26.1" customHeight="1">
      <c r="D681" s="64"/>
      <c r="E681" s="71"/>
    </row>
    <row r="682" spans="4:5" ht="26.1" customHeight="1">
      <c r="D682" s="64"/>
      <c r="E682" s="71"/>
    </row>
    <row r="683" spans="4:5" ht="26.1" customHeight="1">
      <c r="D683" s="64"/>
      <c r="E683" s="71"/>
    </row>
    <row r="684" spans="4:5" ht="26.1" customHeight="1">
      <c r="D684" s="64"/>
      <c r="E684" s="71"/>
    </row>
    <row r="685" spans="4:5" ht="26.1" customHeight="1">
      <c r="D685" s="64"/>
      <c r="E685" s="71"/>
    </row>
    <row r="686" spans="4:5" ht="26.1" customHeight="1">
      <c r="D686" s="64"/>
      <c r="E686" s="71"/>
    </row>
    <row r="687" spans="4:5" ht="26.1" customHeight="1">
      <c r="D687" s="64"/>
      <c r="E687" s="71"/>
    </row>
    <row r="688" spans="4:5" ht="26.1" customHeight="1">
      <c r="D688" s="64"/>
      <c r="E688" s="71"/>
    </row>
    <row r="689" spans="4:5" ht="26.1" customHeight="1">
      <c r="D689" s="64"/>
      <c r="E689" s="71"/>
    </row>
    <row r="690" spans="4:5" ht="26.1" customHeight="1">
      <c r="D690" s="64"/>
      <c r="E690" s="71"/>
    </row>
    <row r="691" spans="4:5" ht="26.1" customHeight="1">
      <c r="D691" s="64"/>
      <c r="E691" s="71"/>
    </row>
    <row r="692" spans="4:5" ht="26.1" customHeight="1">
      <c r="D692" s="64"/>
      <c r="E692" s="71"/>
    </row>
    <row r="693" spans="4:5" ht="26.1" customHeight="1">
      <c r="D693" s="64"/>
      <c r="E693" s="71"/>
    </row>
    <row r="694" spans="4:5" ht="26.1" customHeight="1">
      <c r="D694" s="64"/>
      <c r="E694" s="71"/>
    </row>
    <row r="695" spans="4:5" ht="26.1" customHeight="1">
      <c r="D695" s="64"/>
      <c r="E695" s="71"/>
    </row>
    <row r="696" spans="4:5" ht="26.1" customHeight="1">
      <c r="D696" s="64"/>
      <c r="E696" s="71"/>
    </row>
    <row r="697" spans="4:5" ht="26.1" customHeight="1">
      <c r="D697" s="64"/>
      <c r="E697" s="71"/>
    </row>
    <row r="698" spans="4:5" ht="26.1" customHeight="1">
      <c r="D698" s="64"/>
      <c r="E698" s="71"/>
    </row>
    <row r="699" spans="4:5" ht="26.1" customHeight="1">
      <c r="D699" s="64"/>
      <c r="E699" s="71"/>
    </row>
    <row r="700" spans="4:5" ht="26.1" customHeight="1">
      <c r="D700" s="64"/>
      <c r="E700" s="71"/>
    </row>
    <row r="701" spans="4:5" ht="26.1" customHeight="1">
      <c r="D701" s="64"/>
      <c r="E701" s="71"/>
    </row>
    <row r="702" spans="4:5" ht="26.1" customHeight="1">
      <c r="D702" s="64"/>
      <c r="E702" s="71"/>
    </row>
    <row r="703" spans="4:5" ht="26.1" customHeight="1">
      <c r="D703" s="64"/>
      <c r="E703" s="71"/>
    </row>
    <row r="704" spans="4:5" ht="26.1" customHeight="1">
      <c r="D704" s="64"/>
      <c r="E704" s="71"/>
    </row>
    <row r="705" spans="4:5" ht="26.1" customHeight="1">
      <c r="D705" s="64"/>
      <c r="E705" s="71"/>
    </row>
    <row r="706" spans="4:5" ht="26.1" customHeight="1">
      <c r="D706" s="64"/>
      <c r="E706" s="71"/>
    </row>
    <row r="707" spans="4:5" ht="26.1" customHeight="1">
      <c r="D707" s="64"/>
      <c r="E707" s="71"/>
    </row>
    <row r="708" spans="4:5" ht="26.1" customHeight="1">
      <c r="D708" s="64"/>
      <c r="E708" s="71"/>
    </row>
    <row r="709" spans="4:5" ht="26.1" customHeight="1">
      <c r="D709" s="64"/>
      <c r="E709" s="71"/>
    </row>
    <row r="710" spans="4:5" ht="26.1" customHeight="1">
      <c r="D710" s="64"/>
      <c r="E710" s="71"/>
    </row>
    <row r="711" spans="4:5" ht="26.1" customHeight="1">
      <c r="D711" s="64"/>
      <c r="E711" s="71"/>
    </row>
    <row r="712" spans="4:5" ht="26.1" customHeight="1">
      <c r="D712" s="64"/>
      <c r="E712" s="71"/>
    </row>
    <row r="713" spans="4:5" ht="26.1" customHeight="1">
      <c r="D713" s="64"/>
      <c r="E713" s="71"/>
    </row>
    <row r="714" spans="4:5" ht="26.1" customHeight="1">
      <c r="D714" s="64"/>
      <c r="E714" s="71"/>
    </row>
    <row r="715" spans="4:5" ht="26.1" customHeight="1">
      <c r="D715" s="64"/>
      <c r="E715" s="71"/>
    </row>
    <row r="716" spans="4:5" ht="26.1" customHeight="1">
      <c r="D716" s="64"/>
      <c r="E716" s="71"/>
    </row>
    <row r="717" spans="4:5" ht="26.1" customHeight="1">
      <c r="D717" s="64"/>
      <c r="E717" s="71"/>
    </row>
    <row r="718" spans="4:5" ht="26.1" customHeight="1">
      <c r="D718" s="64"/>
      <c r="E718" s="71"/>
    </row>
    <row r="719" spans="4:5" ht="26.1" customHeight="1">
      <c r="D719" s="64"/>
      <c r="E719" s="71"/>
    </row>
    <row r="720" spans="4:5" ht="26.1" customHeight="1">
      <c r="D720" s="64"/>
      <c r="E720" s="71"/>
    </row>
    <row r="721" spans="4:5" ht="26.1" customHeight="1">
      <c r="D721" s="64"/>
      <c r="E721" s="71"/>
    </row>
    <row r="722" spans="4:5" ht="26.1" customHeight="1">
      <c r="D722" s="64"/>
      <c r="E722" s="71"/>
    </row>
    <row r="723" spans="4:5" ht="26.1" customHeight="1">
      <c r="D723" s="64"/>
      <c r="E723" s="71"/>
    </row>
    <row r="724" spans="4:5" ht="26.1" customHeight="1">
      <c r="D724" s="64"/>
      <c r="E724" s="71"/>
    </row>
    <row r="725" spans="4:5" ht="26.1" customHeight="1">
      <c r="D725" s="64"/>
      <c r="E725" s="71"/>
    </row>
    <row r="726" spans="4:5" ht="26.1" customHeight="1">
      <c r="D726" s="64"/>
      <c r="E726" s="71"/>
    </row>
    <row r="727" spans="4:5" ht="26.1" customHeight="1">
      <c r="D727" s="64"/>
      <c r="E727" s="71"/>
    </row>
    <row r="728" spans="4:5" ht="26.1" customHeight="1">
      <c r="D728" s="64"/>
      <c r="E728" s="71"/>
    </row>
    <row r="729" spans="4:5" ht="26.1" customHeight="1">
      <c r="D729" s="64"/>
      <c r="E729" s="71"/>
    </row>
    <row r="730" spans="4:5" ht="26.1" customHeight="1">
      <c r="D730" s="64"/>
      <c r="E730" s="71"/>
    </row>
    <row r="731" spans="4:5" ht="26.1" customHeight="1">
      <c r="D731" s="64"/>
      <c r="E731" s="71"/>
    </row>
    <row r="732" spans="4:5" ht="26.1" customHeight="1">
      <c r="D732" s="64"/>
      <c r="E732" s="71"/>
    </row>
    <row r="733" spans="4:5" ht="26.1" customHeight="1">
      <c r="D733" s="64"/>
      <c r="E733" s="71"/>
    </row>
    <row r="734" spans="4:5" ht="26.1" customHeight="1">
      <c r="D734" s="64"/>
      <c r="E734" s="71"/>
    </row>
    <row r="735" spans="4:5" ht="26.1" customHeight="1">
      <c r="D735" s="64"/>
      <c r="E735" s="71"/>
    </row>
    <row r="736" spans="4:5" ht="26.1" customHeight="1">
      <c r="D736" s="64"/>
      <c r="E736" s="71"/>
    </row>
    <row r="737" spans="4:5" ht="26.1" customHeight="1">
      <c r="D737" s="64"/>
      <c r="E737" s="71"/>
    </row>
    <row r="738" spans="4:5" ht="26.1" customHeight="1">
      <c r="D738" s="64"/>
      <c r="E738" s="71"/>
    </row>
    <row r="739" spans="4:5" ht="26.1" customHeight="1">
      <c r="D739" s="64"/>
      <c r="E739" s="71"/>
    </row>
    <row r="740" spans="4:5" ht="26.1" customHeight="1">
      <c r="D740" s="64"/>
      <c r="E740" s="71"/>
    </row>
    <row r="741" spans="4:5" ht="26.1" customHeight="1">
      <c r="D741" s="64"/>
      <c r="E741" s="71"/>
    </row>
    <row r="742" spans="4:5" ht="26.1" customHeight="1">
      <c r="D742" s="64"/>
      <c r="E742" s="71"/>
    </row>
    <row r="743" spans="4:5" ht="26.1" customHeight="1">
      <c r="D743" s="64"/>
      <c r="E743" s="71"/>
    </row>
    <row r="744" spans="4:5" ht="26.1" customHeight="1">
      <c r="D744" s="64"/>
      <c r="E744" s="71"/>
    </row>
    <row r="745" spans="4:5" ht="26.1" customHeight="1">
      <c r="D745" s="64"/>
      <c r="E745" s="71"/>
    </row>
    <row r="746" spans="4:5" ht="26.1" customHeight="1">
      <c r="D746" s="64"/>
      <c r="E746" s="71"/>
    </row>
    <row r="747" spans="4:5" ht="26.1" customHeight="1">
      <c r="D747" s="64"/>
      <c r="E747" s="71"/>
    </row>
    <row r="748" spans="4:5" ht="26.1" customHeight="1">
      <c r="D748" s="64"/>
      <c r="E748" s="71"/>
    </row>
    <row r="749" spans="4:5" ht="26.1" customHeight="1">
      <c r="D749" s="64"/>
      <c r="E749" s="71"/>
    </row>
    <row r="750" spans="4:5" ht="26.1" customHeight="1">
      <c r="D750" s="64"/>
      <c r="E750" s="71"/>
    </row>
    <row r="751" spans="4:5" ht="26.1" customHeight="1">
      <c r="D751" s="64"/>
      <c r="E751" s="71"/>
    </row>
    <row r="752" spans="4:5" ht="26.1" customHeight="1">
      <c r="D752" s="64"/>
      <c r="E752" s="71"/>
    </row>
    <row r="753" spans="4:5" ht="26.1" customHeight="1">
      <c r="D753" s="64"/>
      <c r="E753" s="71"/>
    </row>
    <row r="754" spans="4:5" ht="26.1" customHeight="1">
      <c r="D754" s="64"/>
      <c r="E754" s="71"/>
    </row>
    <row r="755" spans="4:5" ht="26.1" customHeight="1">
      <c r="D755" s="64"/>
      <c r="E755" s="71"/>
    </row>
    <row r="756" spans="4:5" ht="26.1" customHeight="1">
      <c r="D756" s="64"/>
      <c r="E756" s="71"/>
    </row>
    <row r="757" spans="4:5" ht="26.1" customHeight="1">
      <c r="D757" s="64"/>
      <c r="E757" s="71"/>
    </row>
    <row r="758" spans="4:5" ht="26.1" customHeight="1">
      <c r="D758" s="64"/>
      <c r="E758" s="71"/>
    </row>
    <row r="759" spans="4:5" ht="26.1" customHeight="1">
      <c r="D759" s="64"/>
      <c r="E759" s="71"/>
    </row>
    <row r="760" spans="4:5" ht="26.1" customHeight="1">
      <c r="D760" s="64"/>
      <c r="E760" s="71"/>
    </row>
    <row r="761" spans="4:5" ht="26.1" customHeight="1">
      <c r="D761" s="64"/>
      <c r="E761" s="71"/>
    </row>
    <row r="762" spans="4:5" ht="26.1" customHeight="1">
      <c r="D762" s="64"/>
      <c r="E762" s="71"/>
    </row>
    <row r="763" spans="4:5" ht="26.1" customHeight="1">
      <c r="D763" s="64"/>
      <c r="E763" s="71"/>
    </row>
    <row r="764" spans="4:5" ht="26.1" customHeight="1">
      <c r="D764" s="64"/>
      <c r="E764" s="71"/>
    </row>
    <row r="765" spans="4:5" ht="26.1" customHeight="1">
      <c r="D765" s="64"/>
      <c r="E765" s="71"/>
    </row>
    <row r="766" spans="4:5" ht="26.1" customHeight="1">
      <c r="D766" s="64"/>
      <c r="E766" s="71"/>
    </row>
    <row r="767" spans="4:5" ht="26.1" customHeight="1">
      <c r="D767" s="64"/>
      <c r="E767" s="71"/>
    </row>
    <row r="768" spans="4:5" ht="26.1" customHeight="1">
      <c r="D768" s="64"/>
      <c r="E768" s="71"/>
    </row>
    <row r="769" spans="4:5" ht="26.1" customHeight="1">
      <c r="D769" s="64"/>
      <c r="E769" s="71"/>
    </row>
    <row r="770" spans="4:5" ht="26.1" customHeight="1">
      <c r="D770" s="64"/>
      <c r="E770" s="71"/>
    </row>
    <row r="771" spans="4:5" ht="26.1" customHeight="1">
      <c r="D771" s="64"/>
      <c r="E771" s="71"/>
    </row>
    <row r="772" spans="4:5" ht="26.1" customHeight="1">
      <c r="D772" s="64"/>
      <c r="E772" s="71"/>
    </row>
    <row r="773" spans="4:5" ht="26.1" customHeight="1">
      <c r="D773" s="64"/>
      <c r="E773" s="71"/>
    </row>
    <row r="774" spans="4:5" ht="26.1" customHeight="1">
      <c r="D774" s="64"/>
      <c r="E774" s="71"/>
    </row>
    <row r="775" spans="4:5" ht="26.1" customHeight="1">
      <c r="D775" s="64"/>
      <c r="E775" s="71"/>
    </row>
    <row r="776" spans="4:5" ht="26.1" customHeight="1">
      <c r="D776" s="64"/>
      <c r="E776" s="71"/>
    </row>
    <row r="777" spans="4:5" ht="26.1" customHeight="1">
      <c r="D777" s="64"/>
      <c r="E777" s="71"/>
    </row>
    <row r="778" spans="4:5" ht="26.1" customHeight="1">
      <c r="D778" s="64"/>
      <c r="E778" s="71"/>
    </row>
    <row r="779" spans="4:5" ht="26.1" customHeight="1">
      <c r="D779" s="64"/>
      <c r="E779" s="71"/>
    </row>
    <row r="780" spans="4:5" ht="26.1" customHeight="1">
      <c r="D780" s="64"/>
      <c r="E780" s="71"/>
    </row>
    <row r="781" spans="4:5" ht="26.1" customHeight="1">
      <c r="D781" s="64"/>
      <c r="E781" s="71"/>
    </row>
    <row r="782" spans="4:5" ht="26.1" customHeight="1">
      <c r="D782" s="64"/>
      <c r="E782" s="71"/>
    </row>
    <row r="783" spans="4:5" ht="26.1" customHeight="1">
      <c r="D783" s="64"/>
      <c r="E783" s="71"/>
    </row>
    <row r="784" spans="4:5" ht="26.1" customHeight="1">
      <c r="D784" s="64"/>
      <c r="E784" s="71"/>
    </row>
    <row r="785" spans="4:5" ht="26.1" customHeight="1">
      <c r="D785" s="64"/>
      <c r="E785" s="71"/>
    </row>
    <row r="786" spans="4:5" ht="26.1" customHeight="1">
      <c r="D786" s="64"/>
      <c r="E786" s="71"/>
    </row>
    <row r="787" spans="4:5" ht="26.1" customHeight="1">
      <c r="D787" s="64"/>
      <c r="E787" s="71"/>
    </row>
    <row r="788" spans="4:5" ht="26.1" customHeight="1">
      <c r="D788" s="64"/>
      <c r="E788" s="71"/>
    </row>
    <row r="789" spans="4:5" ht="26.1" customHeight="1">
      <c r="D789" s="64"/>
      <c r="E789" s="71"/>
    </row>
    <row r="790" spans="4:5" ht="26.1" customHeight="1">
      <c r="D790" s="64"/>
      <c r="E790" s="71"/>
    </row>
    <row r="791" spans="4:5" ht="26.1" customHeight="1">
      <c r="D791" s="64"/>
      <c r="E791" s="71"/>
    </row>
    <row r="792" spans="4:5" ht="26.1" customHeight="1">
      <c r="D792" s="64"/>
      <c r="E792" s="71"/>
    </row>
    <row r="793" spans="4:5" ht="26.1" customHeight="1">
      <c r="D793" s="64"/>
      <c r="E793" s="71"/>
    </row>
    <row r="794" spans="4:5" ht="26.1" customHeight="1">
      <c r="D794" s="64"/>
      <c r="E794" s="71"/>
    </row>
    <row r="795" spans="4:5" ht="26.1" customHeight="1">
      <c r="D795" s="64"/>
      <c r="E795" s="71"/>
    </row>
    <row r="796" spans="4:5" ht="26.1" customHeight="1">
      <c r="D796" s="64"/>
      <c r="E796" s="71"/>
    </row>
    <row r="797" spans="4:5" ht="26.1" customHeight="1">
      <c r="D797" s="64"/>
      <c r="E797" s="71"/>
    </row>
    <row r="798" spans="4:5" ht="26.1" customHeight="1">
      <c r="D798" s="64"/>
      <c r="E798" s="71"/>
    </row>
    <row r="799" spans="4:5" ht="26.1" customHeight="1">
      <c r="D799" s="64"/>
      <c r="E799" s="71"/>
    </row>
    <row r="800" spans="4:5" ht="26.1" customHeight="1">
      <c r="D800" s="64"/>
      <c r="E800" s="71"/>
    </row>
    <row r="801" spans="4:5" ht="26.1" customHeight="1">
      <c r="D801" s="64"/>
      <c r="E801" s="71"/>
    </row>
    <row r="802" spans="4:5" ht="26.1" customHeight="1">
      <c r="D802" s="64"/>
      <c r="E802" s="71"/>
    </row>
    <row r="803" spans="4:5" ht="26.1" customHeight="1">
      <c r="D803" s="64"/>
      <c r="E803" s="71"/>
    </row>
    <row r="804" spans="4:5" ht="26.1" customHeight="1">
      <c r="D804" s="64"/>
      <c r="E804" s="71"/>
    </row>
    <row r="805" spans="4:5" ht="26.1" customHeight="1">
      <c r="D805" s="64"/>
      <c r="E805" s="71"/>
    </row>
    <row r="806" spans="4:5" ht="26.1" customHeight="1">
      <c r="D806" s="64"/>
      <c r="E806" s="71"/>
    </row>
    <row r="807" spans="4:5" ht="26.1" customHeight="1">
      <c r="D807" s="64"/>
      <c r="E807" s="71"/>
    </row>
    <row r="808" spans="4:5" ht="26.1" customHeight="1">
      <c r="D808" s="64"/>
      <c r="E808" s="71"/>
    </row>
    <row r="809" spans="4:5" ht="26.1" customHeight="1">
      <c r="D809" s="64"/>
      <c r="E809" s="71"/>
    </row>
    <row r="810" spans="4:5" ht="26.1" customHeight="1">
      <c r="D810" s="64"/>
      <c r="E810" s="71"/>
    </row>
    <row r="811" spans="4:5" ht="26.1" customHeight="1">
      <c r="D811" s="64"/>
      <c r="E811" s="71"/>
    </row>
    <row r="812" spans="4:5" ht="26.1" customHeight="1">
      <c r="D812" s="64"/>
      <c r="E812" s="71"/>
    </row>
    <row r="813" spans="4:5" ht="26.1" customHeight="1">
      <c r="D813" s="64"/>
      <c r="E813" s="71"/>
    </row>
    <row r="814" spans="4:5" ht="26.1" customHeight="1">
      <c r="D814" s="64"/>
      <c r="E814" s="71"/>
    </row>
    <row r="815" spans="4:5" ht="26.1" customHeight="1">
      <c r="D815" s="64"/>
      <c r="E815" s="71"/>
    </row>
    <row r="816" spans="4:5" ht="26.1" customHeight="1">
      <c r="D816" s="64"/>
      <c r="E816" s="71"/>
    </row>
    <row r="817" spans="4:5" ht="26.1" customHeight="1">
      <c r="D817" s="64"/>
      <c r="E817" s="71"/>
    </row>
    <row r="818" spans="4:5" ht="26.1" customHeight="1">
      <c r="D818" s="64"/>
      <c r="E818" s="71"/>
    </row>
    <row r="819" spans="4:5" ht="26.1" customHeight="1">
      <c r="D819" s="64"/>
      <c r="E819" s="71"/>
    </row>
    <row r="820" spans="4:5" ht="26.1" customHeight="1">
      <c r="D820" s="64"/>
      <c r="E820" s="71"/>
    </row>
    <row r="821" spans="4:5" ht="26.1" customHeight="1">
      <c r="D821" s="64"/>
      <c r="E821" s="71"/>
    </row>
    <row r="822" spans="4:5" ht="26.1" customHeight="1">
      <c r="D822" s="64"/>
      <c r="E822" s="71"/>
    </row>
    <row r="823" spans="4:5" ht="26.1" customHeight="1">
      <c r="D823" s="64"/>
      <c r="E823" s="71"/>
    </row>
    <row r="824" spans="4:5" ht="26.1" customHeight="1">
      <c r="D824" s="64"/>
      <c r="E824" s="71"/>
    </row>
    <row r="825" spans="4:5" ht="26.1" customHeight="1">
      <c r="D825" s="64"/>
      <c r="E825" s="71"/>
    </row>
    <row r="826" spans="4:5" ht="26.1" customHeight="1">
      <c r="D826" s="64"/>
      <c r="E826" s="71"/>
    </row>
    <row r="827" spans="4:5" ht="26.1" customHeight="1">
      <c r="D827" s="64"/>
      <c r="E827" s="71"/>
    </row>
    <row r="828" spans="4:5" ht="26.1" customHeight="1">
      <c r="D828" s="64"/>
      <c r="E828" s="71"/>
    </row>
    <row r="829" spans="4:5" ht="26.1" customHeight="1">
      <c r="D829" s="64"/>
      <c r="E829" s="71"/>
    </row>
    <row r="830" spans="4:5" ht="26.1" customHeight="1">
      <c r="D830" s="64"/>
      <c r="E830" s="71"/>
    </row>
    <row r="831" spans="4:5" ht="26.1" customHeight="1">
      <c r="D831" s="64"/>
      <c r="E831" s="71"/>
    </row>
    <row r="832" spans="4:5" ht="26.1" customHeight="1">
      <c r="D832" s="64"/>
      <c r="E832" s="71"/>
    </row>
    <row r="833" spans="4:5" ht="26.1" customHeight="1">
      <c r="D833" s="64"/>
      <c r="E833" s="71"/>
    </row>
    <row r="834" spans="4:5" ht="26.1" customHeight="1">
      <c r="D834" s="64"/>
      <c r="E834" s="71"/>
    </row>
    <row r="835" spans="4:5" ht="26.1" customHeight="1">
      <c r="D835" s="64"/>
      <c r="E835" s="71"/>
    </row>
    <row r="836" spans="4:5" ht="26.1" customHeight="1">
      <c r="D836" s="64"/>
      <c r="E836" s="71"/>
    </row>
    <row r="837" spans="4:5" ht="26.1" customHeight="1">
      <c r="D837" s="64"/>
      <c r="E837" s="71"/>
    </row>
    <row r="838" spans="4:5" ht="26.1" customHeight="1">
      <c r="D838" s="64"/>
      <c r="E838" s="71"/>
    </row>
    <row r="839" spans="4:5" ht="26.1" customHeight="1">
      <c r="D839" s="64"/>
      <c r="E839" s="71"/>
    </row>
    <row r="840" spans="4:5" ht="26.1" customHeight="1">
      <c r="D840" s="64"/>
      <c r="E840" s="71"/>
    </row>
    <row r="841" spans="4:5" ht="26.1" customHeight="1">
      <c r="D841" s="64"/>
      <c r="E841" s="71"/>
    </row>
    <row r="842" spans="4:5" ht="26.1" customHeight="1">
      <c r="D842" s="64"/>
      <c r="E842" s="71"/>
    </row>
    <row r="843" spans="4:5" ht="26.1" customHeight="1">
      <c r="D843" s="64"/>
      <c r="E843" s="71"/>
    </row>
    <row r="844" spans="4:5" ht="26.1" customHeight="1">
      <c r="D844" s="64"/>
      <c r="E844" s="71"/>
    </row>
    <row r="845" spans="4:5" ht="26.1" customHeight="1">
      <c r="D845" s="64"/>
      <c r="E845" s="71"/>
    </row>
    <row r="846" spans="4:5" ht="26.1" customHeight="1">
      <c r="D846" s="64"/>
      <c r="E846" s="71"/>
    </row>
    <row r="847" spans="4:5" ht="26.1" customHeight="1">
      <c r="D847" s="64"/>
      <c r="E847" s="71"/>
    </row>
    <row r="848" spans="4:5" ht="26.1" customHeight="1">
      <c r="D848" s="64"/>
      <c r="E848" s="71"/>
    </row>
    <row r="849" spans="4:5" ht="26.1" customHeight="1">
      <c r="D849" s="64"/>
      <c r="E849" s="71"/>
    </row>
    <row r="850" spans="4:5" ht="26.1" customHeight="1">
      <c r="D850" s="64"/>
      <c r="E850" s="71"/>
    </row>
    <row r="851" spans="4:5" ht="26.1" customHeight="1">
      <c r="D851" s="64"/>
      <c r="E851" s="71"/>
    </row>
    <row r="852" spans="4:5" ht="26.1" customHeight="1">
      <c r="D852" s="64"/>
      <c r="E852" s="71"/>
    </row>
    <row r="853" spans="4:5" ht="26.1" customHeight="1">
      <c r="D853" s="64"/>
      <c r="E853" s="71"/>
    </row>
    <row r="854" spans="4:5" ht="26.1" customHeight="1">
      <c r="D854" s="64"/>
      <c r="E854" s="71"/>
    </row>
    <row r="855" spans="4:5" ht="26.1" customHeight="1">
      <c r="D855" s="64"/>
      <c r="E855" s="71"/>
    </row>
    <row r="856" spans="4:5" ht="26.1" customHeight="1">
      <c r="D856" s="64"/>
      <c r="E856" s="71"/>
    </row>
    <row r="857" spans="4:5" ht="26.1" customHeight="1">
      <c r="D857" s="64"/>
      <c r="E857" s="71"/>
    </row>
    <row r="858" spans="4:5" ht="26.1" customHeight="1">
      <c r="D858" s="64"/>
      <c r="E858" s="71"/>
    </row>
    <row r="859" spans="4:5" ht="26.1" customHeight="1">
      <c r="D859" s="64"/>
      <c r="E859" s="71"/>
    </row>
    <row r="860" spans="4:5" ht="26.1" customHeight="1">
      <c r="D860" s="64"/>
      <c r="E860" s="71"/>
    </row>
    <row r="861" spans="4:5" ht="26.1" customHeight="1">
      <c r="D861" s="64"/>
      <c r="E861" s="71"/>
    </row>
    <row r="862" spans="4:5" ht="26.1" customHeight="1">
      <c r="D862" s="64"/>
      <c r="E862" s="71"/>
    </row>
    <row r="863" spans="4:5" ht="26.1" customHeight="1">
      <c r="D863" s="64"/>
      <c r="E863" s="71"/>
    </row>
    <row r="864" spans="4:5" ht="26.1" customHeight="1">
      <c r="D864" s="64"/>
      <c r="E864" s="71"/>
    </row>
    <row r="865" spans="4:5" ht="26.1" customHeight="1">
      <c r="D865" s="64"/>
      <c r="E865" s="71"/>
    </row>
    <row r="866" spans="4:5" ht="26.1" customHeight="1">
      <c r="D866" s="64"/>
      <c r="E866" s="71"/>
    </row>
    <row r="867" spans="4:5" ht="26.1" customHeight="1">
      <c r="D867" s="64"/>
      <c r="E867" s="71"/>
    </row>
    <row r="868" spans="4:5" ht="26.1" customHeight="1">
      <c r="D868" s="64"/>
      <c r="E868" s="71"/>
    </row>
    <row r="869" spans="4:5" ht="26.1" customHeight="1">
      <c r="D869" s="64"/>
      <c r="E869" s="71"/>
    </row>
    <row r="870" spans="4:5" ht="26.1" customHeight="1">
      <c r="D870" s="64"/>
      <c r="E870" s="71"/>
    </row>
    <row r="871" spans="4:5" ht="26.1" customHeight="1">
      <c r="D871" s="64"/>
      <c r="E871" s="71"/>
    </row>
    <row r="872" spans="4:5" ht="26.1" customHeight="1">
      <c r="D872" s="64"/>
      <c r="E872" s="71"/>
    </row>
    <row r="873" spans="4:5" ht="26.1" customHeight="1">
      <c r="D873" s="64"/>
      <c r="E873" s="71"/>
    </row>
    <row r="874" spans="4:5" ht="26.1" customHeight="1">
      <c r="D874" s="64"/>
      <c r="E874" s="71"/>
    </row>
    <row r="875" spans="4:5" ht="26.1" customHeight="1">
      <c r="D875" s="64"/>
      <c r="E875" s="71"/>
    </row>
    <row r="876" spans="4:5" ht="26.1" customHeight="1">
      <c r="D876" s="64"/>
      <c r="E876" s="71"/>
    </row>
    <row r="877" spans="4:5" ht="26.1" customHeight="1">
      <c r="D877" s="64"/>
      <c r="E877" s="71"/>
    </row>
    <row r="878" spans="4:5" ht="26.1" customHeight="1">
      <c r="D878" s="64"/>
      <c r="E878" s="71"/>
    </row>
    <row r="879" spans="4:5" ht="26.1" customHeight="1">
      <c r="D879" s="64"/>
      <c r="E879" s="71"/>
    </row>
    <row r="880" spans="4:5" ht="26.1" customHeight="1">
      <c r="D880" s="64"/>
      <c r="E880" s="71"/>
    </row>
    <row r="881" spans="4:5" ht="26.1" customHeight="1">
      <c r="D881" s="64"/>
      <c r="E881" s="71"/>
    </row>
    <row r="882" spans="4:5" ht="26.1" customHeight="1">
      <c r="D882" s="64"/>
      <c r="E882" s="71"/>
    </row>
    <row r="883" spans="4:5" ht="26.1" customHeight="1">
      <c r="D883" s="64"/>
      <c r="E883" s="71"/>
    </row>
    <row r="884" spans="4:5" ht="26.1" customHeight="1">
      <c r="D884" s="64"/>
      <c r="E884" s="71"/>
    </row>
    <row r="885" spans="4:5" ht="26.1" customHeight="1">
      <c r="D885" s="64"/>
      <c r="E885" s="71"/>
    </row>
    <row r="886" spans="4:5" ht="26.1" customHeight="1">
      <c r="D886" s="64"/>
      <c r="E886" s="71"/>
    </row>
    <row r="887" spans="4:5" ht="26.1" customHeight="1">
      <c r="D887" s="64"/>
      <c r="E887" s="71"/>
    </row>
    <row r="888" spans="4:5" ht="26.1" customHeight="1">
      <c r="D888" s="64"/>
      <c r="E888" s="71"/>
    </row>
    <row r="889" spans="4:5" ht="26.1" customHeight="1">
      <c r="D889" s="64"/>
      <c r="E889" s="71"/>
    </row>
    <row r="890" spans="4:5" ht="26.1" customHeight="1">
      <c r="D890" s="64"/>
      <c r="E890" s="71"/>
    </row>
    <row r="891" spans="4:5" ht="26.1" customHeight="1">
      <c r="D891" s="64"/>
      <c r="E891" s="71"/>
    </row>
    <row r="892" spans="4:5" ht="26.1" customHeight="1">
      <c r="D892" s="64"/>
      <c r="E892" s="71"/>
    </row>
    <row r="893" spans="4:5" ht="26.1" customHeight="1">
      <c r="D893" s="64"/>
      <c r="E893" s="71"/>
    </row>
    <row r="894" spans="4:5" ht="26.1" customHeight="1">
      <c r="D894" s="64"/>
      <c r="E894" s="71"/>
    </row>
    <row r="895" spans="4:5" ht="26.1" customHeight="1">
      <c r="D895" s="64"/>
      <c r="E895" s="71"/>
    </row>
    <row r="896" spans="4:5" ht="26.1" customHeight="1">
      <c r="D896" s="64"/>
      <c r="E896" s="71"/>
    </row>
    <row r="897" spans="4:5" ht="26.1" customHeight="1">
      <c r="D897" s="64"/>
      <c r="E897" s="71"/>
    </row>
    <row r="898" spans="4:5" ht="26.1" customHeight="1">
      <c r="D898" s="64"/>
      <c r="E898" s="71"/>
    </row>
    <row r="899" spans="4:5" ht="26.1" customHeight="1">
      <c r="D899" s="64"/>
      <c r="E899" s="71"/>
    </row>
    <row r="900" spans="4:5" ht="26.1" customHeight="1">
      <c r="D900" s="64"/>
      <c r="E900" s="71"/>
    </row>
    <row r="901" spans="4:5" ht="26.1" customHeight="1">
      <c r="D901" s="64"/>
      <c r="E901" s="71"/>
    </row>
    <row r="902" spans="4:5" ht="26.1" customHeight="1">
      <c r="D902" s="64"/>
      <c r="E902" s="71"/>
    </row>
    <row r="903" spans="4:5" ht="26.1" customHeight="1">
      <c r="D903" s="64"/>
      <c r="E903" s="71"/>
    </row>
    <row r="904" spans="4:5" ht="26.1" customHeight="1">
      <c r="D904" s="64"/>
      <c r="E904" s="71"/>
    </row>
    <row r="905" spans="4:5" ht="26.1" customHeight="1">
      <c r="D905" s="64"/>
      <c r="E905" s="71"/>
    </row>
    <row r="906" spans="4:5" ht="26.1" customHeight="1">
      <c r="D906" s="64"/>
      <c r="E906" s="71"/>
    </row>
    <row r="907" spans="4:5" ht="26.1" customHeight="1">
      <c r="D907" s="64"/>
      <c r="E907" s="71"/>
    </row>
    <row r="908" spans="4:5" ht="26.1" customHeight="1">
      <c r="D908" s="64"/>
      <c r="E908" s="71"/>
    </row>
    <row r="909" spans="4:5" ht="26.1" customHeight="1">
      <c r="D909" s="64"/>
      <c r="E909" s="71"/>
    </row>
    <row r="910" spans="4:5" ht="26.1" customHeight="1">
      <c r="D910" s="64"/>
      <c r="E910" s="71"/>
    </row>
    <row r="911" spans="4:5" ht="26.1" customHeight="1">
      <c r="D911" s="64"/>
      <c r="E911" s="71"/>
    </row>
    <row r="912" spans="4:5" ht="26.1" customHeight="1">
      <c r="D912" s="64"/>
      <c r="E912" s="71"/>
    </row>
    <row r="913" spans="4:5" ht="26.1" customHeight="1">
      <c r="D913" s="64"/>
      <c r="E913" s="71"/>
    </row>
    <row r="914" spans="4:5" ht="26.1" customHeight="1">
      <c r="D914" s="64"/>
      <c r="E914" s="71"/>
    </row>
    <row r="915" spans="4:5" ht="26.1" customHeight="1">
      <c r="D915" s="64"/>
      <c r="E915" s="71"/>
    </row>
    <row r="916" spans="4:5" ht="26.1" customHeight="1">
      <c r="D916" s="64"/>
      <c r="E916" s="71"/>
    </row>
    <row r="917" spans="4:5" ht="26.1" customHeight="1">
      <c r="D917" s="64"/>
      <c r="E917" s="71"/>
    </row>
    <row r="918" spans="4:5" ht="26.1" customHeight="1">
      <c r="D918" s="64"/>
      <c r="E918" s="71"/>
    </row>
    <row r="919" spans="4:5" ht="26.1" customHeight="1">
      <c r="D919" s="64"/>
      <c r="E919" s="71"/>
    </row>
    <row r="920" spans="4:5" ht="26.1" customHeight="1">
      <c r="D920" s="64"/>
      <c r="E920" s="71"/>
    </row>
    <row r="921" spans="4:5" ht="26.1" customHeight="1">
      <c r="D921" s="64"/>
      <c r="E921" s="71"/>
    </row>
    <row r="922" spans="4:5" ht="26.1" customHeight="1">
      <c r="D922" s="64"/>
      <c r="E922" s="71"/>
    </row>
    <row r="923" spans="4:5" ht="26.1" customHeight="1">
      <c r="D923" s="64"/>
      <c r="E923" s="71"/>
    </row>
    <row r="924" spans="4:5" ht="26.1" customHeight="1">
      <c r="D924" s="64"/>
      <c r="E924" s="71"/>
    </row>
    <row r="925" spans="4:5" ht="26.1" customHeight="1">
      <c r="D925" s="64"/>
      <c r="E925" s="71"/>
    </row>
    <row r="926" spans="4:5" ht="26.1" customHeight="1">
      <c r="D926" s="64"/>
      <c r="E926" s="71"/>
    </row>
    <row r="927" spans="4:5" ht="26.1" customHeight="1">
      <c r="D927" s="64"/>
      <c r="E927" s="71"/>
    </row>
    <row r="928" spans="4:5" ht="26.1" customHeight="1">
      <c r="D928" s="64"/>
      <c r="E928" s="71"/>
    </row>
    <row r="929" spans="4:5" ht="26.1" customHeight="1">
      <c r="D929" s="64"/>
      <c r="E929" s="71"/>
    </row>
    <row r="930" spans="4:5" ht="26.1" customHeight="1">
      <c r="D930" s="64"/>
      <c r="E930" s="71"/>
    </row>
    <row r="931" spans="4:5" ht="26.1" customHeight="1">
      <c r="D931" s="64"/>
      <c r="E931" s="71"/>
    </row>
    <row r="932" spans="4:5" ht="26.1" customHeight="1">
      <c r="D932" s="64"/>
      <c r="E932" s="71"/>
    </row>
    <row r="933" spans="4:5" ht="26.1" customHeight="1">
      <c r="D933" s="64"/>
      <c r="E933" s="71"/>
    </row>
    <row r="934" spans="4:5" ht="26.1" customHeight="1">
      <c r="D934" s="64"/>
      <c r="E934" s="71"/>
    </row>
    <row r="935" spans="4:5" ht="26.1" customHeight="1">
      <c r="D935" s="64"/>
      <c r="E935" s="71"/>
    </row>
    <row r="936" spans="4:5" ht="26.1" customHeight="1">
      <c r="D936" s="64"/>
      <c r="E936" s="71"/>
    </row>
    <row r="937" spans="4:5" ht="26.1" customHeight="1">
      <c r="D937" s="64"/>
      <c r="E937" s="71"/>
    </row>
    <row r="938" spans="4:5" ht="26.1" customHeight="1">
      <c r="D938" s="64"/>
      <c r="E938" s="71"/>
    </row>
    <row r="939" spans="4:5" ht="26.1" customHeight="1">
      <c r="D939" s="64"/>
      <c r="E939" s="71"/>
    </row>
    <row r="940" spans="4:5" ht="26.1" customHeight="1">
      <c r="D940" s="64"/>
      <c r="E940" s="71"/>
    </row>
    <row r="941" spans="4:5" ht="26.1" customHeight="1">
      <c r="D941" s="64"/>
      <c r="E941" s="71"/>
    </row>
    <row r="942" spans="4:5" ht="26.1" customHeight="1">
      <c r="D942" s="64"/>
      <c r="E942" s="71"/>
    </row>
    <row r="943" spans="4:5" ht="26.1" customHeight="1">
      <c r="D943" s="64"/>
      <c r="E943" s="71"/>
    </row>
    <row r="944" spans="4:5" ht="26.1" customHeight="1">
      <c r="D944" s="64"/>
      <c r="E944" s="71"/>
    </row>
    <row r="945" spans="4:5" ht="26.1" customHeight="1">
      <c r="D945" s="64"/>
      <c r="E945" s="71"/>
    </row>
    <row r="946" spans="4:5" ht="26.1" customHeight="1">
      <c r="D946" s="64"/>
      <c r="E946" s="71"/>
    </row>
    <row r="947" spans="4:5" ht="26.1" customHeight="1">
      <c r="D947" s="64"/>
      <c r="E947" s="71"/>
    </row>
    <row r="948" spans="4:5" ht="26.1" customHeight="1">
      <c r="D948" s="64"/>
      <c r="E948" s="71"/>
    </row>
    <row r="949" spans="4:5" ht="26.1" customHeight="1">
      <c r="D949" s="64"/>
      <c r="E949" s="71"/>
    </row>
    <row r="950" spans="4:5" ht="26.1" customHeight="1">
      <c r="D950" s="64"/>
      <c r="E950" s="71"/>
    </row>
    <row r="951" spans="4:5" ht="26.1" customHeight="1">
      <c r="D951" s="64"/>
      <c r="E951" s="71"/>
    </row>
    <row r="952" spans="4:5" ht="26.1" customHeight="1">
      <c r="D952" s="64"/>
      <c r="E952" s="71"/>
    </row>
    <row r="953" spans="4:5" ht="26.1" customHeight="1">
      <c r="D953" s="64"/>
      <c r="E953" s="71"/>
    </row>
    <row r="954" spans="4:5" ht="26.1" customHeight="1">
      <c r="D954" s="64"/>
      <c r="E954" s="71"/>
    </row>
    <row r="955" spans="4:5" ht="26.1" customHeight="1">
      <c r="D955" s="64"/>
      <c r="E955" s="71"/>
    </row>
    <row r="956" spans="4:5" ht="26.1" customHeight="1">
      <c r="D956" s="64"/>
      <c r="E956" s="71"/>
    </row>
    <row r="957" spans="4:5" ht="26.1" customHeight="1">
      <c r="D957" s="64"/>
      <c r="E957" s="71"/>
    </row>
    <row r="958" spans="4:5" ht="26.1" customHeight="1">
      <c r="D958" s="64"/>
      <c r="E958" s="71"/>
    </row>
    <row r="959" spans="4:5" ht="26.1" customHeight="1">
      <c r="D959" s="64"/>
      <c r="E959" s="71"/>
    </row>
    <row r="960" spans="4:5" ht="26.1" customHeight="1">
      <c r="D960" s="64"/>
      <c r="E960" s="71"/>
    </row>
    <row r="961" spans="4:5" ht="26.1" customHeight="1">
      <c r="D961" s="64"/>
      <c r="E961" s="71"/>
    </row>
    <row r="962" spans="4:5" ht="26.1" customHeight="1">
      <c r="D962" s="64"/>
      <c r="E962" s="71"/>
    </row>
    <row r="963" spans="4:5" ht="26.1" customHeight="1">
      <c r="D963" s="64"/>
      <c r="E963" s="71"/>
    </row>
    <row r="964" spans="4:5" ht="26.1" customHeight="1">
      <c r="D964" s="64"/>
      <c r="E964" s="71"/>
    </row>
    <row r="965" spans="4:5" ht="26.1" customHeight="1">
      <c r="D965" s="64"/>
      <c r="E965" s="71"/>
    </row>
    <row r="966" spans="4:5" ht="26.1" customHeight="1">
      <c r="D966" s="64"/>
      <c r="E966" s="71"/>
    </row>
    <row r="967" spans="4:5" ht="26.1" customHeight="1">
      <c r="D967" s="64"/>
      <c r="E967" s="71"/>
    </row>
    <row r="968" spans="4:5" ht="26.1" customHeight="1">
      <c r="D968" s="64"/>
      <c r="E968" s="71"/>
    </row>
    <row r="969" spans="4:5" ht="26.1" customHeight="1">
      <c r="D969" s="64"/>
      <c r="E969" s="71"/>
    </row>
    <row r="970" spans="4:5" ht="26.1" customHeight="1">
      <c r="D970" s="64"/>
      <c r="E970" s="71"/>
    </row>
    <row r="971" spans="4:5" ht="26.1" customHeight="1">
      <c r="D971" s="64"/>
      <c r="E971" s="71"/>
    </row>
    <row r="972" spans="4:5" ht="26.1" customHeight="1">
      <c r="D972" s="64"/>
      <c r="E972" s="71"/>
    </row>
    <row r="973" spans="4:5" ht="26.1" customHeight="1">
      <c r="D973" s="64"/>
      <c r="E973" s="71"/>
    </row>
    <row r="974" spans="4:5" ht="26.1" customHeight="1">
      <c r="D974" s="64"/>
      <c r="E974" s="71"/>
    </row>
    <row r="975" spans="4:5" ht="26.1" customHeight="1">
      <c r="D975" s="64"/>
      <c r="E975" s="71"/>
    </row>
    <row r="976" spans="4:5" ht="26.1" customHeight="1">
      <c r="D976" s="64"/>
      <c r="E976" s="71"/>
    </row>
    <row r="977" spans="4:5" ht="26.1" customHeight="1">
      <c r="D977" s="64"/>
      <c r="E977" s="71"/>
    </row>
    <row r="978" spans="4:5" ht="26.1" customHeight="1">
      <c r="D978" s="64"/>
      <c r="E978" s="71"/>
    </row>
    <row r="979" spans="4:5" ht="26.1" customHeight="1">
      <c r="D979" s="64"/>
      <c r="E979" s="71"/>
    </row>
    <row r="980" spans="4:5" ht="26.1" customHeight="1">
      <c r="D980" s="64"/>
      <c r="E980" s="71"/>
    </row>
    <row r="981" spans="4:5" ht="26.1" customHeight="1">
      <c r="D981" s="64"/>
      <c r="E981" s="71"/>
    </row>
    <row r="982" spans="4:5" ht="26.1" customHeight="1">
      <c r="D982" s="64"/>
      <c r="E982" s="71"/>
    </row>
    <row r="983" spans="4:5" ht="26.1" customHeight="1">
      <c r="D983" s="64"/>
      <c r="E983" s="71"/>
    </row>
    <row r="984" spans="4:5" ht="26.1" customHeight="1">
      <c r="D984" s="64"/>
      <c r="E984" s="71"/>
    </row>
    <row r="985" spans="4:5" ht="26.1" customHeight="1">
      <c r="D985" s="64"/>
      <c r="E985" s="71"/>
    </row>
    <row r="986" spans="4:5" ht="26.1" customHeight="1">
      <c r="D986" s="64"/>
      <c r="E986" s="71"/>
    </row>
    <row r="987" spans="4:5" ht="26.1" customHeight="1">
      <c r="D987" s="64"/>
      <c r="E987" s="71"/>
    </row>
    <row r="988" spans="4:5" ht="26.1" customHeight="1">
      <c r="D988" s="64"/>
      <c r="E988" s="71"/>
    </row>
    <row r="989" spans="4:5" ht="26.1" customHeight="1">
      <c r="D989" s="64"/>
      <c r="E989" s="71"/>
    </row>
    <row r="990" spans="4:5" ht="26.1" customHeight="1">
      <c r="D990" s="64"/>
      <c r="E990" s="71"/>
    </row>
    <row r="991" spans="4:5" ht="26.1" customHeight="1">
      <c r="D991" s="64"/>
      <c r="E991" s="71"/>
    </row>
    <row r="992" spans="4:5" ht="26.1" customHeight="1">
      <c r="D992" s="64"/>
      <c r="E992" s="71"/>
    </row>
    <row r="993" spans="4:5" ht="26.1" customHeight="1">
      <c r="D993" s="64"/>
      <c r="E993" s="71"/>
    </row>
    <row r="994" spans="4:5" ht="26.1" customHeight="1">
      <c r="D994" s="64"/>
      <c r="E994" s="71"/>
    </row>
    <row r="995" spans="4:5" ht="26.1" customHeight="1">
      <c r="D995" s="64"/>
      <c r="E995" s="71"/>
    </row>
    <row r="996" spans="4:5" ht="26.1" customHeight="1">
      <c r="D996" s="64"/>
      <c r="E996" s="71"/>
    </row>
    <row r="997" spans="4:5" ht="26.1" customHeight="1">
      <c r="D997" s="64"/>
      <c r="E997" s="71"/>
    </row>
    <row r="998" spans="4:5" ht="26.1" customHeight="1">
      <c r="D998" s="64"/>
      <c r="E998" s="71"/>
    </row>
    <row r="999" spans="4:5" ht="26.1" customHeight="1">
      <c r="D999" s="64"/>
      <c r="E999" s="71"/>
    </row>
    <row r="1000" spans="4:5" ht="26.1" customHeight="1">
      <c r="D1000" s="64"/>
      <c r="E1000" s="71"/>
    </row>
    <row r="1001" spans="4:5" ht="26.1" customHeight="1">
      <c r="D1001" s="64"/>
      <c r="E1001" s="71"/>
    </row>
    <row r="1002" spans="4:5" ht="26.1" customHeight="1">
      <c r="D1002" s="64"/>
      <c r="E1002" s="71"/>
    </row>
    <row r="1003" spans="4:5" ht="26.1" customHeight="1">
      <c r="D1003" s="64"/>
      <c r="E1003" s="71"/>
    </row>
    <row r="1004" spans="4:5" ht="26.1" customHeight="1">
      <c r="D1004" s="64"/>
      <c r="E1004" s="71"/>
    </row>
    <row r="1005" spans="4:5" ht="26.1" customHeight="1">
      <c r="D1005" s="64"/>
      <c r="E1005" s="71"/>
    </row>
    <row r="1006" spans="4:5" ht="26.1" customHeight="1">
      <c r="D1006" s="64"/>
      <c r="E1006" s="71"/>
    </row>
    <row r="1007" spans="4:5" ht="26.1" customHeight="1">
      <c r="D1007" s="64"/>
      <c r="E1007" s="71"/>
    </row>
    <row r="1008" spans="4:5" ht="26.1" customHeight="1">
      <c r="D1008" s="64"/>
      <c r="E1008" s="71"/>
    </row>
    <row r="1009" spans="4:5" ht="26.1" customHeight="1">
      <c r="D1009" s="64"/>
      <c r="E1009" s="71"/>
    </row>
    <row r="1010" spans="4:5" ht="26.1" customHeight="1">
      <c r="D1010" s="64"/>
      <c r="E1010" s="71"/>
    </row>
    <row r="1011" spans="4:5" ht="26.1" customHeight="1">
      <c r="D1011" s="64"/>
      <c r="E1011" s="71"/>
    </row>
    <row r="1012" spans="4:5" ht="26.1" customHeight="1">
      <c r="D1012" s="64"/>
      <c r="E1012" s="71"/>
    </row>
    <row r="1013" spans="4:5" ht="26.1" customHeight="1">
      <c r="D1013" s="64"/>
      <c r="E1013" s="71"/>
    </row>
    <row r="1014" spans="4:5" ht="26.1" customHeight="1">
      <c r="D1014" s="64"/>
      <c r="E1014" s="71"/>
    </row>
    <row r="1015" spans="4:5" ht="26.1" customHeight="1">
      <c r="D1015" s="64"/>
      <c r="E1015" s="71"/>
    </row>
    <row r="1016" spans="4:5" ht="26.1" customHeight="1">
      <c r="D1016" s="64"/>
      <c r="E1016" s="71"/>
    </row>
    <row r="1017" spans="4:5" ht="26.1" customHeight="1">
      <c r="D1017" s="64"/>
      <c r="E1017" s="71"/>
    </row>
    <row r="1018" spans="4:5" ht="26.1" customHeight="1">
      <c r="D1018" s="64"/>
      <c r="E1018" s="71"/>
    </row>
    <row r="1019" spans="4:5" ht="26.1" customHeight="1">
      <c r="D1019" s="64"/>
      <c r="E1019" s="71"/>
    </row>
    <row r="1020" spans="4:5" ht="26.1" customHeight="1">
      <c r="D1020" s="64"/>
      <c r="E1020" s="71"/>
    </row>
    <row r="1021" spans="4:5" ht="26.1" customHeight="1">
      <c r="D1021" s="64"/>
      <c r="E1021" s="71"/>
    </row>
    <row r="1022" spans="4:5" ht="26.1" customHeight="1">
      <c r="D1022" s="64"/>
      <c r="E1022" s="71"/>
    </row>
    <row r="1023" spans="4:5" ht="26.1" customHeight="1">
      <c r="D1023" s="64"/>
      <c r="E1023" s="71"/>
    </row>
    <row r="1024" spans="4:5" ht="26.1" customHeight="1">
      <c r="D1024" s="64"/>
      <c r="E1024" s="71"/>
    </row>
    <row r="1025" spans="4:5" ht="26.1" customHeight="1">
      <c r="D1025" s="64"/>
      <c r="E1025" s="71"/>
    </row>
    <row r="1026" spans="4:5" ht="26.1" customHeight="1">
      <c r="D1026" s="64"/>
      <c r="E1026" s="71"/>
    </row>
    <row r="1027" spans="4:5" ht="26.1" customHeight="1">
      <c r="D1027" s="64"/>
      <c r="E1027" s="71"/>
    </row>
    <row r="1028" spans="4:5" ht="26.1" customHeight="1">
      <c r="D1028" s="64"/>
      <c r="E1028" s="71"/>
    </row>
    <row r="1029" spans="4:5" ht="26.1" customHeight="1">
      <c r="D1029" s="64"/>
      <c r="E1029" s="71"/>
    </row>
    <row r="1030" spans="4:5" ht="26.1" customHeight="1">
      <c r="D1030" s="64"/>
      <c r="E1030" s="71"/>
    </row>
    <row r="1031" spans="4:5" ht="26.1" customHeight="1">
      <c r="D1031" s="64"/>
      <c r="E1031" s="71"/>
    </row>
    <row r="1032" spans="4:5" ht="26.1" customHeight="1">
      <c r="D1032" s="64"/>
      <c r="E1032" s="71"/>
    </row>
    <row r="1033" spans="4:5" ht="26.1" customHeight="1">
      <c r="D1033" s="64"/>
      <c r="E1033" s="71"/>
    </row>
    <row r="1034" spans="4:5" ht="26.1" customHeight="1">
      <c r="D1034" s="64"/>
      <c r="E1034" s="71"/>
    </row>
    <row r="1035" spans="4:5" ht="26.1" customHeight="1">
      <c r="D1035" s="64"/>
      <c r="E1035" s="71"/>
    </row>
    <row r="1036" spans="4:5" ht="26.1" customHeight="1">
      <c r="D1036" s="64"/>
      <c r="E1036" s="71"/>
    </row>
    <row r="1037" spans="4:5" ht="26.1" customHeight="1">
      <c r="D1037" s="64"/>
      <c r="E1037" s="71"/>
    </row>
    <row r="1038" spans="4:5" ht="26.1" customHeight="1">
      <c r="D1038" s="64"/>
      <c r="E1038" s="71"/>
    </row>
    <row r="1039" spans="4:5" ht="26.1" customHeight="1">
      <c r="D1039" s="64"/>
      <c r="E1039" s="71"/>
    </row>
    <row r="1040" spans="4:5" ht="26.1" customHeight="1">
      <c r="D1040" s="64"/>
      <c r="E1040" s="71"/>
    </row>
    <row r="1041" spans="4:5" ht="26.1" customHeight="1">
      <c r="D1041" s="64"/>
      <c r="E1041" s="71"/>
    </row>
    <row r="1042" spans="4:5" ht="26.1" customHeight="1">
      <c r="D1042" s="64"/>
      <c r="E1042" s="71"/>
    </row>
    <row r="1043" spans="4:5" ht="26.1" customHeight="1">
      <c r="D1043" s="64"/>
      <c r="E1043" s="71"/>
    </row>
    <row r="1044" spans="4:5" ht="26.1" customHeight="1">
      <c r="D1044" s="64"/>
      <c r="E1044" s="71"/>
    </row>
    <row r="1045" spans="4:5" ht="26.1" customHeight="1">
      <c r="D1045" s="64"/>
      <c r="E1045" s="71"/>
    </row>
    <row r="1046" spans="4:5" ht="26.1" customHeight="1">
      <c r="D1046" s="64"/>
      <c r="E1046" s="71"/>
    </row>
    <row r="1047" spans="4:5" ht="26.1" customHeight="1">
      <c r="D1047" s="64"/>
      <c r="E1047" s="71"/>
    </row>
    <row r="1048" spans="4:5" ht="26.1" customHeight="1">
      <c r="D1048" s="64"/>
      <c r="E1048" s="71"/>
    </row>
    <row r="1049" spans="4:5" ht="26.1" customHeight="1">
      <c r="D1049" s="64"/>
      <c r="E1049" s="71"/>
    </row>
    <row r="1050" spans="4:5" ht="26.1" customHeight="1">
      <c r="D1050" s="64"/>
      <c r="E1050" s="71"/>
    </row>
    <row r="1051" spans="4:5" ht="26.1" customHeight="1">
      <c r="D1051" s="64"/>
      <c r="E1051" s="71"/>
    </row>
    <row r="1052" spans="4:5" ht="26.1" customHeight="1">
      <c r="D1052" s="64"/>
      <c r="E1052" s="71"/>
    </row>
    <row r="1053" spans="4:5" ht="26.1" customHeight="1">
      <c r="D1053" s="64"/>
      <c r="E1053" s="71"/>
    </row>
    <row r="1054" spans="4:5" ht="26.1" customHeight="1">
      <c r="D1054" s="64"/>
      <c r="E1054" s="71"/>
    </row>
    <row r="1055" spans="4:5" ht="26.1" customHeight="1">
      <c r="D1055" s="64"/>
      <c r="E1055" s="71"/>
    </row>
    <row r="1056" spans="4:5" ht="26.1" customHeight="1">
      <c r="D1056" s="64"/>
      <c r="E1056" s="71"/>
    </row>
    <row r="1057" spans="4:5" ht="26.1" customHeight="1">
      <c r="D1057" s="64"/>
      <c r="E1057" s="71"/>
    </row>
    <row r="1058" spans="4:5" ht="26.1" customHeight="1">
      <c r="D1058" s="64"/>
      <c r="E1058" s="71"/>
    </row>
    <row r="1059" spans="4:5" ht="26.1" customHeight="1">
      <c r="D1059" s="64"/>
      <c r="E1059" s="71"/>
    </row>
    <row r="1060" spans="4:5" ht="26.1" customHeight="1">
      <c r="D1060" s="64"/>
      <c r="E1060" s="71"/>
    </row>
    <row r="1061" spans="4:5" ht="26.1" customHeight="1">
      <c r="D1061" s="64"/>
      <c r="E1061" s="71"/>
    </row>
    <row r="1062" spans="4:5" ht="26.1" customHeight="1">
      <c r="D1062" s="64"/>
      <c r="E1062" s="71"/>
    </row>
    <row r="1063" spans="4:5" ht="26.1" customHeight="1">
      <c r="D1063" s="64"/>
      <c r="E1063" s="71"/>
    </row>
    <row r="1064" spans="4:5" ht="26.1" customHeight="1">
      <c r="D1064" s="64"/>
      <c r="E1064" s="71"/>
    </row>
    <row r="1065" spans="4:5" ht="26.1" customHeight="1">
      <c r="D1065" s="64"/>
      <c r="E1065" s="71"/>
    </row>
    <row r="1066" spans="4:5" ht="26.1" customHeight="1">
      <c r="D1066" s="64"/>
      <c r="E1066" s="71"/>
    </row>
    <row r="1067" spans="4:5" ht="26.1" customHeight="1">
      <c r="D1067" s="64"/>
      <c r="E1067" s="71"/>
    </row>
    <row r="1068" spans="4:5" ht="26.1" customHeight="1">
      <c r="D1068" s="64"/>
      <c r="E1068" s="71"/>
    </row>
    <row r="1069" spans="4:5" ht="26.1" customHeight="1">
      <c r="D1069" s="64"/>
      <c r="E1069" s="71"/>
    </row>
    <row r="1070" spans="4:5" ht="26.1" customHeight="1">
      <c r="D1070" s="64"/>
      <c r="E1070" s="71"/>
    </row>
    <row r="1071" spans="4:5" ht="26.1" customHeight="1">
      <c r="D1071" s="64"/>
      <c r="E1071" s="71"/>
    </row>
    <row r="1072" spans="4:5" ht="26.1" customHeight="1">
      <c r="D1072" s="64"/>
      <c r="E1072" s="71"/>
    </row>
    <row r="1073" spans="4:5" ht="26.1" customHeight="1">
      <c r="D1073" s="64"/>
      <c r="E1073" s="71"/>
    </row>
    <row r="1074" spans="4:5" ht="26.1" customHeight="1">
      <c r="D1074" s="64"/>
      <c r="E1074" s="71"/>
    </row>
    <row r="1075" spans="4:5" ht="26.1" customHeight="1">
      <c r="D1075" s="64"/>
      <c r="E1075" s="71"/>
    </row>
    <row r="1076" spans="4:5" ht="26.1" customHeight="1">
      <c r="D1076" s="64"/>
      <c r="E1076" s="71"/>
    </row>
    <row r="1077" spans="4:5" ht="26.1" customHeight="1">
      <c r="D1077" s="64"/>
      <c r="E1077" s="71"/>
    </row>
    <row r="1078" spans="4:5" ht="26.1" customHeight="1">
      <c r="D1078" s="64"/>
      <c r="E1078" s="71"/>
    </row>
    <row r="1079" spans="4:5" ht="26.1" customHeight="1">
      <c r="D1079" s="64"/>
      <c r="E1079" s="71"/>
    </row>
    <row r="1080" spans="4:5" ht="26.1" customHeight="1">
      <c r="D1080" s="64"/>
      <c r="E1080" s="71"/>
    </row>
    <row r="1081" spans="4:5" ht="26.1" customHeight="1">
      <c r="D1081" s="64"/>
      <c r="E1081" s="71"/>
    </row>
    <row r="1082" spans="4:5" ht="26.1" customHeight="1">
      <c r="D1082" s="64"/>
      <c r="E1082" s="71"/>
    </row>
    <row r="1083" spans="4:5" ht="26.1" customHeight="1">
      <c r="D1083" s="64"/>
      <c r="E1083" s="71"/>
    </row>
    <row r="1084" spans="4:5" ht="26.1" customHeight="1">
      <c r="D1084" s="64"/>
      <c r="E1084" s="71"/>
    </row>
    <row r="1085" spans="4:5" ht="26.1" customHeight="1">
      <c r="D1085" s="64"/>
      <c r="E1085" s="71"/>
    </row>
    <row r="1086" spans="4:5" ht="26.1" customHeight="1">
      <c r="D1086" s="64"/>
      <c r="E1086" s="71"/>
    </row>
    <row r="1087" spans="4:5" ht="26.1" customHeight="1">
      <c r="D1087" s="64"/>
      <c r="E1087" s="71"/>
    </row>
    <row r="1088" spans="4:5" ht="26.1" customHeight="1">
      <c r="D1088" s="64"/>
      <c r="E1088" s="71"/>
    </row>
    <row r="1089" spans="4:5" ht="26.1" customHeight="1">
      <c r="D1089" s="64"/>
      <c r="E1089" s="71"/>
    </row>
    <row r="1090" spans="4:5" ht="26.1" customHeight="1">
      <c r="D1090" s="64"/>
      <c r="E1090" s="71"/>
    </row>
    <row r="1091" spans="4:5" ht="26.1" customHeight="1">
      <c r="D1091" s="64"/>
      <c r="E1091" s="71"/>
    </row>
    <row r="1092" spans="4:5" ht="26.1" customHeight="1">
      <c r="D1092" s="64"/>
      <c r="E1092" s="71"/>
    </row>
    <row r="1093" spans="4:5" ht="26.1" customHeight="1">
      <c r="D1093" s="64"/>
      <c r="E1093" s="71"/>
    </row>
    <row r="1094" spans="4:5" ht="26.1" customHeight="1">
      <c r="D1094" s="64"/>
      <c r="E1094" s="71"/>
    </row>
    <row r="1095" spans="4:5" ht="26.1" customHeight="1">
      <c r="D1095" s="64"/>
      <c r="E1095" s="71"/>
    </row>
    <row r="1096" spans="4:5" ht="26.1" customHeight="1">
      <c r="D1096" s="64"/>
      <c r="E1096" s="71"/>
    </row>
    <row r="1097" spans="4:5" ht="26.1" customHeight="1">
      <c r="D1097" s="64"/>
      <c r="E1097" s="71"/>
    </row>
    <row r="1098" spans="4:5" ht="26.1" customHeight="1">
      <c r="D1098" s="64"/>
      <c r="E1098" s="71"/>
    </row>
    <row r="1099" spans="4:5" ht="26.1" customHeight="1">
      <c r="D1099" s="64"/>
      <c r="E1099" s="71"/>
    </row>
    <row r="1100" spans="4:5" ht="26.1" customHeight="1">
      <c r="D1100" s="64"/>
      <c r="E1100" s="71"/>
    </row>
    <row r="1101" spans="4:5" ht="26.1" customHeight="1">
      <c r="D1101" s="64"/>
      <c r="E1101" s="71"/>
    </row>
    <row r="1102" spans="4:5" ht="26.1" customHeight="1">
      <c r="D1102" s="64"/>
      <c r="E1102" s="71"/>
    </row>
    <row r="1103" spans="4:5" ht="26.1" customHeight="1">
      <c r="D1103" s="64"/>
      <c r="E1103" s="71"/>
    </row>
    <row r="1104" spans="4:5" ht="26.1" customHeight="1">
      <c r="D1104" s="64"/>
      <c r="E1104" s="71"/>
    </row>
    <row r="1105" spans="4:5" ht="26.1" customHeight="1">
      <c r="D1105" s="64"/>
      <c r="E1105" s="71"/>
    </row>
    <row r="1106" spans="4:5" ht="26.1" customHeight="1">
      <c r="D1106" s="64"/>
      <c r="E1106" s="71"/>
    </row>
    <row r="1107" spans="4:5" ht="26.1" customHeight="1">
      <c r="D1107" s="64"/>
      <c r="E1107" s="71"/>
    </row>
    <row r="1108" spans="4:5" ht="26.1" customHeight="1">
      <c r="D1108" s="64"/>
      <c r="E1108" s="71"/>
    </row>
    <row r="1109" spans="4:5" ht="26.1" customHeight="1">
      <c r="D1109" s="64"/>
      <c r="E1109" s="71"/>
    </row>
    <row r="1110" spans="4:5" ht="26.1" customHeight="1">
      <c r="D1110" s="64"/>
      <c r="E1110" s="71"/>
    </row>
    <row r="1111" spans="4:5" ht="26.1" customHeight="1">
      <c r="D1111" s="64"/>
      <c r="E1111" s="71"/>
    </row>
    <row r="1112" spans="4:5" ht="26.1" customHeight="1">
      <c r="D1112" s="64"/>
      <c r="E1112" s="71"/>
    </row>
    <row r="1113" spans="4:5" ht="26.1" customHeight="1">
      <c r="D1113" s="64"/>
      <c r="E1113" s="71"/>
    </row>
    <row r="1114" spans="4:5" ht="26.1" customHeight="1">
      <c r="D1114" s="64"/>
      <c r="E1114" s="71"/>
    </row>
    <row r="1115" spans="4:5" ht="26.1" customHeight="1">
      <c r="D1115" s="64"/>
      <c r="E1115" s="71"/>
    </row>
    <row r="1116" spans="4:5" ht="26.1" customHeight="1">
      <c r="D1116" s="64"/>
      <c r="E1116" s="71"/>
    </row>
    <row r="1117" spans="4:5" ht="26.1" customHeight="1">
      <c r="D1117" s="64"/>
      <c r="E1117" s="71"/>
    </row>
    <row r="1118" spans="4:5" ht="26.1" customHeight="1">
      <c r="D1118" s="64"/>
      <c r="E1118" s="71"/>
    </row>
    <row r="1119" spans="4:5" ht="26.1" customHeight="1">
      <c r="D1119" s="64"/>
      <c r="E1119" s="71"/>
    </row>
    <row r="1120" spans="4:5" ht="26.1" customHeight="1">
      <c r="D1120" s="64"/>
      <c r="E1120" s="71"/>
    </row>
    <row r="1121" spans="4:5" ht="26.1" customHeight="1">
      <c r="D1121" s="64"/>
      <c r="E1121" s="71"/>
    </row>
    <row r="1122" spans="4:5" ht="26.1" customHeight="1">
      <c r="D1122" s="64"/>
      <c r="E1122" s="71"/>
    </row>
    <row r="1123" spans="4:5" ht="26.1" customHeight="1">
      <c r="D1123" s="64"/>
      <c r="E1123" s="71"/>
    </row>
    <row r="1124" spans="4:5" ht="26.1" customHeight="1">
      <c r="D1124" s="64"/>
      <c r="E1124" s="71"/>
    </row>
    <row r="1125" spans="4:5" ht="26.1" customHeight="1">
      <c r="D1125" s="64"/>
      <c r="E1125" s="71"/>
    </row>
    <row r="1126" spans="4:5" ht="26.1" customHeight="1">
      <c r="D1126" s="64"/>
      <c r="E1126" s="71"/>
    </row>
    <row r="1127" spans="4:5" ht="26.1" customHeight="1">
      <c r="D1127" s="64"/>
      <c r="E1127" s="71"/>
    </row>
    <row r="1128" spans="4:5" ht="26.1" customHeight="1">
      <c r="D1128" s="64"/>
      <c r="E1128" s="71"/>
    </row>
    <row r="1129" spans="4:5" ht="26.1" customHeight="1">
      <c r="D1129" s="64"/>
      <c r="E1129" s="71"/>
    </row>
    <row r="1130" spans="4:5" ht="26.1" customHeight="1">
      <c r="D1130" s="64"/>
      <c r="E1130" s="71"/>
    </row>
    <row r="1131" spans="4:5" ht="26.1" customHeight="1">
      <c r="D1131" s="64"/>
      <c r="E1131" s="71"/>
    </row>
    <row r="1132" spans="4:5" ht="26.1" customHeight="1">
      <c r="D1132" s="64"/>
      <c r="E1132" s="71"/>
    </row>
    <row r="1133" spans="4:5" ht="26.1" customHeight="1">
      <c r="D1133" s="64"/>
      <c r="E1133" s="71"/>
    </row>
    <row r="1134" spans="4:5" ht="26.1" customHeight="1">
      <c r="D1134" s="64"/>
      <c r="E1134" s="71"/>
    </row>
    <row r="1135" spans="4:5" ht="26.1" customHeight="1">
      <c r="D1135" s="64"/>
      <c r="E1135" s="71"/>
    </row>
    <row r="1136" spans="4:5" ht="26.1" customHeight="1">
      <c r="D1136" s="64"/>
      <c r="E1136" s="71"/>
    </row>
    <row r="1137" spans="4:5" ht="26.1" customHeight="1">
      <c r="D1137" s="64"/>
      <c r="E1137" s="71"/>
    </row>
    <row r="1138" spans="4:5" ht="26.1" customHeight="1">
      <c r="D1138" s="64"/>
      <c r="E1138" s="71"/>
    </row>
    <row r="1139" spans="4:5" ht="26.1" customHeight="1">
      <c r="D1139" s="64"/>
      <c r="E1139" s="71"/>
    </row>
    <row r="1140" spans="4:5" ht="26.1" customHeight="1">
      <c r="D1140" s="64"/>
      <c r="E1140" s="71"/>
    </row>
    <row r="1141" spans="4:5" ht="26.1" customHeight="1">
      <c r="D1141" s="64"/>
      <c r="E1141" s="71"/>
    </row>
    <row r="1142" spans="4:5" ht="26.1" customHeight="1">
      <c r="D1142" s="64"/>
      <c r="E1142" s="71"/>
    </row>
    <row r="1143" spans="4:5" ht="26.1" customHeight="1">
      <c r="D1143" s="64"/>
      <c r="E1143" s="71"/>
    </row>
    <row r="1144" spans="4:5" ht="26.1" customHeight="1">
      <c r="D1144" s="64"/>
      <c r="E1144" s="71"/>
    </row>
    <row r="1145" spans="4:5" ht="26.1" customHeight="1">
      <c r="D1145" s="64"/>
      <c r="E1145" s="71"/>
    </row>
    <row r="1146" spans="4:5" ht="26.1" customHeight="1">
      <c r="D1146" s="64"/>
      <c r="E1146" s="71"/>
    </row>
    <row r="1147" spans="4:5" ht="26.1" customHeight="1">
      <c r="D1147" s="64"/>
      <c r="E1147" s="71"/>
    </row>
    <row r="1148" spans="4:5" ht="26.1" customHeight="1">
      <c r="D1148" s="64"/>
      <c r="E1148" s="71"/>
    </row>
    <row r="1149" spans="4:5" ht="26.1" customHeight="1">
      <c r="D1149" s="64"/>
      <c r="E1149" s="71"/>
    </row>
    <row r="1150" spans="4:5" ht="26.1" customHeight="1">
      <c r="D1150" s="64"/>
      <c r="E1150" s="71"/>
    </row>
    <row r="1151" spans="4:5" ht="26.1" customHeight="1">
      <c r="D1151" s="64"/>
      <c r="E1151" s="71"/>
    </row>
    <row r="1152" spans="4:5" ht="26.1" customHeight="1">
      <c r="D1152" s="64"/>
      <c r="E1152" s="71"/>
    </row>
    <row r="1153" spans="4:5" ht="26.1" customHeight="1">
      <c r="D1153" s="64"/>
      <c r="E1153" s="71"/>
    </row>
    <row r="1154" spans="4:5" ht="26.1" customHeight="1">
      <c r="D1154" s="64"/>
      <c r="E1154" s="71"/>
    </row>
    <row r="1155" spans="4:5" ht="26.1" customHeight="1">
      <c r="D1155" s="64"/>
      <c r="E1155" s="71"/>
    </row>
    <row r="1156" spans="4:5" ht="26.1" customHeight="1">
      <c r="D1156" s="64"/>
      <c r="E1156" s="71"/>
    </row>
    <row r="1157" spans="4:5" ht="26.1" customHeight="1">
      <c r="D1157" s="64"/>
      <c r="E1157" s="71"/>
    </row>
    <row r="1158" spans="4:5" ht="26.1" customHeight="1">
      <c r="D1158" s="64"/>
      <c r="E1158" s="71"/>
    </row>
    <row r="1159" spans="4:5" ht="26.1" customHeight="1">
      <c r="D1159" s="64"/>
      <c r="E1159" s="71"/>
    </row>
    <row r="1160" spans="4:5" ht="26.1" customHeight="1">
      <c r="D1160" s="64"/>
      <c r="E1160" s="71"/>
    </row>
    <row r="1161" spans="4:5" ht="26.1" customHeight="1">
      <c r="D1161" s="64"/>
      <c r="E1161" s="71"/>
    </row>
    <row r="1162" spans="4:5" ht="26.1" customHeight="1">
      <c r="D1162" s="64"/>
      <c r="E1162" s="71"/>
    </row>
    <row r="1163" spans="4:5" ht="26.1" customHeight="1">
      <c r="D1163" s="64"/>
      <c r="E1163" s="71"/>
    </row>
    <row r="1164" spans="4:5" ht="26.1" customHeight="1">
      <c r="D1164" s="64"/>
      <c r="E1164" s="71"/>
    </row>
    <row r="1165" spans="4:5" ht="26.1" customHeight="1">
      <c r="D1165" s="64"/>
      <c r="E1165" s="71"/>
    </row>
    <row r="1166" spans="4:5" ht="26.1" customHeight="1">
      <c r="D1166" s="64"/>
      <c r="E1166" s="71"/>
    </row>
    <row r="1167" spans="4:5" ht="26.1" customHeight="1">
      <c r="D1167" s="64"/>
      <c r="E1167" s="71"/>
    </row>
    <row r="1168" spans="4:5" ht="26.1" customHeight="1">
      <c r="D1168" s="64"/>
      <c r="E1168" s="71"/>
    </row>
    <row r="1169" spans="4:5" ht="26.1" customHeight="1">
      <c r="D1169" s="64"/>
      <c r="E1169" s="71"/>
    </row>
    <row r="1170" spans="4:5" ht="26.1" customHeight="1">
      <c r="D1170" s="64"/>
      <c r="E1170" s="71"/>
    </row>
    <row r="1171" spans="4:5" ht="26.1" customHeight="1">
      <c r="D1171" s="64"/>
      <c r="E1171" s="71"/>
    </row>
    <row r="1172" spans="4:5" ht="26.1" customHeight="1">
      <c r="D1172" s="64"/>
      <c r="E1172" s="71"/>
    </row>
    <row r="1173" spans="4:5" ht="26.1" customHeight="1">
      <c r="D1173" s="64"/>
      <c r="E1173" s="71"/>
    </row>
    <row r="1174" spans="4:5" ht="26.1" customHeight="1">
      <c r="D1174" s="64"/>
      <c r="E1174" s="71"/>
    </row>
    <row r="1175" spans="4:5" ht="26.1" customHeight="1">
      <c r="D1175" s="64"/>
      <c r="E1175" s="71"/>
    </row>
    <row r="1176" spans="4:5" ht="26.1" customHeight="1">
      <c r="D1176" s="64"/>
      <c r="E1176" s="71"/>
    </row>
    <row r="1177" spans="4:5" ht="26.1" customHeight="1">
      <c r="D1177" s="64"/>
      <c r="E1177" s="71"/>
    </row>
    <row r="1178" spans="4:5" ht="26.1" customHeight="1">
      <c r="D1178" s="64"/>
      <c r="E1178" s="71"/>
    </row>
    <row r="1179" spans="4:5" ht="26.1" customHeight="1">
      <c r="D1179" s="64"/>
      <c r="E1179" s="71"/>
    </row>
    <row r="1180" spans="4:5" ht="26.1" customHeight="1">
      <c r="D1180" s="64"/>
      <c r="E1180" s="71"/>
    </row>
    <row r="1181" spans="4:5" ht="26.1" customHeight="1">
      <c r="D1181" s="64"/>
      <c r="E1181" s="71"/>
    </row>
    <row r="1182" spans="4:5" ht="26.1" customHeight="1">
      <c r="D1182" s="64"/>
      <c r="E1182" s="71"/>
    </row>
    <row r="1183" spans="4:5" ht="26.1" customHeight="1">
      <c r="D1183" s="64"/>
      <c r="E1183" s="71"/>
    </row>
    <row r="1184" spans="4:5" ht="26.1" customHeight="1">
      <c r="D1184" s="64"/>
      <c r="E1184" s="71"/>
    </row>
    <row r="1185" spans="4:5" ht="26.1" customHeight="1">
      <c r="D1185" s="64"/>
      <c r="E1185" s="71"/>
    </row>
    <row r="1186" spans="4:5" ht="26.1" customHeight="1">
      <c r="D1186" s="64"/>
      <c r="E1186" s="71"/>
    </row>
    <row r="1187" spans="4:5" ht="26.1" customHeight="1">
      <c r="D1187" s="64"/>
      <c r="E1187" s="71"/>
    </row>
    <row r="1188" spans="4:5" ht="26.1" customHeight="1">
      <c r="D1188" s="64"/>
      <c r="E1188" s="71"/>
    </row>
    <row r="1189" spans="4:5" ht="26.1" customHeight="1">
      <c r="D1189" s="64"/>
      <c r="E1189" s="71"/>
    </row>
    <row r="1190" spans="4:5" ht="26.1" customHeight="1">
      <c r="D1190" s="64"/>
      <c r="E1190" s="71"/>
    </row>
    <row r="1191" spans="4:5" ht="26.1" customHeight="1">
      <c r="D1191" s="64"/>
      <c r="E1191" s="71"/>
    </row>
    <row r="1192" spans="4:5" ht="26.1" customHeight="1">
      <c r="D1192" s="64"/>
      <c r="E1192" s="71"/>
    </row>
    <row r="1193" spans="4:5" ht="26.1" customHeight="1">
      <c r="D1193" s="64"/>
      <c r="E1193" s="71"/>
    </row>
    <row r="1194" spans="4:5" ht="26.1" customHeight="1">
      <c r="D1194" s="64"/>
      <c r="E1194" s="71"/>
    </row>
    <row r="1195" spans="4:5" ht="26.1" customHeight="1">
      <c r="D1195" s="64"/>
      <c r="E1195" s="71"/>
    </row>
    <row r="1196" spans="4:5" ht="26.1" customHeight="1">
      <c r="D1196" s="64"/>
      <c r="E1196" s="71"/>
    </row>
    <row r="1197" spans="4:5" ht="26.1" customHeight="1">
      <c r="D1197" s="64"/>
      <c r="E1197" s="71"/>
    </row>
    <row r="1198" spans="4:5" ht="26.1" customHeight="1">
      <c r="D1198" s="64"/>
      <c r="E1198" s="71"/>
    </row>
    <row r="1199" spans="4:5" ht="26.1" customHeight="1">
      <c r="D1199" s="64"/>
      <c r="E1199" s="71"/>
    </row>
    <row r="1200" spans="4:5" ht="26.1" customHeight="1">
      <c r="D1200" s="64"/>
      <c r="E1200" s="71"/>
    </row>
    <row r="1201" spans="4:5" ht="26.1" customHeight="1">
      <c r="D1201" s="64"/>
      <c r="E1201" s="71"/>
    </row>
    <row r="1202" spans="4:5" ht="26.1" customHeight="1">
      <c r="D1202" s="64"/>
      <c r="E1202" s="71"/>
    </row>
    <row r="1203" spans="4:5" ht="26.1" customHeight="1">
      <c r="D1203" s="64"/>
      <c r="E1203" s="71"/>
    </row>
    <row r="1204" spans="4:5" ht="26.1" customHeight="1">
      <c r="D1204" s="64"/>
      <c r="E1204" s="71"/>
    </row>
    <row r="1205" spans="4:5" ht="26.1" customHeight="1">
      <c r="D1205" s="64"/>
      <c r="E1205" s="71"/>
    </row>
    <row r="1206" spans="4:5" ht="26.1" customHeight="1">
      <c r="D1206" s="64"/>
      <c r="E1206" s="71"/>
    </row>
    <row r="1207" spans="4:5" ht="26.1" customHeight="1">
      <c r="D1207" s="64"/>
      <c r="E1207" s="71"/>
    </row>
    <row r="1208" spans="4:5" ht="26.1" customHeight="1">
      <c r="D1208" s="64"/>
      <c r="E1208" s="71"/>
    </row>
    <row r="1209" spans="4:5" ht="26.1" customHeight="1">
      <c r="D1209" s="64"/>
      <c r="E1209" s="71"/>
    </row>
    <row r="1210" spans="4:5" ht="26.1" customHeight="1">
      <c r="D1210" s="64"/>
      <c r="E1210" s="71"/>
    </row>
    <row r="1211" spans="4:5" ht="26.1" customHeight="1">
      <c r="D1211" s="64"/>
      <c r="E1211" s="71"/>
    </row>
    <row r="1212" spans="4:5" ht="26.1" customHeight="1">
      <c r="D1212" s="64"/>
      <c r="E1212" s="71"/>
    </row>
    <row r="1213" spans="4:5" ht="26.1" customHeight="1">
      <c r="D1213" s="64"/>
      <c r="E1213" s="71"/>
    </row>
    <row r="1214" spans="4:5" ht="26.1" customHeight="1">
      <c r="D1214" s="64"/>
      <c r="E1214" s="71"/>
    </row>
    <row r="1215" spans="4:5" ht="26.1" customHeight="1">
      <c r="D1215" s="64"/>
      <c r="E1215" s="71"/>
    </row>
    <row r="1216" spans="4:5" ht="26.1" customHeight="1">
      <c r="D1216" s="64"/>
      <c r="E1216" s="71"/>
    </row>
    <row r="1217" spans="4:5" ht="26.1" customHeight="1">
      <c r="D1217" s="64"/>
      <c r="E1217" s="71"/>
    </row>
    <row r="1218" spans="4:5" ht="26.1" customHeight="1">
      <c r="D1218" s="64"/>
      <c r="E1218" s="71"/>
    </row>
    <row r="1219" spans="4:5" ht="26.1" customHeight="1">
      <c r="D1219" s="64"/>
      <c r="E1219" s="71"/>
    </row>
    <row r="1220" spans="4:5" ht="26.1" customHeight="1">
      <c r="D1220" s="64"/>
      <c r="E1220" s="71"/>
    </row>
    <row r="1221" spans="4:5" ht="26.1" customHeight="1">
      <c r="D1221" s="64"/>
      <c r="E1221" s="71"/>
    </row>
    <row r="1222" spans="4:5" ht="26.1" customHeight="1">
      <c r="D1222" s="64"/>
      <c r="E1222" s="71"/>
    </row>
    <row r="1223" spans="4:5" ht="26.1" customHeight="1">
      <c r="D1223" s="64"/>
      <c r="E1223" s="71"/>
    </row>
    <row r="1224" spans="4:5" ht="26.1" customHeight="1">
      <c r="D1224" s="64"/>
      <c r="E1224" s="71"/>
    </row>
    <row r="1225" spans="4:5" ht="26.1" customHeight="1">
      <c r="D1225" s="64"/>
      <c r="E1225" s="71"/>
    </row>
    <row r="1226" spans="4:5" ht="26.1" customHeight="1">
      <c r="D1226" s="64"/>
      <c r="E1226" s="71"/>
    </row>
    <row r="1227" spans="4:5" ht="26.1" customHeight="1">
      <c r="D1227" s="64"/>
      <c r="E1227" s="71"/>
    </row>
    <row r="1228" spans="4:5" ht="26.1" customHeight="1">
      <c r="D1228" s="64"/>
      <c r="E1228" s="71"/>
    </row>
    <row r="1229" spans="4:5" ht="26.1" customHeight="1">
      <c r="D1229" s="64"/>
      <c r="E1229" s="71"/>
    </row>
    <row r="1230" spans="4:5" ht="26.1" customHeight="1">
      <c r="D1230" s="64"/>
      <c r="E1230" s="71"/>
    </row>
    <row r="1231" spans="4:5" ht="26.1" customHeight="1">
      <c r="D1231" s="64"/>
      <c r="E1231" s="71"/>
    </row>
    <row r="1232" spans="4:5" ht="26.1" customHeight="1">
      <c r="D1232" s="64"/>
      <c r="E1232" s="71"/>
    </row>
    <row r="1233" spans="4:5" ht="26.1" customHeight="1">
      <c r="D1233" s="64"/>
      <c r="E1233" s="71"/>
    </row>
    <row r="1234" spans="4:5" ht="26.1" customHeight="1">
      <c r="D1234" s="64"/>
      <c r="E1234" s="71"/>
    </row>
    <row r="1235" spans="4:5" ht="26.1" customHeight="1">
      <c r="D1235" s="64"/>
      <c r="E1235" s="71"/>
    </row>
    <row r="1236" spans="4:5" ht="26.1" customHeight="1">
      <c r="D1236" s="64"/>
      <c r="E1236" s="71"/>
    </row>
    <row r="1237" spans="4:5" ht="26.1" customHeight="1">
      <c r="D1237" s="64"/>
      <c r="E1237" s="71"/>
    </row>
    <row r="1238" spans="4:5" ht="26.1" customHeight="1">
      <c r="D1238" s="64"/>
      <c r="E1238" s="71"/>
    </row>
    <row r="1239" spans="4:5" ht="26.1" customHeight="1">
      <c r="D1239" s="64"/>
      <c r="E1239" s="71"/>
    </row>
    <row r="1240" spans="4:5" ht="26.1" customHeight="1">
      <c r="D1240" s="64"/>
      <c r="E1240" s="71"/>
    </row>
    <row r="1241" spans="4:5" ht="26.1" customHeight="1">
      <c r="D1241" s="64"/>
      <c r="E1241" s="71"/>
    </row>
    <row r="1242" spans="4:5" ht="26.1" customHeight="1">
      <c r="D1242" s="64"/>
      <c r="E1242" s="71"/>
    </row>
    <row r="1243" spans="4:5" ht="26.1" customHeight="1">
      <c r="D1243" s="64"/>
      <c r="E1243" s="71"/>
    </row>
    <row r="1244" spans="4:5" ht="26.1" customHeight="1">
      <c r="D1244" s="64"/>
      <c r="E1244" s="71"/>
    </row>
    <row r="1245" spans="4:5" ht="26.1" customHeight="1">
      <c r="D1245" s="64"/>
      <c r="E1245" s="71"/>
    </row>
    <row r="1246" spans="4:5" ht="26.1" customHeight="1">
      <c r="D1246" s="64"/>
      <c r="E1246" s="71"/>
    </row>
    <row r="1247" spans="4:5" ht="26.1" customHeight="1">
      <c r="D1247" s="64"/>
      <c r="E1247" s="71"/>
    </row>
    <row r="1248" spans="4:5" ht="26.1" customHeight="1">
      <c r="D1248" s="64"/>
      <c r="E1248" s="71"/>
    </row>
    <row r="1249" spans="4:5" ht="26.1" customHeight="1">
      <c r="D1249" s="64"/>
      <c r="E1249" s="71"/>
    </row>
    <row r="1250" spans="4:5" ht="26.1" customHeight="1">
      <c r="D1250" s="64"/>
      <c r="E1250" s="71"/>
    </row>
    <row r="1251" spans="4:5" ht="26.1" customHeight="1">
      <c r="D1251" s="64"/>
      <c r="E1251" s="71"/>
    </row>
    <row r="1252" spans="4:5" ht="26.1" customHeight="1">
      <c r="D1252" s="64"/>
      <c r="E1252" s="71"/>
    </row>
    <row r="1253" spans="4:5" ht="26.1" customHeight="1">
      <c r="D1253" s="64"/>
      <c r="E1253" s="71"/>
    </row>
    <row r="1254" spans="4:5" ht="26.1" customHeight="1">
      <c r="D1254" s="64"/>
      <c r="E1254" s="71"/>
    </row>
    <row r="1255" spans="4:5" ht="26.1" customHeight="1">
      <c r="D1255" s="64"/>
      <c r="E1255" s="71"/>
    </row>
    <row r="1256" spans="4:5" ht="26.1" customHeight="1">
      <c r="D1256" s="64"/>
      <c r="E1256" s="71"/>
    </row>
    <row r="1257" spans="4:5" ht="26.1" customHeight="1">
      <c r="D1257" s="64"/>
      <c r="E1257" s="71"/>
    </row>
    <row r="1258" spans="4:5" ht="26.1" customHeight="1">
      <c r="D1258" s="64"/>
      <c r="E1258" s="71"/>
    </row>
    <row r="1259" spans="4:5" ht="26.1" customHeight="1">
      <c r="D1259" s="64"/>
      <c r="E1259" s="71"/>
    </row>
    <row r="1260" spans="4:5" ht="26.1" customHeight="1">
      <c r="D1260" s="64"/>
      <c r="E1260" s="71"/>
    </row>
    <row r="1261" spans="4:5" ht="26.1" customHeight="1">
      <c r="D1261" s="64"/>
      <c r="E1261" s="71"/>
    </row>
    <row r="1262" spans="4:5" ht="26.1" customHeight="1">
      <c r="D1262" s="64"/>
      <c r="E1262" s="71"/>
    </row>
    <row r="1263" spans="4:5" ht="26.1" customHeight="1">
      <c r="D1263" s="64"/>
      <c r="E1263" s="71"/>
    </row>
    <row r="1264" spans="4:5" ht="26.1" customHeight="1">
      <c r="D1264" s="64"/>
      <c r="E1264" s="71"/>
    </row>
    <row r="1265" spans="4:5" ht="26.1" customHeight="1">
      <c r="D1265" s="64"/>
      <c r="E1265" s="71"/>
    </row>
    <row r="1266" spans="4:5" ht="26.1" customHeight="1">
      <c r="D1266" s="64"/>
      <c r="E1266" s="71"/>
    </row>
    <row r="1267" spans="4:5" ht="26.1" customHeight="1">
      <c r="D1267" s="64"/>
      <c r="E1267" s="71"/>
    </row>
    <row r="1268" spans="4:5" ht="26.1" customHeight="1">
      <c r="D1268" s="64"/>
      <c r="E1268" s="71"/>
    </row>
    <row r="1269" spans="4:5" ht="26.1" customHeight="1">
      <c r="D1269" s="64"/>
      <c r="E1269" s="71"/>
    </row>
    <row r="1270" spans="4:5" ht="26.1" customHeight="1">
      <c r="D1270" s="64"/>
      <c r="E1270" s="71"/>
    </row>
    <row r="1271" spans="4:5" ht="26.1" customHeight="1">
      <c r="D1271" s="64"/>
      <c r="E1271" s="71"/>
    </row>
    <row r="1272" spans="4:5" ht="26.1" customHeight="1">
      <c r="D1272" s="64"/>
      <c r="E1272" s="71"/>
    </row>
    <row r="1273" spans="4:5" ht="26.1" customHeight="1">
      <c r="D1273" s="64"/>
      <c r="E1273" s="71"/>
    </row>
    <row r="1274" spans="4:5" ht="26.1" customHeight="1">
      <c r="D1274" s="64"/>
      <c r="E1274" s="71"/>
    </row>
    <row r="1275" spans="4:5" ht="26.1" customHeight="1">
      <c r="D1275" s="64"/>
      <c r="E1275" s="71"/>
    </row>
    <row r="1276" spans="4:5" ht="26.1" customHeight="1">
      <c r="D1276" s="64"/>
      <c r="E1276" s="71"/>
    </row>
    <row r="1277" spans="4:5" ht="26.1" customHeight="1">
      <c r="D1277" s="64"/>
      <c r="E1277" s="71"/>
    </row>
    <row r="1278" spans="4:5" ht="26.1" customHeight="1">
      <c r="D1278" s="64"/>
      <c r="E1278" s="71"/>
    </row>
    <row r="1279" spans="4:5" ht="26.1" customHeight="1">
      <c r="D1279" s="64"/>
      <c r="E1279" s="71"/>
    </row>
    <row r="1280" spans="4:5" ht="26.1" customHeight="1">
      <c r="D1280" s="64"/>
      <c r="E1280" s="71"/>
    </row>
    <row r="1281" spans="4:5" ht="26.1" customHeight="1">
      <c r="D1281" s="64"/>
      <c r="E1281" s="71"/>
    </row>
    <row r="1282" spans="4:5" ht="26.1" customHeight="1">
      <c r="D1282" s="64"/>
      <c r="E1282" s="71"/>
    </row>
    <row r="1283" spans="4:5" ht="26.1" customHeight="1">
      <c r="D1283" s="64"/>
      <c r="E1283" s="71"/>
    </row>
    <row r="1284" spans="4:5" ht="26.1" customHeight="1">
      <c r="D1284" s="64"/>
      <c r="E1284" s="71"/>
    </row>
    <row r="1285" spans="4:5" ht="26.1" customHeight="1">
      <c r="D1285" s="64"/>
      <c r="E1285" s="71"/>
    </row>
    <row r="1286" spans="4:5" ht="26.1" customHeight="1">
      <c r="D1286" s="64"/>
      <c r="E1286" s="71"/>
    </row>
    <row r="1287" spans="4:5" ht="26.1" customHeight="1">
      <c r="D1287" s="64"/>
      <c r="E1287" s="71"/>
    </row>
    <row r="1288" spans="4:5" ht="26.1" customHeight="1">
      <c r="D1288" s="64"/>
      <c r="E1288" s="71"/>
    </row>
    <row r="1289" spans="4:5" ht="26.1" customHeight="1">
      <c r="D1289" s="64"/>
      <c r="E1289" s="71"/>
    </row>
    <row r="1290" spans="4:5" ht="26.1" customHeight="1">
      <c r="D1290" s="64"/>
      <c r="E1290" s="71"/>
    </row>
    <row r="1291" spans="4:5" ht="26.1" customHeight="1">
      <c r="D1291" s="64"/>
      <c r="E1291" s="71"/>
    </row>
    <row r="1292" spans="4:5" ht="26.1" customHeight="1">
      <c r="D1292" s="64"/>
      <c r="E1292" s="71"/>
    </row>
    <row r="1293" spans="4:5" ht="26.1" customHeight="1">
      <c r="D1293" s="64"/>
      <c r="E1293" s="71"/>
    </row>
    <row r="1294" spans="4:5" ht="26.1" customHeight="1">
      <c r="D1294" s="64"/>
      <c r="E1294" s="71"/>
    </row>
    <row r="1295" spans="4:5" ht="26.1" customHeight="1">
      <c r="D1295" s="64"/>
      <c r="E1295" s="71"/>
    </row>
    <row r="1296" spans="4:5" ht="26.1" customHeight="1">
      <c r="D1296" s="64"/>
      <c r="E1296" s="71"/>
    </row>
    <row r="1297" spans="4:5" ht="26.1" customHeight="1">
      <c r="D1297" s="64"/>
      <c r="E1297" s="71"/>
    </row>
    <row r="1298" spans="4:5" ht="26.1" customHeight="1">
      <c r="D1298" s="64"/>
      <c r="E1298" s="71"/>
    </row>
    <row r="1299" spans="4:5" ht="26.1" customHeight="1">
      <c r="D1299" s="64"/>
      <c r="E1299" s="71"/>
    </row>
    <row r="1300" spans="4:5" ht="26.1" customHeight="1">
      <c r="D1300" s="64"/>
      <c r="E1300" s="71"/>
    </row>
    <row r="1301" spans="4:5" ht="26.1" customHeight="1">
      <c r="D1301" s="64"/>
      <c r="E1301" s="71"/>
    </row>
    <row r="1302" spans="4:5" ht="26.1" customHeight="1">
      <c r="D1302" s="64"/>
      <c r="E1302" s="71"/>
    </row>
    <row r="1303" spans="4:5" ht="26.1" customHeight="1">
      <c r="D1303" s="64"/>
      <c r="E1303" s="71"/>
    </row>
    <row r="1304" spans="4:5" ht="26.1" customHeight="1">
      <c r="D1304" s="64"/>
      <c r="E1304" s="71"/>
    </row>
    <row r="1305" spans="4:5" ht="26.1" customHeight="1">
      <c r="D1305" s="64"/>
      <c r="E1305" s="71"/>
    </row>
    <row r="1306" spans="4:5" ht="26.1" customHeight="1">
      <c r="D1306" s="64"/>
      <c r="E1306" s="71"/>
    </row>
    <row r="1307" spans="4:5" ht="26.1" customHeight="1">
      <c r="D1307" s="64"/>
      <c r="E1307" s="71"/>
    </row>
    <row r="1308" spans="4:5" ht="26.1" customHeight="1">
      <c r="D1308" s="64"/>
      <c r="E1308" s="71"/>
    </row>
    <row r="1309" spans="4:5" ht="26.1" customHeight="1">
      <c r="D1309" s="64"/>
      <c r="E1309" s="71"/>
    </row>
    <row r="1310" spans="4:5" ht="26.1" customHeight="1">
      <c r="D1310" s="64"/>
      <c r="E1310" s="71"/>
    </row>
    <row r="1311" spans="4:5" ht="26.1" customHeight="1">
      <c r="D1311" s="64"/>
      <c r="E1311" s="71"/>
    </row>
    <row r="1312" spans="4:5" ht="26.1" customHeight="1">
      <c r="D1312" s="64"/>
      <c r="E1312" s="71"/>
    </row>
    <row r="1313" spans="4:5" ht="26.1" customHeight="1">
      <c r="D1313" s="64"/>
      <c r="E1313" s="71"/>
    </row>
    <row r="1314" spans="4:5" ht="26.1" customHeight="1">
      <c r="D1314" s="64"/>
      <c r="E1314" s="71"/>
    </row>
    <row r="1315" spans="4:5" ht="26.1" customHeight="1">
      <c r="D1315" s="64"/>
      <c r="E1315" s="71"/>
    </row>
    <row r="1316" spans="4:5" ht="26.1" customHeight="1">
      <c r="D1316" s="64"/>
      <c r="E1316" s="71"/>
    </row>
    <row r="1317" spans="4:5" ht="26.1" customHeight="1">
      <c r="D1317" s="64"/>
      <c r="E1317" s="71"/>
    </row>
    <row r="1318" spans="4:5" ht="26.1" customHeight="1">
      <c r="D1318" s="64"/>
      <c r="E1318" s="71"/>
    </row>
    <row r="1319" spans="4:5" ht="26.1" customHeight="1">
      <c r="D1319" s="64"/>
      <c r="E1319" s="71"/>
    </row>
    <row r="1320" spans="4:5" ht="26.1" customHeight="1">
      <c r="D1320" s="64"/>
      <c r="E1320" s="71"/>
    </row>
    <row r="1321" spans="4:5" ht="26.1" customHeight="1">
      <c r="D1321" s="64"/>
      <c r="E1321" s="71"/>
    </row>
    <row r="1322" spans="4:5" ht="26.1" customHeight="1">
      <c r="D1322" s="64"/>
      <c r="E1322" s="71"/>
    </row>
    <row r="1323" spans="4:5" ht="26.1" customHeight="1">
      <c r="D1323" s="64"/>
      <c r="E1323" s="71"/>
    </row>
    <row r="1324" spans="4:5" ht="26.1" customHeight="1">
      <c r="D1324" s="64"/>
      <c r="E1324" s="71"/>
    </row>
    <row r="1325" spans="4:5" ht="26.1" customHeight="1">
      <c r="D1325" s="64"/>
      <c r="E1325" s="71"/>
    </row>
    <row r="1326" spans="4:5" ht="26.1" customHeight="1">
      <c r="D1326" s="64"/>
      <c r="E1326" s="71"/>
    </row>
    <row r="1327" spans="4:5" ht="26.1" customHeight="1">
      <c r="D1327" s="64"/>
      <c r="E1327" s="71"/>
    </row>
    <row r="1328" spans="4:5" ht="26.1" customHeight="1">
      <c r="D1328" s="64"/>
      <c r="E1328" s="71"/>
    </row>
    <row r="1329" spans="4:5" ht="26.1" customHeight="1">
      <c r="D1329" s="64"/>
      <c r="E1329" s="71"/>
    </row>
    <row r="1330" spans="4:5" ht="26.1" customHeight="1">
      <c r="D1330" s="64"/>
      <c r="E1330" s="71"/>
    </row>
    <row r="1331" spans="4:5" ht="26.1" customHeight="1">
      <c r="D1331" s="64"/>
      <c r="E1331" s="71"/>
    </row>
    <row r="1332" spans="4:5" ht="26.1" customHeight="1">
      <c r="D1332" s="64"/>
      <c r="E1332" s="71"/>
    </row>
    <row r="1333" spans="4:5" ht="26.1" customHeight="1">
      <c r="D1333" s="64"/>
      <c r="E1333" s="71"/>
    </row>
    <row r="1334" spans="4:5" ht="26.1" customHeight="1">
      <c r="D1334" s="64"/>
      <c r="E1334" s="71"/>
    </row>
    <row r="1335" spans="4:5" ht="26.1" customHeight="1">
      <c r="D1335" s="64"/>
      <c r="E1335" s="71"/>
    </row>
    <row r="1336" spans="4:5" ht="26.1" customHeight="1">
      <c r="D1336" s="64"/>
      <c r="E1336" s="71"/>
    </row>
    <row r="1337" spans="4:5" ht="26.1" customHeight="1">
      <c r="D1337" s="64"/>
      <c r="E1337" s="71"/>
    </row>
    <row r="1338" spans="4:5" ht="26.1" customHeight="1">
      <c r="D1338" s="64"/>
      <c r="E1338" s="71"/>
    </row>
    <row r="1339" spans="4:5" ht="26.1" customHeight="1">
      <c r="D1339" s="64"/>
      <c r="E1339" s="71"/>
    </row>
    <row r="1340" spans="4:5" ht="26.1" customHeight="1">
      <c r="D1340" s="64"/>
      <c r="E1340" s="71"/>
    </row>
    <row r="1341" spans="4:5" ht="26.1" customHeight="1">
      <c r="D1341" s="64"/>
      <c r="E1341" s="71"/>
    </row>
    <row r="1342" spans="4:5" ht="26.1" customHeight="1">
      <c r="D1342" s="64"/>
      <c r="E1342" s="71"/>
    </row>
    <row r="1343" spans="4:5" ht="26.1" customHeight="1">
      <c r="D1343" s="64"/>
      <c r="E1343" s="71"/>
    </row>
    <row r="1344" spans="4:5" ht="26.1" customHeight="1">
      <c r="D1344" s="64"/>
      <c r="E1344" s="71"/>
    </row>
    <row r="1345" spans="4:5" ht="26.1" customHeight="1">
      <c r="D1345" s="64"/>
      <c r="E1345" s="71"/>
    </row>
    <row r="1346" spans="4:5" ht="26.1" customHeight="1">
      <c r="D1346" s="64"/>
      <c r="E1346" s="71"/>
    </row>
    <row r="1347" spans="4:5" ht="26.1" customHeight="1">
      <c r="D1347" s="64"/>
      <c r="E1347" s="71"/>
    </row>
    <row r="1348" spans="4:5" ht="26.1" customHeight="1">
      <c r="D1348" s="64"/>
      <c r="E1348" s="71"/>
    </row>
    <row r="1349" spans="4:5" ht="26.1" customHeight="1">
      <c r="D1349" s="64"/>
      <c r="E1349" s="71"/>
    </row>
    <row r="1350" spans="4:5" ht="26.1" customHeight="1">
      <c r="D1350" s="64"/>
      <c r="E1350" s="71"/>
    </row>
    <row r="1351" spans="4:5" ht="26.1" customHeight="1">
      <c r="D1351" s="64"/>
      <c r="E1351" s="71"/>
    </row>
    <row r="1352" spans="4:5" ht="26.1" customHeight="1">
      <c r="D1352" s="64"/>
      <c r="E1352" s="71"/>
    </row>
    <row r="1353" spans="4:5" ht="26.1" customHeight="1">
      <c r="D1353" s="64"/>
      <c r="E1353" s="71"/>
    </row>
    <row r="1354" spans="4:5" ht="26.1" customHeight="1">
      <c r="D1354" s="64"/>
      <c r="E1354" s="71"/>
    </row>
    <row r="1355" spans="4:5" ht="26.1" customHeight="1">
      <c r="D1355" s="64"/>
      <c r="E1355" s="71"/>
    </row>
    <row r="1356" spans="4:5" ht="26.1" customHeight="1">
      <c r="D1356" s="64"/>
      <c r="E1356" s="71"/>
    </row>
    <row r="1357" spans="4:5" ht="26.1" customHeight="1">
      <c r="D1357" s="64"/>
      <c r="E1357" s="71"/>
    </row>
    <row r="1358" spans="4:5" ht="26.1" customHeight="1">
      <c r="D1358" s="64"/>
      <c r="E1358" s="71"/>
    </row>
    <row r="1359" spans="4:5" ht="26.1" customHeight="1">
      <c r="D1359" s="64"/>
      <c r="E1359" s="71"/>
    </row>
    <row r="1360" spans="4:5" ht="26.1" customHeight="1">
      <c r="D1360" s="64"/>
      <c r="E1360" s="71"/>
    </row>
    <row r="1361" spans="4:5" ht="26.1" customHeight="1">
      <c r="D1361" s="64"/>
      <c r="E1361" s="71"/>
    </row>
    <row r="1362" spans="4:5" ht="26.1" customHeight="1">
      <c r="D1362" s="64"/>
      <c r="E1362" s="71"/>
    </row>
    <row r="1363" spans="4:5" ht="26.1" customHeight="1">
      <c r="D1363" s="64"/>
      <c r="E1363" s="71"/>
    </row>
    <row r="1364" spans="4:5" ht="26.1" customHeight="1">
      <c r="D1364" s="64"/>
      <c r="E1364" s="71"/>
    </row>
    <row r="1365" spans="4:5" ht="26.1" customHeight="1">
      <c r="D1365" s="64"/>
      <c r="E1365" s="71"/>
    </row>
    <row r="1366" spans="4:5" ht="26.1" customHeight="1">
      <c r="D1366" s="64"/>
      <c r="E1366" s="71"/>
    </row>
    <row r="1367" spans="4:5" ht="26.1" customHeight="1">
      <c r="D1367" s="64"/>
      <c r="E1367" s="71"/>
    </row>
    <row r="1368" spans="4:5" ht="26.1" customHeight="1">
      <c r="D1368" s="64"/>
      <c r="E1368" s="71"/>
    </row>
    <row r="1369" spans="4:5" ht="26.1" customHeight="1">
      <c r="D1369" s="64"/>
      <c r="E1369" s="71"/>
    </row>
    <row r="1370" spans="4:5" ht="26.1" customHeight="1">
      <c r="D1370" s="64"/>
      <c r="E1370" s="71"/>
    </row>
    <row r="1371" spans="4:5" ht="26.1" customHeight="1">
      <c r="D1371" s="64"/>
      <c r="E1371" s="71"/>
    </row>
    <row r="1372" spans="4:5" ht="26.1" customHeight="1">
      <c r="D1372" s="64"/>
      <c r="E1372" s="71"/>
    </row>
    <row r="1373" spans="4:5" ht="26.1" customHeight="1">
      <c r="D1373" s="64"/>
      <c r="E1373" s="71"/>
    </row>
    <row r="1374" spans="4:5" ht="26.1" customHeight="1">
      <c r="D1374" s="64"/>
      <c r="E1374" s="71"/>
    </row>
    <row r="1375" spans="4:5" ht="26.1" customHeight="1">
      <c r="D1375" s="64"/>
      <c r="E1375" s="71"/>
    </row>
    <row r="1376" spans="4:5" ht="26.1" customHeight="1">
      <c r="D1376" s="64"/>
      <c r="E1376" s="71"/>
    </row>
    <row r="1377" spans="4:5" ht="26.1" customHeight="1">
      <c r="D1377" s="64"/>
      <c r="E1377" s="71"/>
    </row>
    <row r="1378" spans="4:5" ht="26.1" customHeight="1">
      <c r="D1378" s="64"/>
      <c r="E1378" s="71"/>
    </row>
    <row r="1379" spans="4:5" ht="26.1" customHeight="1">
      <c r="D1379" s="64"/>
      <c r="E1379" s="71"/>
    </row>
    <row r="1380" spans="4:5" ht="26.1" customHeight="1">
      <c r="D1380" s="64"/>
      <c r="E1380" s="71"/>
    </row>
    <row r="1381" spans="4:5" ht="26.1" customHeight="1">
      <c r="D1381" s="64"/>
      <c r="E1381" s="71"/>
    </row>
    <row r="1382" spans="4:5" ht="26.1" customHeight="1">
      <c r="D1382" s="64"/>
      <c r="E1382" s="71"/>
    </row>
    <row r="1383" spans="4:5" ht="26.1" customHeight="1">
      <c r="D1383" s="64"/>
      <c r="E1383" s="71"/>
    </row>
    <row r="1384" spans="4:5" ht="26.1" customHeight="1">
      <c r="D1384" s="64"/>
      <c r="E1384" s="71"/>
    </row>
    <row r="1385" spans="4:5" ht="26.1" customHeight="1">
      <c r="D1385" s="64"/>
      <c r="E1385" s="71"/>
    </row>
    <row r="1386" spans="4:5" ht="26.1" customHeight="1">
      <c r="D1386" s="64"/>
      <c r="E1386" s="71"/>
    </row>
    <row r="1387" spans="4:5" ht="26.1" customHeight="1">
      <c r="D1387" s="64"/>
      <c r="E1387" s="71"/>
    </row>
    <row r="1388" spans="4:5" ht="26.1" customHeight="1">
      <c r="D1388" s="64"/>
      <c r="E1388" s="71"/>
    </row>
    <row r="1389" spans="4:5" ht="26.1" customHeight="1">
      <c r="D1389" s="64"/>
      <c r="E1389" s="71"/>
    </row>
    <row r="1390" spans="4:5" ht="26.1" customHeight="1">
      <c r="D1390" s="64"/>
      <c r="E1390" s="71"/>
    </row>
    <row r="1391" spans="4:5" ht="26.1" customHeight="1">
      <c r="D1391" s="64"/>
      <c r="E1391" s="71"/>
    </row>
    <row r="1392" spans="4:5" ht="26.1" customHeight="1">
      <c r="D1392" s="64"/>
      <c r="E1392" s="71"/>
    </row>
    <row r="1393" spans="4:5" ht="26.1" customHeight="1">
      <c r="D1393" s="64"/>
      <c r="E1393" s="71"/>
    </row>
    <row r="1394" spans="4:5" ht="26.1" customHeight="1">
      <c r="D1394" s="64"/>
      <c r="E1394" s="71"/>
    </row>
    <row r="1395" spans="4:5" ht="26.1" customHeight="1">
      <c r="D1395" s="64"/>
      <c r="E1395" s="71"/>
    </row>
    <row r="1396" spans="4:5" ht="26.1" customHeight="1">
      <c r="D1396" s="64"/>
      <c r="E1396" s="71"/>
    </row>
    <row r="1397" spans="4:5" ht="26.1" customHeight="1">
      <c r="D1397" s="64"/>
      <c r="E1397" s="71"/>
    </row>
    <row r="1398" spans="4:5" ht="26.1" customHeight="1">
      <c r="D1398" s="64"/>
      <c r="E1398" s="71"/>
    </row>
    <row r="1399" spans="4:5" ht="26.1" customHeight="1">
      <c r="D1399" s="64"/>
      <c r="E1399" s="71"/>
    </row>
    <row r="1400" spans="4:5" ht="26.1" customHeight="1">
      <c r="D1400" s="64"/>
      <c r="E1400" s="71"/>
    </row>
    <row r="1401" spans="4:5" ht="26.1" customHeight="1">
      <c r="D1401" s="64"/>
      <c r="E1401" s="71"/>
    </row>
    <row r="1402" spans="4:5" ht="26.1" customHeight="1">
      <c r="D1402" s="64"/>
      <c r="E1402" s="71"/>
    </row>
    <row r="1403" spans="4:5" ht="26.1" customHeight="1">
      <c r="D1403" s="64"/>
      <c r="E1403" s="71"/>
    </row>
    <row r="1404" spans="4:5" ht="26.1" customHeight="1">
      <c r="D1404" s="64"/>
      <c r="E1404" s="71"/>
    </row>
    <row r="1405" spans="4:5" ht="26.1" customHeight="1">
      <c r="D1405" s="64"/>
      <c r="E1405" s="71"/>
    </row>
    <row r="1406" spans="4:5" ht="26.1" customHeight="1">
      <c r="D1406" s="64"/>
      <c r="E1406" s="71"/>
    </row>
    <row r="1407" spans="4:5" ht="26.1" customHeight="1">
      <c r="D1407" s="64"/>
      <c r="E1407" s="71"/>
    </row>
    <row r="1408" spans="4:5" ht="26.1" customHeight="1">
      <c r="D1408" s="64"/>
      <c r="E1408" s="71"/>
    </row>
    <row r="1409" spans="4:5" ht="26.1" customHeight="1">
      <c r="D1409" s="64"/>
      <c r="E1409" s="71"/>
    </row>
    <row r="1410" spans="4:5" ht="26.1" customHeight="1">
      <c r="D1410" s="64"/>
      <c r="E1410" s="71"/>
    </row>
    <row r="1411" spans="4:5" ht="26.1" customHeight="1">
      <c r="D1411" s="64"/>
      <c r="E1411" s="71"/>
    </row>
    <row r="1412" spans="4:5" ht="26.1" customHeight="1">
      <c r="D1412" s="64"/>
      <c r="E1412" s="71"/>
    </row>
    <row r="1413" spans="4:5" ht="26.1" customHeight="1">
      <c r="D1413" s="64"/>
      <c r="E1413" s="71"/>
    </row>
    <row r="1414" spans="4:5" ht="26.1" customHeight="1">
      <c r="D1414" s="64"/>
      <c r="E1414" s="71"/>
    </row>
    <row r="1415" spans="4:5" ht="26.1" customHeight="1">
      <c r="D1415" s="64"/>
      <c r="E1415" s="71"/>
    </row>
    <row r="1416" spans="4:5" ht="26.1" customHeight="1">
      <c r="D1416" s="64"/>
      <c r="E1416" s="71"/>
    </row>
    <row r="1417" spans="4:5" ht="26.1" customHeight="1">
      <c r="D1417" s="64"/>
      <c r="E1417" s="71"/>
    </row>
    <row r="1418" spans="4:5" ht="26.1" customHeight="1">
      <c r="D1418" s="64"/>
      <c r="E1418" s="71"/>
    </row>
    <row r="1419" spans="4:5" ht="26.1" customHeight="1">
      <c r="D1419" s="64"/>
      <c r="E1419" s="71"/>
    </row>
    <row r="1420" spans="4:5" ht="26.1" customHeight="1">
      <c r="D1420" s="64"/>
      <c r="E1420" s="71"/>
    </row>
    <row r="1421" spans="4:5" ht="26.1" customHeight="1">
      <c r="D1421" s="64"/>
      <c r="E1421" s="71"/>
    </row>
    <row r="1422" spans="4:5" ht="26.1" customHeight="1">
      <c r="D1422" s="64"/>
      <c r="E1422" s="71"/>
    </row>
    <row r="1423" spans="4:5" ht="26.1" customHeight="1">
      <c r="D1423" s="64"/>
      <c r="E1423" s="71"/>
    </row>
    <row r="1424" spans="4:5" ht="26.1" customHeight="1">
      <c r="D1424" s="64"/>
      <c r="E1424" s="71"/>
    </row>
    <row r="1425" spans="4:5" ht="26.1" customHeight="1">
      <c r="D1425" s="64"/>
      <c r="E1425" s="71"/>
    </row>
    <row r="1426" spans="4:5" ht="26.1" customHeight="1">
      <c r="D1426" s="64"/>
      <c r="E1426" s="71"/>
    </row>
    <row r="1427" spans="4:5" ht="26.1" customHeight="1">
      <c r="D1427" s="64"/>
      <c r="E1427" s="71"/>
    </row>
    <row r="1428" spans="4:5" ht="26.1" customHeight="1">
      <c r="D1428" s="64"/>
      <c r="E1428" s="71"/>
    </row>
    <row r="1429" spans="4:5" ht="26.1" customHeight="1">
      <c r="D1429" s="64"/>
      <c r="E1429" s="71"/>
    </row>
    <row r="1430" spans="4:5" ht="26.1" customHeight="1">
      <c r="D1430" s="64"/>
      <c r="E1430" s="71"/>
    </row>
    <row r="1431" spans="4:5" ht="26.1" customHeight="1">
      <c r="D1431" s="64"/>
      <c r="E1431" s="71"/>
    </row>
    <row r="1432" spans="4:5" ht="26.1" customHeight="1">
      <c r="D1432" s="64"/>
      <c r="E1432" s="71"/>
    </row>
    <row r="1433" spans="4:5" ht="26.1" customHeight="1">
      <c r="D1433" s="64"/>
      <c r="E1433" s="71"/>
    </row>
    <row r="1434" spans="4:5" ht="26.1" customHeight="1">
      <c r="D1434" s="64"/>
      <c r="E1434" s="71"/>
    </row>
    <row r="1435" spans="4:5" ht="26.1" customHeight="1">
      <c r="D1435" s="64"/>
      <c r="E1435" s="71"/>
    </row>
    <row r="1436" spans="4:5" ht="26.1" customHeight="1">
      <c r="D1436" s="64"/>
      <c r="E1436" s="71"/>
    </row>
    <row r="1437" spans="4:5" ht="26.1" customHeight="1">
      <c r="D1437" s="64"/>
      <c r="E1437" s="71"/>
    </row>
    <row r="1438" spans="4:5" ht="26.1" customHeight="1">
      <c r="D1438" s="64"/>
      <c r="E1438" s="71"/>
    </row>
    <row r="1439" spans="4:5" ht="26.1" customHeight="1">
      <c r="D1439" s="64"/>
      <c r="E1439" s="71"/>
    </row>
    <row r="1440" spans="4:5" ht="26.1" customHeight="1">
      <c r="D1440" s="64"/>
      <c r="E1440" s="71"/>
    </row>
    <row r="1441" spans="4:5" ht="26.1" customHeight="1">
      <c r="D1441" s="64"/>
      <c r="E1441" s="71"/>
    </row>
    <row r="1442" spans="4:5" ht="26.1" customHeight="1">
      <c r="D1442" s="64"/>
      <c r="E1442" s="71"/>
    </row>
    <row r="1443" spans="4:5" ht="26.1" customHeight="1">
      <c r="D1443" s="64"/>
      <c r="E1443" s="71"/>
    </row>
    <row r="1444" spans="4:5" ht="26.1" customHeight="1">
      <c r="D1444" s="64"/>
      <c r="E1444" s="71"/>
    </row>
    <row r="1445" spans="4:5" ht="26.1" customHeight="1">
      <c r="D1445" s="64"/>
      <c r="E1445" s="71"/>
    </row>
    <row r="1446" spans="4:5" ht="26.1" customHeight="1">
      <c r="D1446" s="64"/>
      <c r="E1446" s="71"/>
    </row>
    <row r="1447" spans="4:5" ht="26.1" customHeight="1">
      <c r="D1447" s="64"/>
      <c r="E1447" s="71"/>
    </row>
    <row r="1448" spans="4:5" ht="26.1" customHeight="1">
      <c r="D1448" s="64"/>
      <c r="E1448" s="71"/>
    </row>
    <row r="1449" spans="4:5" ht="26.1" customHeight="1">
      <c r="D1449" s="64"/>
      <c r="E1449" s="71"/>
    </row>
    <row r="1450" spans="4:5" ht="26.1" customHeight="1">
      <c r="D1450" s="64"/>
      <c r="E1450" s="71"/>
    </row>
    <row r="1451" spans="4:5" ht="26.1" customHeight="1">
      <c r="D1451" s="64"/>
      <c r="E1451" s="71"/>
    </row>
    <row r="1452" spans="4:5" ht="26.1" customHeight="1">
      <c r="D1452" s="64"/>
      <c r="E1452" s="71"/>
    </row>
    <row r="1453" spans="4:5" ht="26.1" customHeight="1">
      <c r="D1453" s="64"/>
      <c r="E1453" s="71"/>
    </row>
    <row r="1454" spans="4:5" ht="26.1" customHeight="1">
      <c r="D1454" s="64"/>
      <c r="E1454" s="71"/>
    </row>
    <row r="1455" spans="4:5" ht="26.1" customHeight="1">
      <c r="D1455" s="64"/>
      <c r="E1455" s="71"/>
    </row>
    <row r="1456" spans="4:5" ht="26.1" customHeight="1">
      <c r="D1456" s="64"/>
      <c r="E1456" s="71"/>
    </row>
    <row r="1457" spans="4:5" ht="26.1" customHeight="1">
      <c r="D1457" s="64"/>
      <c r="E1457" s="71"/>
    </row>
    <row r="1458" spans="4:5" ht="26.1" customHeight="1">
      <c r="D1458" s="64"/>
      <c r="E1458" s="71"/>
    </row>
    <row r="1459" spans="4:5" ht="26.1" customHeight="1">
      <c r="D1459" s="64"/>
      <c r="E1459" s="71"/>
    </row>
    <row r="1460" spans="4:5" ht="26.1" customHeight="1">
      <c r="D1460" s="64"/>
      <c r="E1460" s="71"/>
    </row>
    <row r="1461" spans="4:5" ht="26.1" customHeight="1">
      <c r="D1461" s="64"/>
      <c r="E1461" s="71"/>
    </row>
    <row r="1462" spans="4:5" ht="26.1" customHeight="1">
      <c r="D1462" s="64"/>
      <c r="E1462" s="71"/>
    </row>
    <row r="1463" spans="4:5" ht="26.1" customHeight="1">
      <c r="D1463" s="64"/>
      <c r="E1463" s="71"/>
    </row>
    <row r="1464" spans="4:5" ht="26.1" customHeight="1">
      <c r="D1464" s="64"/>
      <c r="E1464" s="71"/>
    </row>
    <row r="1465" spans="4:5" ht="26.1" customHeight="1">
      <c r="D1465" s="64"/>
      <c r="E1465" s="71"/>
    </row>
    <row r="1466" spans="4:5" ht="26.1" customHeight="1">
      <c r="D1466" s="64"/>
      <c r="E1466" s="71"/>
    </row>
    <row r="1467" spans="4:5" ht="26.1" customHeight="1">
      <c r="D1467" s="64"/>
      <c r="E1467" s="71"/>
    </row>
    <row r="1468" spans="4:5" ht="26.1" customHeight="1">
      <c r="D1468" s="64"/>
      <c r="E1468" s="71"/>
    </row>
    <row r="1469" spans="4:5" ht="26.1" customHeight="1">
      <c r="D1469" s="64"/>
      <c r="E1469" s="71"/>
    </row>
    <row r="1470" spans="4:5" ht="26.1" customHeight="1">
      <c r="D1470" s="64"/>
      <c r="E1470" s="71"/>
    </row>
    <row r="1471" spans="4:5" ht="26.1" customHeight="1">
      <c r="D1471" s="64"/>
      <c r="E1471" s="71"/>
    </row>
    <row r="1472" spans="4:5" ht="26.1" customHeight="1">
      <c r="D1472" s="64"/>
      <c r="E1472" s="71"/>
    </row>
    <row r="1473" spans="4:5" ht="26.1" customHeight="1">
      <c r="D1473" s="64"/>
      <c r="E1473" s="71"/>
    </row>
    <row r="1474" spans="4:5" ht="26.1" customHeight="1">
      <c r="D1474" s="64"/>
      <c r="E1474" s="71"/>
    </row>
    <row r="1475" spans="4:5" ht="26.1" customHeight="1">
      <c r="D1475" s="64"/>
      <c r="E1475" s="71"/>
    </row>
    <row r="1476" spans="4:5" ht="26.1" customHeight="1">
      <c r="D1476" s="64"/>
      <c r="E1476" s="71"/>
    </row>
    <row r="1477" spans="4:5" ht="26.1" customHeight="1">
      <c r="D1477" s="64"/>
      <c r="E1477" s="71"/>
    </row>
    <row r="1478" spans="4:5" ht="26.1" customHeight="1">
      <c r="D1478" s="64"/>
      <c r="E1478" s="71"/>
    </row>
    <row r="1479" spans="4:5" ht="26.1" customHeight="1">
      <c r="D1479" s="64"/>
      <c r="E1479" s="71"/>
    </row>
    <row r="1480" spans="4:5" ht="26.1" customHeight="1">
      <c r="D1480" s="64"/>
      <c r="E1480" s="71"/>
    </row>
    <row r="1481" spans="4:5" ht="26.1" customHeight="1">
      <c r="D1481" s="64"/>
      <c r="E1481" s="71"/>
    </row>
    <row r="1482" spans="4:5" ht="26.1" customHeight="1">
      <c r="D1482" s="64"/>
      <c r="E1482" s="71"/>
    </row>
    <row r="1483" spans="4:5" ht="26.1" customHeight="1">
      <c r="D1483" s="64"/>
      <c r="E1483" s="71"/>
    </row>
    <row r="1484" spans="4:5" ht="26.1" customHeight="1">
      <c r="D1484" s="64"/>
      <c r="E1484" s="71"/>
    </row>
    <row r="1485" spans="4:5" ht="26.1" customHeight="1">
      <c r="D1485" s="64"/>
      <c r="E1485" s="71"/>
    </row>
    <row r="1486" spans="4:5" ht="26.1" customHeight="1">
      <c r="D1486" s="64"/>
      <c r="E1486" s="71"/>
    </row>
    <row r="1487" spans="4:5" ht="26.1" customHeight="1">
      <c r="D1487" s="64"/>
      <c r="E1487" s="71"/>
    </row>
    <row r="1488" spans="4:5" ht="26.1" customHeight="1">
      <c r="D1488" s="64"/>
      <c r="E1488" s="71"/>
    </row>
    <row r="1489" spans="4:5" ht="26.1" customHeight="1">
      <c r="D1489" s="64"/>
      <c r="E1489" s="71"/>
    </row>
    <row r="1490" spans="4:5" ht="26.1" customHeight="1">
      <c r="D1490" s="64"/>
      <c r="E1490" s="71"/>
    </row>
    <row r="1491" spans="4:5" ht="26.1" customHeight="1">
      <c r="D1491" s="64"/>
      <c r="E1491" s="71"/>
    </row>
    <row r="1492" spans="4:5" ht="26.1" customHeight="1">
      <c r="D1492" s="64"/>
      <c r="E1492" s="71"/>
    </row>
    <row r="1493" spans="4:5" ht="26.1" customHeight="1">
      <c r="D1493" s="64"/>
      <c r="E1493" s="71"/>
    </row>
    <row r="1494" spans="4:5" ht="26.1" customHeight="1">
      <c r="D1494" s="64"/>
      <c r="E1494" s="71"/>
    </row>
    <row r="1495" spans="4:5" ht="26.1" customHeight="1">
      <c r="D1495" s="64"/>
      <c r="E1495" s="71"/>
    </row>
    <row r="1496" spans="4:5" ht="26.1" customHeight="1">
      <c r="D1496" s="64"/>
      <c r="E1496" s="71"/>
    </row>
    <row r="1497" spans="4:5" ht="26.1" customHeight="1">
      <c r="D1497" s="64"/>
      <c r="E1497" s="71"/>
    </row>
    <row r="1498" spans="4:5" ht="26.1" customHeight="1">
      <c r="D1498" s="64"/>
      <c r="E1498" s="71"/>
    </row>
    <row r="1499" spans="4:5" ht="26.1" customHeight="1">
      <c r="D1499" s="64"/>
      <c r="E1499" s="71"/>
    </row>
    <row r="1500" spans="4:5" ht="26.1" customHeight="1">
      <c r="D1500" s="64"/>
      <c r="E1500" s="71"/>
    </row>
    <row r="1501" spans="4:5" ht="26.1" customHeight="1">
      <c r="D1501" s="64"/>
      <c r="E1501" s="71"/>
    </row>
    <row r="1502" spans="4:5" ht="26.1" customHeight="1">
      <c r="D1502" s="64"/>
      <c r="E1502" s="71"/>
    </row>
    <row r="1503" spans="4:5" ht="26.1" customHeight="1">
      <c r="D1503" s="64"/>
      <c r="E1503" s="71"/>
    </row>
    <row r="1504" spans="4:5" ht="26.1" customHeight="1">
      <c r="D1504" s="64"/>
      <c r="E1504" s="71"/>
    </row>
    <row r="1505" spans="4:5" ht="26.1" customHeight="1">
      <c r="D1505" s="64"/>
      <c r="E1505" s="71"/>
    </row>
    <row r="1506" spans="4:5" ht="26.1" customHeight="1">
      <c r="D1506" s="64"/>
      <c r="E1506" s="71"/>
    </row>
    <row r="1507" spans="4:5" ht="26.1" customHeight="1">
      <c r="D1507" s="64"/>
      <c r="E1507" s="71"/>
    </row>
    <row r="1508" spans="4:5" ht="26.1" customHeight="1">
      <c r="D1508" s="64"/>
      <c r="E1508" s="71"/>
    </row>
    <row r="1509" spans="4:5" ht="26.1" customHeight="1">
      <c r="D1509" s="64"/>
      <c r="E1509" s="71"/>
    </row>
    <row r="1510" spans="4:5" ht="26.1" customHeight="1">
      <c r="D1510" s="64"/>
      <c r="E1510" s="71"/>
    </row>
    <row r="1511" spans="4:5" ht="26.1" customHeight="1">
      <c r="D1511" s="64"/>
      <c r="E1511" s="71"/>
    </row>
    <row r="1512" spans="4:5" ht="26.1" customHeight="1">
      <c r="D1512" s="64"/>
      <c r="E1512" s="71"/>
    </row>
    <row r="1513" spans="4:5" ht="26.1" customHeight="1">
      <c r="D1513" s="64"/>
      <c r="E1513" s="71"/>
    </row>
    <row r="1514" spans="4:5" ht="26.1" customHeight="1">
      <c r="D1514" s="64"/>
      <c r="E1514" s="71"/>
    </row>
    <row r="1515" spans="4:5" ht="26.1" customHeight="1">
      <c r="D1515" s="64"/>
      <c r="E1515" s="71"/>
    </row>
    <row r="1516" spans="4:5" ht="26.1" customHeight="1">
      <c r="D1516" s="64"/>
      <c r="E1516" s="71"/>
    </row>
    <row r="1517" spans="4:5" ht="26.1" customHeight="1">
      <c r="D1517" s="64"/>
      <c r="E1517" s="71"/>
    </row>
    <row r="1518" spans="4:5" ht="26.1" customHeight="1">
      <c r="D1518" s="64"/>
      <c r="E1518" s="71"/>
    </row>
    <row r="1519" spans="4:5" ht="26.1" customHeight="1">
      <c r="D1519" s="64"/>
      <c r="E1519" s="71"/>
    </row>
    <row r="1520" spans="4:5" ht="26.1" customHeight="1">
      <c r="D1520" s="64"/>
      <c r="E1520" s="71"/>
    </row>
    <row r="1521" spans="4:5" ht="26.1" customHeight="1">
      <c r="D1521" s="64"/>
      <c r="E1521" s="71"/>
    </row>
    <row r="1522" spans="4:5" ht="26.1" customHeight="1">
      <c r="D1522" s="64"/>
      <c r="E1522" s="71"/>
    </row>
    <row r="1523" spans="4:5" ht="26.1" customHeight="1">
      <c r="D1523" s="64"/>
      <c r="E1523" s="71"/>
    </row>
    <row r="1524" spans="4:5" ht="26.1" customHeight="1">
      <c r="D1524" s="64"/>
      <c r="E1524" s="71"/>
    </row>
    <row r="1525" spans="4:5" ht="26.1" customHeight="1">
      <c r="D1525" s="64"/>
      <c r="E1525" s="71"/>
    </row>
    <row r="1526" spans="4:5" ht="26.1" customHeight="1">
      <c r="D1526" s="64"/>
      <c r="E1526" s="71"/>
    </row>
    <row r="1527" spans="4:5" ht="26.1" customHeight="1">
      <c r="D1527" s="64"/>
      <c r="E1527" s="71"/>
    </row>
    <row r="1528" spans="4:5" ht="26.1" customHeight="1">
      <c r="D1528" s="64"/>
      <c r="E1528" s="71"/>
    </row>
    <row r="1529" spans="4:5" ht="26.1" customHeight="1">
      <c r="D1529" s="64"/>
      <c r="E1529" s="71"/>
    </row>
    <row r="1530" spans="4:5" ht="26.1" customHeight="1">
      <c r="D1530" s="64"/>
      <c r="E1530" s="71"/>
    </row>
    <row r="1531" spans="4:5" ht="26.1" customHeight="1">
      <c r="D1531" s="64"/>
      <c r="E1531" s="71"/>
    </row>
    <row r="1532" spans="4:5" ht="26.1" customHeight="1">
      <c r="D1532" s="64"/>
      <c r="E1532" s="71"/>
    </row>
    <row r="1533" spans="4:5" ht="26.1" customHeight="1">
      <c r="D1533" s="64"/>
      <c r="E1533" s="71"/>
    </row>
    <row r="1534" spans="4:5" ht="26.1" customHeight="1">
      <c r="D1534" s="64"/>
      <c r="E1534" s="71"/>
    </row>
    <row r="1535" spans="4:5" ht="26.1" customHeight="1">
      <c r="D1535" s="64"/>
      <c r="E1535" s="71"/>
    </row>
    <row r="1536" spans="4:5" ht="26.1" customHeight="1">
      <c r="D1536" s="64"/>
      <c r="E1536" s="71"/>
    </row>
    <row r="1537" spans="4:5" ht="26.1" customHeight="1">
      <c r="D1537" s="64"/>
      <c r="E1537" s="71"/>
    </row>
    <row r="1538" spans="4:5" ht="26.1" customHeight="1">
      <c r="D1538" s="64"/>
      <c r="E1538" s="71"/>
    </row>
    <row r="1539" spans="4:5" ht="26.1" customHeight="1">
      <c r="D1539" s="64"/>
      <c r="E1539" s="71"/>
    </row>
    <row r="1540" spans="4:5" ht="26.1" customHeight="1">
      <c r="D1540" s="64"/>
      <c r="E1540" s="71"/>
    </row>
    <row r="1541" spans="4:5" ht="26.1" customHeight="1">
      <c r="D1541" s="64"/>
      <c r="E1541" s="71"/>
    </row>
    <row r="1542" spans="4:5" ht="26.1" customHeight="1">
      <c r="D1542" s="64"/>
      <c r="E1542" s="71"/>
    </row>
    <row r="1543" spans="4:5" ht="26.1" customHeight="1">
      <c r="D1543" s="64"/>
      <c r="E1543" s="71"/>
    </row>
    <row r="1544" spans="4:5" ht="26.1" customHeight="1">
      <c r="D1544" s="64"/>
      <c r="E1544" s="71"/>
    </row>
    <row r="1545" spans="4:5" ht="26.1" customHeight="1">
      <c r="D1545" s="64"/>
      <c r="E1545" s="71"/>
    </row>
    <row r="1546" spans="4:5" ht="26.1" customHeight="1">
      <c r="D1546" s="64"/>
      <c r="E1546" s="71"/>
    </row>
    <row r="1547" spans="4:5" ht="26.1" customHeight="1">
      <c r="D1547" s="64"/>
      <c r="E1547" s="71"/>
    </row>
    <row r="1548" spans="4:5" ht="26.1" customHeight="1">
      <c r="D1548" s="64"/>
      <c r="E1548" s="71"/>
    </row>
    <row r="1549" spans="4:5" ht="26.1" customHeight="1">
      <c r="D1549" s="64"/>
      <c r="E1549" s="71"/>
    </row>
    <row r="1550" spans="4:5" ht="26.1" customHeight="1">
      <c r="D1550" s="64"/>
      <c r="E1550" s="71"/>
    </row>
    <row r="1551" spans="4:5" ht="26.1" customHeight="1">
      <c r="D1551" s="64"/>
      <c r="E1551" s="71"/>
    </row>
    <row r="1552" spans="4:5" ht="26.1" customHeight="1">
      <c r="D1552" s="64"/>
      <c r="E1552" s="71"/>
    </row>
    <row r="1553" spans="4:5" ht="26.1" customHeight="1">
      <c r="D1553" s="64"/>
      <c r="E1553" s="71"/>
    </row>
    <row r="1554" spans="4:5" ht="26.1" customHeight="1">
      <c r="D1554" s="64"/>
      <c r="E1554" s="71"/>
    </row>
    <row r="1555" spans="4:5" ht="26.1" customHeight="1">
      <c r="D1555" s="64"/>
      <c r="E1555" s="71"/>
    </row>
    <row r="1556" spans="4:5" ht="26.1" customHeight="1">
      <c r="D1556" s="64"/>
      <c r="E1556" s="71"/>
    </row>
    <row r="1557" spans="4:5" ht="26.1" customHeight="1">
      <c r="D1557" s="64"/>
      <c r="E1557" s="71"/>
    </row>
    <row r="1558" spans="4:5" ht="26.1" customHeight="1">
      <c r="D1558" s="64"/>
      <c r="E1558" s="71"/>
    </row>
    <row r="1559" spans="4:5" ht="26.1" customHeight="1">
      <c r="D1559" s="64"/>
      <c r="E1559" s="71"/>
    </row>
    <row r="1560" spans="4:5" ht="26.1" customHeight="1">
      <c r="D1560" s="64"/>
      <c r="E1560" s="71"/>
    </row>
    <row r="1561" spans="4:5" ht="26.1" customHeight="1">
      <c r="D1561" s="64"/>
      <c r="E1561" s="71"/>
    </row>
    <row r="1562" spans="4:5" ht="26.1" customHeight="1">
      <c r="D1562" s="64"/>
      <c r="E1562" s="71"/>
    </row>
    <row r="1563" spans="4:5" ht="26.1" customHeight="1">
      <c r="D1563" s="64"/>
      <c r="E1563" s="71"/>
    </row>
    <row r="1564" spans="4:5" ht="26.1" customHeight="1">
      <c r="D1564" s="64"/>
      <c r="E1564" s="71"/>
    </row>
    <row r="1565" spans="4:5" ht="26.1" customHeight="1">
      <c r="D1565" s="64"/>
      <c r="E1565" s="71"/>
    </row>
    <row r="1566" spans="4:5" ht="26.1" customHeight="1">
      <c r="D1566" s="64"/>
      <c r="E1566" s="71"/>
    </row>
    <row r="1567" spans="4:5" ht="26.1" customHeight="1">
      <c r="D1567" s="64"/>
      <c r="E1567" s="71"/>
    </row>
    <row r="1568" spans="4:5" ht="26.1" customHeight="1">
      <c r="D1568" s="64"/>
      <c r="E1568" s="71"/>
    </row>
    <row r="1569" spans="4:5" ht="26.1" customHeight="1">
      <c r="D1569" s="64"/>
      <c r="E1569" s="71"/>
    </row>
    <row r="1570" spans="4:5" ht="26.1" customHeight="1">
      <c r="D1570" s="64"/>
      <c r="E1570" s="71"/>
    </row>
    <row r="1571" spans="4:5" ht="26.1" customHeight="1">
      <c r="D1571" s="64"/>
      <c r="E1571" s="71"/>
    </row>
    <row r="1572" spans="4:5" ht="26.1" customHeight="1">
      <c r="D1572" s="64"/>
      <c r="E1572" s="71"/>
    </row>
    <row r="1573" spans="4:5" ht="26.1" customHeight="1">
      <c r="D1573" s="64"/>
      <c r="E1573" s="71"/>
    </row>
    <row r="1574" spans="4:5" ht="26.1" customHeight="1">
      <c r="D1574" s="64"/>
      <c r="E1574" s="71"/>
    </row>
    <row r="1575" spans="4:5" ht="26.1" customHeight="1">
      <c r="D1575" s="64"/>
      <c r="E1575" s="71"/>
    </row>
    <row r="1576" spans="4:5" ht="26.1" customHeight="1">
      <c r="D1576" s="64"/>
      <c r="E1576" s="71"/>
    </row>
    <row r="1577" spans="4:5" ht="26.1" customHeight="1">
      <c r="D1577" s="64"/>
      <c r="E1577" s="71"/>
    </row>
    <row r="1578" spans="4:5" ht="26.1" customHeight="1">
      <c r="D1578" s="64"/>
      <c r="E1578" s="71"/>
    </row>
    <row r="1579" spans="4:5" ht="26.1" customHeight="1">
      <c r="D1579" s="64"/>
      <c r="E1579" s="71"/>
    </row>
    <row r="1580" spans="4:5" ht="26.1" customHeight="1">
      <c r="D1580" s="64"/>
      <c r="E1580" s="71"/>
    </row>
    <row r="1581" spans="4:5" ht="26.1" customHeight="1">
      <c r="D1581" s="64"/>
      <c r="E1581" s="71"/>
    </row>
    <row r="1582" spans="4:5" ht="26.1" customHeight="1">
      <c r="D1582" s="64"/>
      <c r="E1582" s="71"/>
    </row>
    <row r="1583" spans="4:5" ht="26.1" customHeight="1">
      <c r="D1583" s="64"/>
      <c r="E1583" s="71"/>
    </row>
    <row r="1584" spans="4:5" ht="26.1" customHeight="1">
      <c r="D1584" s="64"/>
      <c r="E1584" s="71"/>
    </row>
    <row r="1585" spans="4:5" ht="26.1" customHeight="1">
      <c r="D1585" s="64"/>
      <c r="E1585" s="71"/>
    </row>
    <row r="1586" spans="4:5" ht="26.1" customHeight="1">
      <c r="D1586" s="64"/>
      <c r="E1586" s="71"/>
    </row>
    <row r="1587" spans="4:5" ht="26.1" customHeight="1">
      <c r="D1587" s="64"/>
      <c r="E1587" s="71"/>
    </row>
    <row r="1588" spans="4:5" ht="26.1" customHeight="1">
      <c r="D1588" s="64"/>
      <c r="E1588" s="71"/>
    </row>
    <row r="1589" spans="4:5" ht="26.1" customHeight="1">
      <c r="D1589" s="64"/>
      <c r="E1589" s="71"/>
    </row>
    <row r="1590" spans="4:5" ht="26.1" customHeight="1">
      <c r="D1590" s="64"/>
      <c r="E1590" s="71"/>
    </row>
    <row r="1591" spans="4:5" ht="26.1" customHeight="1">
      <c r="D1591" s="64"/>
      <c r="E1591" s="71"/>
    </row>
    <row r="1592" spans="4:5" ht="26.1" customHeight="1">
      <c r="D1592" s="64"/>
      <c r="E1592" s="71"/>
    </row>
    <row r="1593" spans="4:5" ht="26.1" customHeight="1">
      <c r="D1593" s="64"/>
      <c r="E1593" s="71"/>
    </row>
    <row r="1594" spans="4:5" ht="26.1" customHeight="1">
      <c r="D1594" s="64"/>
      <c r="E1594" s="71"/>
    </row>
    <row r="1595" spans="4:5" ht="26.1" customHeight="1">
      <c r="D1595" s="64"/>
      <c r="E1595" s="71"/>
    </row>
    <row r="1596" spans="4:5" ht="26.1" customHeight="1">
      <c r="D1596" s="64"/>
      <c r="E1596" s="71"/>
    </row>
    <row r="1597" spans="4:5" ht="26.1" customHeight="1">
      <c r="D1597" s="64"/>
      <c r="E1597" s="71"/>
    </row>
    <row r="1598" spans="4:5" ht="26.1" customHeight="1">
      <c r="D1598" s="64"/>
      <c r="E1598" s="71"/>
    </row>
    <row r="1599" spans="4:5" ht="26.1" customHeight="1">
      <c r="D1599" s="64"/>
      <c r="E1599" s="71"/>
    </row>
    <row r="1600" spans="4:5" ht="26.1" customHeight="1">
      <c r="D1600" s="64"/>
      <c r="E1600" s="71"/>
    </row>
    <row r="1601" spans="4:5" ht="26.1" customHeight="1">
      <c r="D1601" s="64"/>
      <c r="E1601" s="71"/>
    </row>
    <row r="1602" spans="4:5" ht="26.1" customHeight="1">
      <c r="D1602" s="64"/>
      <c r="E1602" s="71"/>
    </row>
    <row r="1603" spans="4:5" ht="26.1" customHeight="1">
      <c r="D1603" s="64"/>
      <c r="E1603" s="71"/>
    </row>
    <row r="1604" spans="4:5" ht="26.1" customHeight="1">
      <c r="D1604" s="64"/>
      <c r="E1604" s="71"/>
    </row>
    <row r="1605" spans="4:5" ht="26.1" customHeight="1">
      <c r="D1605" s="64"/>
      <c r="E1605" s="71"/>
    </row>
    <row r="1606" spans="4:5" ht="26.1" customHeight="1">
      <c r="D1606" s="64"/>
      <c r="E1606" s="71"/>
    </row>
    <row r="1607" spans="4:5" ht="26.1" customHeight="1">
      <c r="D1607" s="64"/>
      <c r="E1607" s="71"/>
    </row>
    <row r="1608" spans="4:5" ht="26.1" customHeight="1">
      <c r="D1608" s="64"/>
      <c r="E1608" s="71"/>
    </row>
    <row r="1609" spans="4:5" ht="26.1" customHeight="1">
      <c r="D1609" s="64"/>
      <c r="E1609" s="71"/>
    </row>
    <row r="1610" spans="4:5" ht="26.1" customHeight="1">
      <c r="D1610" s="64"/>
      <c r="E1610" s="71"/>
    </row>
    <row r="1611" spans="4:5" ht="26.1" customHeight="1">
      <c r="D1611" s="64"/>
      <c r="E1611" s="71"/>
    </row>
    <row r="1612" spans="4:5" ht="26.1" customHeight="1">
      <c r="D1612" s="64"/>
      <c r="E1612" s="71"/>
    </row>
    <row r="1613" spans="4:5" ht="26.1" customHeight="1">
      <c r="D1613" s="64"/>
      <c r="E1613" s="71"/>
    </row>
    <row r="1614" spans="4:5" ht="26.1" customHeight="1">
      <c r="D1614" s="64"/>
      <c r="E1614" s="71"/>
    </row>
    <row r="1615" spans="4:5" ht="26.1" customHeight="1">
      <c r="D1615" s="64"/>
      <c r="E1615" s="71"/>
    </row>
    <row r="1616" spans="4:5" ht="26.1" customHeight="1">
      <c r="D1616" s="64"/>
      <c r="E1616" s="71"/>
    </row>
    <row r="1617" spans="4:5" ht="26.1" customHeight="1">
      <c r="D1617" s="64"/>
      <c r="E1617" s="71"/>
    </row>
    <row r="1618" spans="4:5" ht="26.1" customHeight="1">
      <c r="D1618" s="64"/>
      <c r="E1618" s="71"/>
    </row>
    <row r="1619" spans="4:5" ht="26.1" customHeight="1">
      <c r="D1619" s="64"/>
      <c r="E1619" s="71"/>
    </row>
    <row r="1620" spans="4:5" ht="26.1" customHeight="1">
      <c r="D1620" s="64"/>
      <c r="E1620" s="71"/>
    </row>
    <row r="1621" spans="4:5" ht="26.1" customHeight="1">
      <c r="D1621" s="64"/>
      <c r="E1621" s="71"/>
    </row>
    <row r="1622" spans="4:5" ht="26.1" customHeight="1">
      <c r="D1622" s="64"/>
      <c r="E1622" s="71"/>
    </row>
    <row r="1623" spans="4:5" ht="26.1" customHeight="1">
      <c r="D1623" s="64"/>
      <c r="E1623" s="71"/>
    </row>
    <row r="1624" spans="4:5" ht="26.1" customHeight="1">
      <c r="D1624" s="64"/>
      <c r="E1624" s="71"/>
    </row>
    <row r="1625" spans="4:5" ht="26.1" customHeight="1">
      <c r="D1625" s="64"/>
      <c r="E1625" s="71"/>
    </row>
    <row r="1626" spans="4:5" ht="26.1" customHeight="1">
      <c r="D1626" s="64"/>
      <c r="E1626" s="71"/>
    </row>
    <row r="1627" spans="4:5" ht="26.1" customHeight="1">
      <c r="D1627" s="64"/>
      <c r="E1627" s="71"/>
    </row>
    <row r="1628" spans="4:5" ht="26.1" customHeight="1">
      <c r="D1628" s="64"/>
      <c r="E1628" s="71"/>
    </row>
    <row r="1629" spans="4:5" ht="26.1" customHeight="1">
      <c r="D1629" s="64"/>
      <c r="E1629" s="71"/>
    </row>
    <row r="1630" spans="4:5" ht="26.1" customHeight="1">
      <c r="D1630" s="64"/>
      <c r="E1630" s="71"/>
    </row>
    <row r="1631" spans="4:5" ht="26.1" customHeight="1">
      <c r="D1631" s="64"/>
      <c r="E1631" s="71"/>
    </row>
    <row r="1632" spans="4:5" ht="26.1" customHeight="1">
      <c r="D1632" s="64"/>
      <c r="E1632" s="71"/>
    </row>
    <row r="1633" spans="4:5" ht="26.1" customHeight="1">
      <c r="D1633" s="64"/>
      <c r="E1633" s="71"/>
    </row>
    <row r="1634" spans="4:5" ht="26.1" customHeight="1">
      <c r="D1634" s="64"/>
      <c r="E1634" s="71"/>
    </row>
    <row r="1635" spans="4:5" ht="26.1" customHeight="1">
      <c r="D1635" s="64"/>
      <c r="E1635" s="71"/>
    </row>
    <row r="1636" spans="4:5" ht="26.1" customHeight="1">
      <c r="D1636" s="64"/>
      <c r="E1636" s="71"/>
    </row>
    <row r="1637" spans="4:5" ht="26.1" customHeight="1">
      <c r="D1637" s="64"/>
      <c r="E1637" s="71"/>
    </row>
    <row r="1638" spans="4:5" ht="26.1" customHeight="1">
      <c r="D1638" s="64"/>
      <c r="E1638" s="71"/>
    </row>
    <row r="1639" spans="4:5" ht="26.1" customHeight="1">
      <c r="D1639" s="64"/>
      <c r="E1639" s="71"/>
    </row>
    <row r="1640" spans="4:5" ht="26.1" customHeight="1">
      <c r="D1640" s="64"/>
      <c r="E1640" s="71"/>
    </row>
    <row r="1641" spans="4:5" ht="26.1" customHeight="1">
      <c r="D1641" s="64"/>
      <c r="E1641" s="71"/>
    </row>
    <row r="1642" spans="4:5" ht="26.1" customHeight="1">
      <c r="D1642" s="64"/>
      <c r="E1642" s="71"/>
    </row>
    <row r="1643" spans="4:5" ht="26.1" customHeight="1">
      <c r="D1643" s="64"/>
      <c r="E1643" s="71"/>
    </row>
    <row r="1644" spans="4:5" ht="26.1" customHeight="1">
      <c r="D1644" s="64"/>
      <c r="E1644" s="71"/>
    </row>
    <row r="1645" spans="4:5" ht="26.1" customHeight="1">
      <c r="D1645" s="64"/>
      <c r="E1645" s="71"/>
    </row>
    <row r="1646" spans="4:5" ht="26.1" customHeight="1">
      <c r="D1646" s="64"/>
      <c r="E1646" s="71"/>
    </row>
    <row r="1647" spans="4:5" ht="26.1" customHeight="1">
      <c r="D1647" s="64"/>
      <c r="E1647" s="71"/>
    </row>
    <row r="1648" spans="4:5" ht="26.1" customHeight="1">
      <c r="D1648" s="64"/>
      <c r="E1648" s="71"/>
    </row>
    <row r="1649" spans="4:5" ht="26.1" customHeight="1">
      <c r="D1649" s="64"/>
      <c r="E1649" s="71"/>
    </row>
    <row r="1650" spans="4:5" ht="26.1" customHeight="1">
      <c r="D1650" s="64"/>
      <c r="E1650" s="71"/>
    </row>
    <row r="1651" spans="4:5" ht="26.1" customHeight="1">
      <c r="D1651" s="64"/>
      <c r="E1651" s="71"/>
    </row>
    <row r="1652" spans="4:5" ht="26.1" customHeight="1">
      <c r="D1652" s="64"/>
      <c r="E1652" s="71"/>
    </row>
    <row r="1653" spans="4:5" ht="26.1" customHeight="1">
      <c r="D1653" s="64"/>
      <c r="E1653" s="71"/>
    </row>
    <row r="1654" spans="4:5" ht="26.1" customHeight="1">
      <c r="D1654" s="64"/>
      <c r="E1654" s="71"/>
    </row>
    <row r="1655" spans="4:5" ht="26.1" customHeight="1">
      <c r="D1655" s="64"/>
      <c r="E1655" s="71"/>
    </row>
    <row r="1656" spans="4:5" ht="26.1" customHeight="1">
      <c r="D1656" s="64"/>
      <c r="E1656" s="71"/>
    </row>
    <row r="1657" spans="4:5" ht="26.1" customHeight="1">
      <c r="D1657" s="64"/>
      <c r="E1657" s="71"/>
    </row>
    <row r="1658" spans="4:5" ht="26.1" customHeight="1">
      <c r="D1658" s="64"/>
      <c r="E1658" s="71"/>
    </row>
    <row r="1659" spans="4:5" ht="26.1" customHeight="1">
      <c r="D1659" s="64"/>
      <c r="E1659" s="71"/>
    </row>
    <row r="1660" spans="4:5" ht="26.1" customHeight="1">
      <c r="D1660" s="64"/>
      <c r="E1660" s="71"/>
    </row>
    <row r="1661" spans="4:5" ht="26.1" customHeight="1">
      <c r="D1661" s="64"/>
      <c r="E1661" s="71"/>
    </row>
    <row r="1662" spans="4:5" ht="26.1" customHeight="1">
      <c r="D1662" s="64"/>
      <c r="E1662" s="71"/>
    </row>
    <row r="1663" spans="4:5" ht="26.1" customHeight="1">
      <c r="D1663" s="64"/>
      <c r="E1663" s="71"/>
    </row>
    <row r="1664" spans="4:5" ht="26.1" customHeight="1">
      <c r="D1664" s="64"/>
      <c r="E1664" s="71"/>
    </row>
    <row r="1665" spans="4:5" ht="26.1" customHeight="1">
      <c r="D1665" s="64"/>
      <c r="E1665" s="71"/>
    </row>
    <row r="1666" spans="4:5" ht="26.1" customHeight="1">
      <c r="D1666" s="64"/>
      <c r="E1666" s="71"/>
    </row>
    <row r="1667" spans="4:5" ht="26.1" customHeight="1">
      <c r="D1667" s="64"/>
      <c r="E1667" s="71"/>
    </row>
    <row r="1668" spans="4:5" ht="26.1" customHeight="1">
      <c r="D1668" s="64"/>
      <c r="E1668" s="71"/>
    </row>
    <row r="1669" spans="4:5" ht="26.1" customHeight="1">
      <c r="D1669" s="64"/>
      <c r="E1669" s="71"/>
    </row>
    <row r="1670" spans="4:5" ht="26.1" customHeight="1">
      <c r="D1670" s="64"/>
      <c r="E1670" s="71"/>
    </row>
    <row r="1671" spans="4:5" ht="26.1" customHeight="1">
      <c r="D1671" s="64"/>
      <c r="E1671" s="71"/>
    </row>
    <row r="1672" spans="4:5" ht="26.1" customHeight="1">
      <c r="D1672" s="64"/>
      <c r="E1672" s="71"/>
    </row>
    <row r="1673" spans="4:5" ht="26.1" customHeight="1">
      <c r="D1673" s="64"/>
      <c r="E1673" s="71"/>
    </row>
    <row r="1674" spans="4:5" ht="26.1" customHeight="1">
      <c r="D1674" s="64"/>
      <c r="E1674" s="71"/>
    </row>
    <row r="1675" spans="4:5" ht="26.1" customHeight="1">
      <c r="D1675" s="64"/>
      <c r="E1675" s="71"/>
    </row>
    <row r="1676" spans="4:5" ht="26.1" customHeight="1">
      <c r="D1676" s="64"/>
      <c r="E1676" s="71"/>
    </row>
    <row r="1677" spans="4:5" ht="26.1" customHeight="1">
      <c r="D1677" s="64"/>
      <c r="E1677" s="71"/>
    </row>
    <row r="1678" spans="4:5" ht="26.1" customHeight="1">
      <c r="D1678" s="64"/>
      <c r="E1678" s="71"/>
    </row>
    <row r="1679" spans="4:5" ht="26.1" customHeight="1">
      <c r="D1679" s="64"/>
      <c r="E1679" s="71"/>
    </row>
    <row r="1680" spans="4:5" ht="26.1" customHeight="1">
      <c r="D1680" s="64"/>
      <c r="E1680" s="71"/>
    </row>
    <row r="1681" spans="4:5" ht="26.1" customHeight="1">
      <c r="D1681" s="64"/>
      <c r="E1681" s="71"/>
    </row>
    <row r="1682" spans="4:5" ht="26.1" customHeight="1">
      <c r="D1682" s="64"/>
      <c r="E1682" s="71"/>
    </row>
    <row r="1683" spans="4:5" ht="26.1" customHeight="1">
      <c r="D1683" s="64"/>
      <c r="E1683" s="71"/>
    </row>
    <row r="1684" spans="4:5" ht="26.1" customHeight="1">
      <c r="D1684" s="64"/>
      <c r="E1684" s="71"/>
    </row>
    <row r="1685" spans="4:5" ht="26.1" customHeight="1">
      <c r="D1685" s="64"/>
      <c r="E1685" s="71"/>
    </row>
    <row r="1686" spans="4:5" ht="26.1" customHeight="1">
      <c r="D1686" s="64"/>
      <c r="E1686" s="71"/>
    </row>
    <row r="1687" spans="4:5" ht="26.1" customHeight="1">
      <c r="D1687" s="64"/>
      <c r="E1687" s="71"/>
    </row>
    <row r="1688" spans="4:5" ht="26.1" customHeight="1">
      <c r="D1688" s="64"/>
      <c r="E1688" s="71"/>
    </row>
    <row r="1689" spans="4:5" ht="26.1" customHeight="1">
      <c r="D1689" s="64"/>
      <c r="E1689" s="71"/>
    </row>
    <row r="1690" spans="4:5" ht="26.1" customHeight="1">
      <c r="D1690" s="64"/>
      <c r="E1690" s="71"/>
    </row>
    <row r="1691" spans="4:5" ht="26.1" customHeight="1">
      <c r="D1691" s="64"/>
      <c r="E1691" s="71"/>
    </row>
    <row r="1692" spans="4:5" ht="26.1" customHeight="1">
      <c r="D1692" s="64"/>
      <c r="E1692" s="71"/>
    </row>
    <row r="1693" spans="4:5" ht="26.1" customHeight="1">
      <c r="D1693" s="64"/>
      <c r="E1693" s="71"/>
    </row>
    <row r="1694" spans="4:5" ht="26.1" customHeight="1">
      <c r="D1694" s="64"/>
      <c r="E1694" s="71"/>
    </row>
    <row r="1695" spans="4:5" ht="26.1" customHeight="1">
      <c r="D1695" s="64"/>
      <c r="E1695" s="71"/>
    </row>
    <row r="1696" spans="4:5" ht="26.1" customHeight="1">
      <c r="D1696" s="64"/>
      <c r="E1696" s="71"/>
    </row>
    <row r="1697" spans="4:5" ht="26.1" customHeight="1">
      <c r="D1697" s="64"/>
      <c r="E1697" s="71"/>
    </row>
    <row r="1698" spans="4:5" ht="26.1" customHeight="1">
      <c r="D1698" s="64"/>
      <c r="E1698" s="71"/>
    </row>
    <row r="1699" spans="4:5" ht="26.1" customHeight="1">
      <c r="D1699" s="64"/>
      <c r="E1699" s="71"/>
    </row>
    <row r="1700" spans="4:5" ht="26.1" customHeight="1">
      <c r="D1700" s="64"/>
      <c r="E1700" s="71"/>
    </row>
    <row r="1701" spans="4:5" ht="26.1" customHeight="1">
      <c r="D1701" s="64"/>
      <c r="E1701" s="71"/>
    </row>
    <row r="1702" spans="4:5" ht="26.1" customHeight="1">
      <c r="D1702" s="64"/>
      <c r="E1702" s="71"/>
    </row>
    <row r="1703" spans="4:5" ht="26.1" customHeight="1">
      <c r="D1703" s="64"/>
      <c r="E1703" s="71"/>
    </row>
    <row r="1704" spans="4:5" ht="26.1" customHeight="1">
      <c r="D1704" s="64"/>
      <c r="E1704" s="71"/>
    </row>
    <row r="1705" spans="4:5" ht="26.1" customHeight="1">
      <c r="D1705" s="64"/>
      <c r="E1705" s="71"/>
    </row>
    <row r="1706" spans="4:5" ht="26.1" customHeight="1">
      <c r="D1706" s="64"/>
      <c r="E1706" s="71"/>
    </row>
    <row r="1707" spans="4:5" ht="26.1" customHeight="1">
      <c r="D1707" s="64"/>
      <c r="E1707" s="71"/>
    </row>
    <row r="1708" spans="4:5" ht="26.1" customHeight="1">
      <c r="D1708" s="64"/>
      <c r="E1708" s="71"/>
    </row>
    <row r="1709" spans="4:5" ht="26.1" customHeight="1">
      <c r="D1709" s="64"/>
      <c r="E1709" s="71"/>
    </row>
    <row r="1710" spans="4:5" ht="26.1" customHeight="1">
      <c r="D1710" s="64"/>
      <c r="E1710" s="71"/>
    </row>
    <row r="1711" spans="4:5" ht="26.1" customHeight="1">
      <c r="D1711" s="64"/>
      <c r="E1711" s="71"/>
    </row>
    <row r="1712" spans="4:5" ht="26.1" customHeight="1">
      <c r="D1712" s="64"/>
      <c r="E1712" s="71"/>
    </row>
    <row r="1713" spans="4:5" ht="26.1" customHeight="1">
      <c r="D1713" s="64"/>
      <c r="E1713" s="71"/>
    </row>
    <row r="1714" spans="4:5" ht="26.1" customHeight="1">
      <c r="D1714" s="64"/>
      <c r="E1714" s="71"/>
    </row>
    <row r="1715" spans="4:5" ht="26.1" customHeight="1">
      <c r="D1715" s="64"/>
      <c r="E1715" s="71"/>
    </row>
    <row r="1716" spans="4:5" ht="26.1" customHeight="1">
      <c r="D1716" s="64"/>
      <c r="E1716" s="71"/>
    </row>
    <row r="1717" spans="4:5" ht="26.1" customHeight="1">
      <c r="D1717" s="64"/>
      <c r="E1717" s="71"/>
    </row>
    <row r="1718" spans="4:5" ht="26.1" customHeight="1">
      <c r="D1718" s="64"/>
      <c r="E1718" s="71"/>
    </row>
    <row r="1719" spans="4:5" ht="26.1" customHeight="1">
      <c r="D1719" s="64"/>
      <c r="E1719" s="71"/>
    </row>
    <row r="1720" spans="4:5" ht="26.1" customHeight="1">
      <c r="D1720" s="64"/>
      <c r="E1720" s="71"/>
    </row>
    <row r="1721" spans="4:5" ht="26.1" customHeight="1">
      <c r="D1721" s="64"/>
      <c r="E1721" s="71"/>
    </row>
    <row r="1722" spans="4:5" ht="26.1" customHeight="1">
      <c r="D1722" s="64"/>
      <c r="E1722" s="71"/>
    </row>
    <row r="1723" spans="4:5" ht="26.1" customHeight="1">
      <c r="D1723" s="64"/>
      <c r="E1723" s="71"/>
    </row>
    <row r="1724" spans="4:5" ht="26.1" customHeight="1">
      <c r="D1724" s="64"/>
      <c r="E1724" s="71"/>
    </row>
    <row r="1725" spans="4:5" ht="26.1" customHeight="1">
      <c r="D1725" s="64"/>
      <c r="E1725" s="71"/>
    </row>
    <row r="1726" spans="4:5" ht="26.1" customHeight="1">
      <c r="D1726" s="64"/>
      <c r="E1726" s="71"/>
    </row>
    <row r="1727" spans="4:5" ht="26.1" customHeight="1">
      <c r="D1727" s="64"/>
      <c r="E1727" s="71"/>
    </row>
    <row r="1728" spans="4:5" ht="26.1" customHeight="1">
      <c r="D1728" s="64"/>
      <c r="E1728" s="71"/>
    </row>
    <row r="1729" spans="4:5" ht="26.1" customHeight="1">
      <c r="D1729" s="64"/>
      <c r="E1729" s="71"/>
    </row>
    <row r="1730" spans="4:5" ht="26.1" customHeight="1">
      <c r="D1730" s="64"/>
      <c r="E1730" s="71"/>
    </row>
    <row r="1731" spans="4:5" ht="26.1" customHeight="1">
      <c r="D1731" s="64"/>
      <c r="E1731" s="71"/>
    </row>
    <row r="1732" spans="4:5" ht="26.1" customHeight="1">
      <c r="D1732" s="64"/>
      <c r="E1732" s="71"/>
    </row>
    <row r="1733" spans="4:5" ht="26.1" customHeight="1">
      <c r="D1733" s="64"/>
      <c r="E1733" s="71"/>
    </row>
    <row r="1734" spans="4:5" ht="26.1" customHeight="1">
      <c r="D1734" s="64"/>
      <c r="E1734" s="71"/>
    </row>
    <row r="1735" spans="4:5" ht="26.1" customHeight="1">
      <c r="D1735" s="64"/>
      <c r="E1735" s="71"/>
    </row>
    <row r="1736" spans="4:5" ht="26.1" customHeight="1">
      <c r="D1736" s="64"/>
      <c r="E1736" s="71"/>
    </row>
    <row r="1737" spans="4:5" ht="26.1" customHeight="1">
      <c r="D1737" s="64"/>
      <c r="E1737" s="71"/>
    </row>
    <row r="1738" spans="4:5" ht="26.1" customHeight="1">
      <c r="D1738" s="64"/>
      <c r="E1738" s="71"/>
    </row>
    <row r="1739" spans="4:5" ht="26.1" customHeight="1">
      <c r="D1739" s="64"/>
      <c r="E1739" s="71"/>
    </row>
    <row r="1740" spans="4:5" ht="26.1" customHeight="1">
      <c r="D1740" s="64"/>
      <c r="E1740" s="71"/>
    </row>
    <row r="1741" spans="4:5" ht="26.1" customHeight="1">
      <c r="D1741" s="64"/>
      <c r="E1741" s="71"/>
    </row>
    <row r="1742" spans="4:5" ht="26.1" customHeight="1">
      <c r="D1742" s="64"/>
      <c r="E1742" s="71"/>
    </row>
    <row r="1743" spans="4:5" ht="26.1" customHeight="1">
      <c r="D1743" s="64"/>
      <c r="E1743" s="71"/>
    </row>
    <row r="1744" spans="4:5" ht="26.1" customHeight="1">
      <c r="D1744" s="64"/>
      <c r="E1744" s="71"/>
    </row>
    <row r="1745" spans="4:5" ht="26.1" customHeight="1">
      <c r="D1745" s="64"/>
      <c r="E1745" s="71"/>
    </row>
    <row r="1746" spans="4:5" ht="26.1" customHeight="1">
      <c r="D1746" s="64"/>
      <c r="E1746" s="71"/>
    </row>
    <row r="1747" spans="4:5" ht="26.1" customHeight="1">
      <c r="D1747" s="64"/>
      <c r="E1747" s="71"/>
    </row>
    <row r="1748" spans="4:5" ht="26.1" customHeight="1">
      <c r="D1748" s="64"/>
      <c r="E1748" s="71"/>
    </row>
    <row r="1749" spans="4:5" ht="26.1" customHeight="1">
      <c r="D1749" s="64"/>
      <c r="E1749" s="71"/>
    </row>
    <row r="1750" spans="4:5" ht="26.1" customHeight="1">
      <c r="D1750" s="64"/>
      <c r="E1750" s="71"/>
    </row>
    <row r="1751" spans="4:5" ht="26.1" customHeight="1">
      <c r="D1751" s="64"/>
      <c r="E1751" s="71"/>
    </row>
    <row r="1752" spans="4:5" ht="26.1" customHeight="1">
      <c r="D1752" s="64"/>
      <c r="E1752" s="71"/>
    </row>
    <row r="1753" spans="4:5" ht="26.1" customHeight="1">
      <c r="D1753" s="64"/>
      <c r="E1753" s="71"/>
    </row>
    <row r="1754" spans="4:5" ht="26.1" customHeight="1">
      <c r="D1754" s="64"/>
      <c r="E1754" s="71"/>
    </row>
    <row r="1755" spans="4:5" ht="26.1" customHeight="1">
      <c r="D1755" s="64"/>
      <c r="E1755" s="71"/>
    </row>
    <row r="1756" spans="4:5" ht="26.1" customHeight="1">
      <c r="D1756" s="64"/>
      <c r="E1756" s="71"/>
    </row>
    <row r="1757" spans="4:5" ht="26.1" customHeight="1">
      <c r="D1757" s="64"/>
      <c r="E1757" s="71"/>
    </row>
    <row r="1758" spans="4:5" ht="26.1" customHeight="1">
      <c r="D1758" s="64"/>
      <c r="E1758" s="71"/>
    </row>
    <row r="1759" spans="4:5" ht="26.1" customHeight="1">
      <c r="D1759" s="64"/>
      <c r="E1759" s="71"/>
    </row>
    <row r="1760" spans="4:5" ht="26.1" customHeight="1">
      <c r="D1760" s="64"/>
      <c r="E1760" s="71"/>
    </row>
    <row r="1761" spans="4:5" ht="26.1" customHeight="1">
      <c r="D1761" s="64"/>
      <c r="E1761" s="71"/>
    </row>
    <row r="1762" spans="4:5" ht="26.1" customHeight="1">
      <c r="D1762" s="64"/>
      <c r="E1762" s="71"/>
    </row>
    <row r="1763" spans="4:5" ht="26.1" customHeight="1">
      <c r="D1763" s="64"/>
      <c r="E1763" s="71"/>
    </row>
    <row r="1764" spans="4:5" ht="26.1" customHeight="1">
      <c r="D1764" s="64"/>
      <c r="E1764" s="71"/>
    </row>
    <row r="1765" spans="4:5" ht="26.1" customHeight="1">
      <c r="D1765" s="64"/>
      <c r="E1765" s="71"/>
    </row>
    <row r="1766" spans="4:5" ht="26.1" customHeight="1">
      <c r="D1766" s="64"/>
      <c r="E1766" s="71"/>
    </row>
    <row r="1767" spans="4:5" ht="26.1" customHeight="1">
      <c r="D1767" s="64"/>
      <c r="E1767" s="71"/>
    </row>
    <row r="1768" spans="4:5" ht="26.1" customHeight="1">
      <c r="D1768" s="64"/>
      <c r="E1768" s="71"/>
    </row>
    <row r="1769" spans="4:5" ht="26.1" customHeight="1">
      <c r="D1769" s="64"/>
      <c r="E1769" s="71"/>
    </row>
    <row r="1770" spans="4:5" ht="26.1" customHeight="1">
      <c r="D1770" s="64"/>
      <c r="E1770" s="71"/>
    </row>
    <row r="1771" spans="4:5" ht="26.1" customHeight="1">
      <c r="D1771" s="64"/>
      <c r="E1771" s="71"/>
    </row>
    <row r="1772" spans="4:5" ht="26.1" customHeight="1">
      <c r="D1772" s="64"/>
      <c r="E1772" s="71"/>
    </row>
    <row r="1773" spans="4:5" ht="26.1" customHeight="1">
      <c r="D1773" s="64"/>
      <c r="E1773" s="71"/>
    </row>
    <row r="1774" spans="4:5" ht="26.1" customHeight="1">
      <c r="D1774" s="64"/>
      <c r="E1774" s="71"/>
    </row>
    <row r="1775" spans="4:5" ht="26.1" customHeight="1">
      <c r="D1775" s="64"/>
      <c r="E1775" s="71"/>
    </row>
    <row r="1776" spans="4:5" ht="26.1" customHeight="1">
      <c r="D1776" s="64"/>
      <c r="E1776" s="71"/>
    </row>
    <row r="1777" spans="4:5" ht="26.1" customHeight="1">
      <c r="D1777" s="64"/>
      <c r="E1777" s="71"/>
    </row>
    <row r="1778" spans="4:5" ht="26.1" customHeight="1">
      <c r="D1778" s="64"/>
      <c r="E1778" s="71"/>
    </row>
    <row r="1779" spans="4:5" ht="26.1" customHeight="1">
      <c r="D1779" s="64"/>
      <c r="E1779" s="71"/>
    </row>
    <row r="1780" spans="4:5" ht="26.1" customHeight="1">
      <c r="D1780" s="64"/>
      <c r="E1780" s="71"/>
    </row>
    <row r="1781" spans="4:5" ht="26.1" customHeight="1">
      <c r="D1781" s="64"/>
      <c r="E1781" s="71"/>
    </row>
    <row r="1782" spans="4:5" ht="26.1" customHeight="1">
      <c r="D1782" s="64"/>
      <c r="E1782" s="71"/>
    </row>
    <row r="1783" spans="4:5" ht="26.1" customHeight="1">
      <c r="D1783" s="64"/>
      <c r="E1783" s="71"/>
    </row>
    <row r="1784" spans="4:5" ht="26.1" customHeight="1">
      <c r="D1784" s="64"/>
      <c r="E1784" s="71"/>
    </row>
    <row r="1785" spans="4:5" ht="26.1" customHeight="1">
      <c r="D1785" s="64"/>
      <c r="E1785" s="71"/>
    </row>
    <row r="1786" spans="4:5" ht="26.1" customHeight="1">
      <c r="D1786" s="64"/>
      <c r="E1786" s="71"/>
    </row>
    <row r="1787" spans="4:5" ht="26.1" customHeight="1">
      <c r="D1787" s="64"/>
      <c r="E1787" s="71"/>
    </row>
    <row r="1788" spans="4:5" ht="26.1" customHeight="1">
      <c r="D1788" s="64"/>
      <c r="E1788" s="71"/>
    </row>
    <row r="1789" spans="4:5" ht="26.1" customHeight="1">
      <c r="D1789" s="64"/>
      <c r="E1789" s="71"/>
    </row>
    <row r="1790" spans="4:5" ht="26.1" customHeight="1">
      <c r="D1790" s="64"/>
      <c r="E1790" s="71"/>
    </row>
    <row r="1791" spans="4:5" ht="26.1" customHeight="1">
      <c r="D1791" s="64"/>
      <c r="E1791" s="71"/>
    </row>
    <row r="1792" spans="4:5" ht="26.1" customHeight="1">
      <c r="D1792" s="64"/>
      <c r="E1792" s="71"/>
    </row>
    <row r="1793" spans="4:5" ht="26.1" customHeight="1">
      <c r="D1793" s="64"/>
      <c r="E1793" s="71"/>
    </row>
    <row r="1794" spans="4:5" ht="26.1" customHeight="1">
      <c r="D1794" s="64"/>
      <c r="E1794" s="71"/>
    </row>
    <row r="1795" spans="4:5" ht="26.1" customHeight="1">
      <c r="D1795" s="64"/>
      <c r="E1795" s="71"/>
    </row>
    <row r="1796" spans="4:5" ht="26.1" customHeight="1">
      <c r="D1796" s="64"/>
      <c r="E1796" s="71"/>
    </row>
    <row r="1797" spans="4:5" ht="26.1" customHeight="1">
      <c r="D1797" s="64"/>
      <c r="E1797" s="71"/>
    </row>
    <row r="1798" spans="4:5" ht="26.1" customHeight="1">
      <c r="D1798" s="64"/>
      <c r="E1798" s="71"/>
    </row>
    <row r="1799" spans="4:5" ht="26.1" customHeight="1">
      <c r="D1799" s="64"/>
      <c r="E1799" s="71"/>
    </row>
    <row r="1800" spans="4:5" ht="26.1" customHeight="1">
      <c r="D1800" s="64"/>
      <c r="E1800" s="71"/>
    </row>
    <row r="1801" spans="4:5" ht="26.1" customHeight="1">
      <c r="D1801" s="64"/>
      <c r="E1801" s="71"/>
    </row>
    <row r="1802" spans="4:5" ht="26.1" customHeight="1">
      <c r="D1802" s="64"/>
      <c r="E1802" s="71"/>
    </row>
    <row r="1803" spans="4:5" ht="26.1" customHeight="1">
      <c r="D1803" s="64"/>
      <c r="E1803" s="71"/>
    </row>
    <row r="1804" spans="4:5" ht="26.1" customHeight="1">
      <c r="D1804" s="64"/>
      <c r="E1804" s="71"/>
    </row>
    <row r="1805" spans="4:5" ht="26.1" customHeight="1">
      <c r="D1805" s="64"/>
      <c r="E1805" s="71"/>
    </row>
    <row r="1806" spans="4:5" ht="26.1" customHeight="1">
      <c r="D1806" s="64"/>
      <c r="E1806" s="71"/>
    </row>
    <row r="1807" spans="4:5" ht="26.1" customHeight="1">
      <c r="D1807" s="64"/>
      <c r="E1807" s="71"/>
    </row>
    <row r="1808" spans="4:5" ht="26.1" customHeight="1">
      <c r="D1808" s="64"/>
      <c r="E1808" s="71"/>
    </row>
    <row r="1809" spans="4:5" ht="26.1" customHeight="1">
      <c r="D1809" s="64"/>
      <c r="E1809" s="71"/>
    </row>
    <row r="1810" spans="4:5" ht="26.1" customHeight="1">
      <c r="D1810" s="64"/>
      <c r="E1810" s="71"/>
    </row>
    <row r="1811" spans="4:5" ht="26.1" customHeight="1">
      <c r="D1811" s="64"/>
      <c r="E1811" s="71"/>
    </row>
    <row r="1812" spans="4:5" ht="26.1" customHeight="1">
      <c r="D1812" s="64"/>
      <c r="E1812" s="71"/>
    </row>
    <row r="1813" spans="4:5" ht="26.1" customHeight="1">
      <c r="D1813" s="64"/>
      <c r="E1813" s="71"/>
    </row>
    <row r="1814" spans="4:5" ht="26.1" customHeight="1">
      <c r="D1814" s="64"/>
      <c r="E1814" s="71"/>
    </row>
    <row r="1815" spans="4:5" ht="26.1" customHeight="1">
      <c r="D1815" s="64"/>
      <c r="E1815" s="71"/>
    </row>
    <row r="1816" spans="4:5" ht="26.1" customHeight="1">
      <c r="D1816" s="64"/>
      <c r="E1816" s="71"/>
    </row>
    <row r="1817" spans="4:5" ht="26.1" customHeight="1">
      <c r="D1817" s="64"/>
      <c r="E1817" s="71"/>
    </row>
    <row r="1818" spans="4:5" ht="26.1" customHeight="1">
      <c r="D1818" s="64"/>
      <c r="E1818" s="71"/>
    </row>
    <row r="1819" spans="4:5" ht="26.1" customHeight="1">
      <c r="D1819" s="64"/>
      <c r="E1819" s="71"/>
    </row>
    <row r="1820" spans="4:5" ht="26.1" customHeight="1">
      <c r="D1820" s="64"/>
      <c r="E1820" s="71"/>
    </row>
    <row r="1821" spans="4:5" ht="26.1" customHeight="1">
      <c r="D1821" s="64"/>
      <c r="E1821" s="71"/>
    </row>
    <row r="1822" spans="4:5" ht="26.1" customHeight="1">
      <c r="D1822" s="64"/>
      <c r="E1822" s="71"/>
    </row>
    <row r="1823" spans="4:5" ht="26.1" customHeight="1">
      <c r="D1823" s="64"/>
      <c r="E1823" s="71"/>
    </row>
    <row r="1824" spans="4:5" ht="26.1" customHeight="1">
      <c r="D1824" s="64"/>
      <c r="E1824" s="71"/>
    </row>
    <row r="1825" spans="4:5" ht="26.1" customHeight="1">
      <c r="D1825" s="64"/>
      <c r="E1825" s="71"/>
    </row>
    <row r="1826" spans="4:5" ht="26.1" customHeight="1">
      <c r="D1826" s="64"/>
      <c r="E1826" s="71"/>
    </row>
    <row r="1827" spans="4:5" ht="26.1" customHeight="1">
      <c r="D1827" s="64"/>
      <c r="E1827" s="71"/>
    </row>
    <row r="1828" spans="4:5" ht="26.1" customHeight="1">
      <c r="D1828" s="64"/>
      <c r="E1828" s="71"/>
    </row>
    <row r="1829" spans="4:5" ht="26.1" customHeight="1">
      <c r="D1829" s="64"/>
      <c r="E1829" s="71"/>
    </row>
    <row r="1830" spans="4:5" ht="26.1" customHeight="1">
      <c r="D1830" s="64"/>
      <c r="E1830" s="71"/>
    </row>
    <row r="1831" spans="4:5" ht="26.1" customHeight="1">
      <c r="D1831" s="64"/>
      <c r="E1831" s="71"/>
    </row>
    <row r="1832" spans="4:5" ht="26.1" customHeight="1">
      <c r="D1832" s="64"/>
      <c r="E1832" s="71"/>
    </row>
    <row r="1833" spans="4:5" ht="26.1" customHeight="1">
      <c r="D1833" s="64"/>
      <c r="E1833" s="71"/>
    </row>
    <row r="1834" spans="4:5" ht="26.1" customHeight="1">
      <c r="D1834" s="64"/>
      <c r="E1834" s="71"/>
    </row>
    <row r="1835" spans="4:5" ht="26.1" customHeight="1">
      <c r="D1835" s="64"/>
      <c r="E1835" s="71"/>
    </row>
    <row r="1836" spans="4:5" ht="26.1" customHeight="1">
      <c r="D1836" s="64"/>
      <c r="E1836" s="71"/>
    </row>
    <row r="1837" spans="4:5" ht="26.1" customHeight="1">
      <c r="D1837" s="64"/>
      <c r="E1837" s="71"/>
    </row>
    <row r="1838" spans="4:5" ht="26.1" customHeight="1">
      <c r="D1838" s="64"/>
      <c r="E1838" s="71"/>
    </row>
    <row r="1839" spans="4:5" ht="26.1" customHeight="1">
      <c r="D1839" s="64"/>
      <c r="E1839" s="71"/>
    </row>
    <row r="1840" spans="4:5" ht="26.1" customHeight="1">
      <c r="D1840" s="64"/>
      <c r="E1840" s="71"/>
    </row>
    <row r="1841" spans="4:5" ht="26.1" customHeight="1">
      <c r="D1841" s="64"/>
      <c r="E1841" s="71"/>
    </row>
    <row r="1842" spans="4:5" ht="26.1" customHeight="1">
      <c r="D1842" s="64"/>
      <c r="E1842" s="71"/>
    </row>
    <row r="1843" spans="4:5" ht="26.1" customHeight="1">
      <c r="D1843" s="64"/>
      <c r="E1843" s="71"/>
    </row>
    <row r="1844" spans="4:5" ht="26.1" customHeight="1">
      <c r="D1844" s="64"/>
      <c r="E1844" s="71"/>
    </row>
    <row r="1845" spans="4:5" ht="26.1" customHeight="1">
      <c r="D1845" s="64"/>
      <c r="E1845" s="71"/>
    </row>
    <row r="1846" spans="4:5" ht="26.1" customHeight="1">
      <c r="D1846" s="64"/>
      <c r="E1846" s="71"/>
    </row>
    <row r="1847" spans="4:5" ht="26.1" customHeight="1">
      <c r="D1847" s="64"/>
      <c r="E1847" s="71"/>
    </row>
    <row r="1848" spans="4:5" ht="26.1" customHeight="1">
      <c r="D1848" s="64"/>
      <c r="E1848" s="71"/>
    </row>
    <row r="1849" spans="4:5" ht="26.1" customHeight="1">
      <c r="D1849" s="64"/>
      <c r="E1849" s="71"/>
    </row>
    <row r="1850" spans="4:5" ht="26.1" customHeight="1">
      <c r="D1850" s="64"/>
      <c r="E1850" s="71"/>
    </row>
    <row r="1851" spans="4:5" ht="26.1" customHeight="1">
      <c r="D1851" s="64"/>
      <c r="E1851" s="71"/>
    </row>
    <row r="1852" spans="4:5" ht="26.1" customHeight="1">
      <c r="D1852" s="64"/>
      <c r="E1852" s="71"/>
    </row>
    <row r="1853" spans="4:5" ht="26.1" customHeight="1">
      <c r="D1853" s="64"/>
      <c r="E1853" s="71"/>
    </row>
    <row r="1854" spans="4:5" ht="26.1" customHeight="1">
      <c r="D1854" s="64"/>
      <c r="E1854" s="71"/>
    </row>
    <row r="1855" spans="4:5" ht="26.1" customHeight="1">
      <c r="D1855" s="64"/>
      <c r="E1855" s="71"/>
    </row>
    <row r="1856" spans="4:5" ht="26.1" customHeight="1">
      <c r="D1856" s="64"/>
      <c r="E1856" s="71"/>
    </row>
    <row r="1857" spans="4:5" ht="26.1" customHeight="1">
      <c r="D1857" s="64"/>
      <c r="E1857" s="71"/>
    </row>
    <row r="1858" spans="4:5" ht="26.1" customHeight="1">
      <c r="D1858" s="64"/>
      <c r="E1858" s="71"/>
    </row>
    <row r="1859" spans="4:5" ht="26.1" customHeight="1">
      <c r="D1859" s="64"/>
      <c r="E1859" s="71"/>
    </row>
    <row r="1860" spans="4:5" ht="26.1" customHeight="1">
      <c r="D1860" s="64"/>
      <c r="E1860" s="71"/>
    </row>
    <row r="1861" spans="4:5" ht="26.1" customHeight="1">
      <c r="D1861" s="64"/>
      <c r="E1861" s="71"/>
    </row>
    <row r="1862" spans="4:5" ht="26.1" customHeight="1">
      <c r="D1862" s="64"/>
      <c r="E1862" s="71"/>
    </row>
    <row r="1863" spans="4:5" ht="26.1" customHeight="1">
      <c r="D1863" s="64"/>
      <c r="E1863" s="71"/>
    </row>
    <row r="1864" spans="4:5" ht="26.1" customHeight="1">
      <c r="D1864" s="64"/>
      <c r="E1864" s="71"/>
    </row>
    <row r="1865" spans="4:5" ht="26.1" customHeight="1">
      <c r="D1865" s="64"/>
      <c r="E1865" s="71"/>
    </row>
    <row r="1866" spans="4:5" ht="26.1" customHeight="1">
      <c r="D1866" s="64"/>
      <c r="E1866" s="71"/>
    </row>
    <row r="1867" spans="4:5" ht="26.1" customHeight="1">
      <c r="D1867" s="64"/>
      <c r="E1867" s="71"/>
    </row>
    <row r="1868" spans="4:5" ht="26.1" customHeight="1">
      <c r="D1868" s="64"/>
      <c r="E1868" s="71"/>
    </row>
    <row r="1869" spans="4:5" ht="26.1" customHeight="1">
      <c r="D1869" s="64"/>
      <c r="E1869" s="71"/>
    </row>
    <row r="1870" spans="4:5" ht="26.1" customHeight="1">
      <c r="D1870" s="64"/>
      <c r="E1870" s="71"/>
    </row>
    <row r="1871" spans="4:5" ht="26.1" customHeight="1">
      <c r="D1871" s="64"/>
      <c r="E1871" s="71"/>
    </row>
    <row r="1872" spans="4:5" ht="26.1" customHeight="1">
      <c r="D1872" s="64"/>
      <c r="E1872" s="71"/>
    </row>
    <row r="1873" spans="4:5" ht="26.1" customHeight="1">
      <c r="D1873" s="64"/>
      <c r="E1873" s="71"/>
    </row>
    <row r="1874" spans="4:5" ht="26.1" customHeight="1">
      <c r="D1874" s="64"/>
      <c r="E1874" s="71"/>
    </row>
    <row r="1875" spans="4:5" ht="26.1" customHeight="1">
      <c r="D1875" s="64"/>
      <c r="E1875" s="71"/>
    </row>
    <row r="1876" spans="4:5" ht="26.1" customHeight="1">
      <c r="D1876" s="64"/>
      <c r="E1876" s="71"/>
    </row>
    <row r="1877" spans="4:5" ht="26.1" customHeight="1">
      <c r="D1877" s="64"/>
      <c r="E1877" s="71"/>
    </row>
    <row r="1878" spans="4:5" ht="26.1" customHeight="1">
      <c r="D1878" s="64"/>
      <c r="E1878" s="71"/>
    </row>
    <row r="1879" spans="4:5" ht="26.1" customHeight="1">
      <c r="D1879" s="64"/>
      <c r="E1879" s="71"/>
    </row>
    <row r="1880" spans="4:5" ht="26.1" customHeight="1">
      <c r="D1880" s="64"/>
      <c r="E1880" s="71"/>
    </row>
    <row r="1881" spans="4:5" ht="26.1" customHeight="1">
      <c r="D1881" s="64"/>
      <c r="E1881" s="71"/>
    </row>
    <row r="1882" spans="4:5" ht="26.1" customHeight="1">
      <c r="D1882" s="64"/>
      <c r="E1882" s="71"/>
    </row>
    <row r="1883" spans="4:5" ht="26.1" customHeight="1">
      <c r="D1883" s="64"/>
      <c r="E1883" s="71"/>
    </row>
    <row r="1884" spans="4:5" ht="26.1" customHeight="1">
      <c r="D1884" s="64"/>
      <c r="E1884" s="71"/>
    </row>
    <row r="1885" spans="4:5" ht="26.1" customHeight="1">
      <c r="D1885" s="64"/>
      <c r="E1885" s="71"/>
    </row>
    <row r="1886" spans="4:5" ht="26.1" customHeight="1">
      <c r="D1886" s="64"/>
      <c r="E1886" s="71"/>
    </row>
    <row r="1887" spans="4:5" ht="26.1" customHeight="1">
      <c r="D1887" s="64"/>
      <c r="E1887" s="71"/>
    </row>
    <row r="1888" spans="4:5" ht="26.1" customHeight="1">
      <c r="D1888" s="64"/>
      <c r="E1888" s="71"/>
    </row>
    <row r="1889" spans="4:5" ht="26.1" customHeight="1">
      <c r="D1889" s="64"/>
      <c r="E1889" s="71"/>
    </row>
    <row r="1890" spans="4:5" ht="26.1" customHeight="1">
      <c r="D1890" s="64"/>
      <c r="E1890" s="71"/>
    </row>
    <row r="1891" spans="4:5" ht="26.1" customHeight="1">
      <c r="D1891" s="64"/>
      <c r="E1891" s="71"/>
    </row>
    <row r="1892" spans="4:5" ht="26.1" customHeight="1">
      <c r="D1892" s="64"/>
      <c r="E1892" s="71"/>
    </row>
    <row r="1893" spans="4:5" ht="26.1" customHeight="1">
      <c r="D1893" s="64"/>
      <c r="E1893" s="71"/>
    </row>
    <row r="1894" spans="4:5" ht="26.1" customHeight="1">
      <c r="D1894" s="64"/>
      <c r="E1894" s="71"/>
    </row>
    <row r="1895" spans="4:5" ht="26.1" customHeight="1">
      <c r="D1895" s="64"/>
      <c r="E1895" s="71"/>
    </row>
    <row r="1896" spans="4:5" ht="26.1" customHeight="1">
      <c r="D1896" s="64"/>
      <c r="E1896" s="71"/>
    </row>
    <row r="1897" spans="4:5" ht="26.1" customHeight="1">
      <c r="D1897" s="64"/>
      <c r="E1897" s="71"/>
    </row>
    <row r="1898" spans="4:5" ht="26.1" customHeight="1">
      <c r="D1898" s="64"/>
      <c r="E1898" s="71"/>
    </row>
    <row r="1899" spans="4:5" ht="26.1" customHeight="1">
      <c r="D1899" s="64"/>
      <c r="E1899" s="71"/>
    </row>
    <row r="1900" spans="4:5" ht="26.1" customHeight="1">
      <c r="D1900" s="64"/>
      <c r="E1900" s="71"/>
    </row>
    <row r="1901" spans="4:5" ht="26.1" customHeight="1">
      <c r="D1901" s="64"/>
      <c r="E1901" s="71"/>
    </row>
    <row r="1902" spans="4:5" ht="26.1" customHeight="1">
      <c r="D1902" s="64"/>
      <c r="E1902" s="71"/>
    </row>
    <row r="1903" spans="4:5" ht="26.1" customHeight="1">
      <c r="D1903" s="64"/>
      <c r="E1903" s="71"/>
    </row>
    <row r="1904" spans="4:5" ht="26.1" customHeight="1">
      <c r="D1904" s="64"/>
      <c r="E1904" s="71"/>
    </row>
    <row r="1905" spans="4:5" ht="26.1" customHeight="1">
      <c r="D1905" s="64"/>
      <c r="E1905" s="71"/>
    </row>
    <row r="1906" spans="4:5" ht="26.1" customHeight="1">
      <c r="D1906" s="64"/>
      <c r="E1906" s="71"/>
    </row>
    <row r="1907" spans="4:5" ht="26.1" customHeight="1">
      <c r="D1907" s="64"/>
      <c r="E1907" s="71"/>
    </row>
    <row r="1908" spans="4:5" ht="26.1" customHeight="1">
      <c r="D1908" s="64"/>
      <c r="E1908" s="71"/>
    </row>
    <row r="1909" spans="4:5" ht="26.1" customHeight="1">
      <c r="D1909" s="64"/>
      <c r="E1909" s="71"/>
    </row>
    <row r="1910" spans="4:5" ht="26.1" customHeight="1">
      <c r="D1910" s="64"/>
      <c r="E1910" s="71"/>
    </row>
    <row r="1911" spans="4:5" ht="26.1" customHeight="1">
      <c r="D1911" s="64"/>
      <c r="E1911" s="71"/>
    </row>
    <row r="1912" spans="4:5" ht="26.1" customHeight="1">
      <c r="D1912" s="64"/>
      <c r="E1912" s="71"/>
    </row>
    <row r="1913" spans="4:5" ht="26.1" customHeight="1">
      <c r="D1913" s="64"/>
      <c r="E1913" s="71"/>
    </row>
    <row r="1914" spans="4:5" ht="26.1" customHeight="1">
      <c r="D1914" s="64"/>
      <c r="E1914" s="71"/>
    </row>
    <row r="1915" spans="4:5" ht="26.1" customHeight="1">
      <c r="D1915" s="64"/>
      <c r="E1915" s="71"/>
    </row>
    <row r="1916" spans="4:5" ht="26.1" customHeight="1">
      <c r="D1916" s="64"/>
      <c r="E1916" s="71"/>
    </row>
    <row r="1917" spans="4:5" ht="26.1" customHeight="1">
      <c r="D1917" s="64"/>
      <c r="E1917" s="71"/>
    </row>
    <row r="1918" spans="4:5" ht="26.1" customHeight="1">
      <c r="D1918" s="64"/>
      <c r="E1918" s="71"/>
    </row>
    <row r="1919" spans="4:5" ht="26.1" customHeight="1">
      <c r="D1919" s="64"/>
      <c r="E1919" s="71"/>
    </row>
    <row r="1920" spans="4:5" ht="26.1" customHeight="1">
      <c r="D1920" s="64"/>
      <c r="E1920" s="71"/>
    </row>
    <row r="1921" spans="4:5" ht="26.1" customHeight="1">
      <c r="D1921" s="64"/>
      <c r="E1921" s="71"/>
    </row>
    <row r="1922" spans="4:5" ht="26.1" customHeight="1">
      <c r="D1922" s="64"/>
      <c r="E1922" s="71"/>
    </row>
    <row r="1923" spans="4:5" ht="26.1" customHeight="1">
      <c r="D1923" s="64"/>
      <c r="E1923" s="71"/>
    </row>
    <row r="1924" spans="4:5" ht="26.1" customHeight="1">
      <c r="D1924" s="64"/>
      <c r="E1924" s="71"/>
    </row>
    <row r="1925" spans="4:5" ht="26.1" customHeight="1">
      <c r="D1925" s="64"/>
      <c r="E1925" s="71"/>
    </row>
    <row r="1926" spans="4:5" ht="26.1" customHeight="1">
      <c r="D1926" s="64"/>
      <c r="E1926" s="71"/>
    </row>
    <row r="1927" spans="4:5" ht="26.1" customHeight="1">
      <c r="D1927" s="64"/>
      <c r="E1927" s="71"/>
    </row>
    <row r="1928" spans="4:5" ht="26.1" customHeight="1">
      <c r="D1928" s="64"/>
      <c r="E1928" s="71"/>
    </row>
    <row r="1929" spans="4:5" ht="26.1" customHeight="1">
      <c r="D1929" s="64"/>
      <c r="E1929" s="71"/>
    </row>
    <row r="1930" spans="4:5" ht="26.1" customHeight="1">
      <c r="D1930" s="64"/>
      <c r="E1930" s="71"/>
    </row>
    <row r="1931" spans="4:5" ht="26.1" customHeight="1">
      <c r="D1931" s="64"/>
      <c r="E1931" s="71"/>
    </row>
    <row r="1932" spans="4:5" ht="26.1" customHeight="1">
      <c r="D1932" s="64"/>
      <c r="E1932" s="71"/>
    </row>
    <row r="1933" spans="4:5" ht="26.1" customHeight="1">
      <c r="D1933" s="64"/>
      <c r="E1933" s="71"/>
    </row>
    <row r="1934" spans="4:5" ht="26.1" customHeight="1">
      <c r="D1934" s="64"/>
      <c r="E1934" s="71"/>
    </row>
    <row r="1935" spans="4:5" ht="26.1" customHeight="1">
      <c r="D1935" s="64"/>
      <c r="E1935" s="71"/>
    </row>
    <row r="1936" spans="4:5" ht="26.1" customHeight="1">
      <c r="D1936" s="64"/>
      <c r="E1936" s="71"/>
    </row>
    <row r="1937" spans="4:5" ht="26.1" customHeight="1">
      <c r="D1937" s="64"/>
      <c r="E1937" s="71"/>
    </row>
    <row r="1938" spans="4:5" ht="26.1" customHeight="1">
      <c r="D1938" s="64"/>
      <c r="E1938" s="71"/>
    </row>
    <row r="1939" spans="4:5" ht="26.1" customHeight="1">
      <c r="D1939" s="64"/>
      <c r="E1939" s="71"/>
    </row>
    <row r="1940" spans="4:5" ht="26.1" customHeight="1">
      <c r="D1940" s="64"/>
      <c r="E1940" s="71"/>
    </row>
    <row r="1941" spans="4:5" ht="26.1" customHeight="1">
      <c r="D1941" s="64"/>
      <c r="E1941" s="71"/>
    </row>
    <row r="1942" spans="4:5" ht="26.1" customHeight="1">
      <c r="D1942" s="64"/>
      <c r="E1942" s="71"/>
    </row>
    <row r="1943" spans="4:5" ht="26.1" customHeight="1">
      <c r="D1943" s="64"/>
      <c r="E1943" s="71"/>
    </row>
    <row r="1944" spans="4:5" ht="26.1" customHeight="1">
      <c r="D1944" s="64"/>
      <c r="E1944" s="71"/>
    </row>
    <row r="1945" spans="4:5" ht="26.1" customHeight="1">
      <c r="D1945" s="64"/>
      <c r="E1945" s="71"/>
    </row>
    <row r="1946" spans="4:5" ht="26.1" customHeight="1">
      <c r="D1946" s="64"/>
      <c r="E1946" s="71"/>
    </row>
    <row r="1947" spans="4:5" ht="26.1" customHeight="1">
      <c r="D1947" s="64"/>
      <c r="E1947" s="71"/>
    </row>
    <row r="1948" spans="4:5" ht="26.1" customHeight="1">
      <c r="D1948" s="64"/>
      <c r="E1948" s="71"/>
    </row>
    <row r="1949" spans="4:5" ht="26.1" customHeight="1">
      <c r="D1949" s="64"/>
      <c r="E1949" s="71"/>
    </row>
    <row r="1950" spans="4:5" ht="26.1" customHeight="1">
      <c r="D1950" s="64"/>
      <c r="E1950" s="71"/>
    </row>
    <row r="1951" spans="4:5" ht="26.1" customHeight="1">
      <c r="D1951" s="64"/>
      <c r="E1951" s="71"/>
    </row>
    <row r="1952" spans="4:5" ht="26.1" customHeight="1">
      <c r="D1952" s="64"/>
      <c r="E1952" s="71"/>
    </row>
    <row r="1953" spans="4:5" ht="26.1" customHeight="1">
      <c r="D1953" s="64"/>
      <c r="E1953" s="71"/>
    </row>
    <row r="1954" spans="4:5" ht="26.1" customHeight="1">
      <c r="D1954" s="64"/>
      <c r="E1954" s="71"/>
    </row>
    <row r="1955" spans="4:5" ht="26.1" customHeight="1">
      <c r="D1955" s="64"/>
      <c r="E1955" s="71"/>
    </row>
    <row r="1956" spans="4:5" ht="26.1" customHeight="1">
      <c r="D1956" s="64"/>
      <c r="E1956" s="71"/>
    </row>
    <row r="1957" spans="4:5" ht="26.1" customHeight="1">
      <c r="D1957" s="64"/>
      <c r="E1957" s="71"/>
    </row>
    <row r="1958" spans="4:5" ht="26.1" customHeight="1">
      <c r="D1958" s="64"/>
      <c r="E1958" s="71"/>
    </row>
    <row r="1959" spans="4:5" ht="26.1" customHeight="1">
      <c r="D1959" s="64"/>
      <c r="E1959" s="71"/>
    </row>
    <row r="1960" spans="4:5" ht="26.1" customHeight="1">
      <c r="D1960" s="64"/>
      <c r="E1960" s="71"/>
    </row>
    <row r="1961" spans="4:5" ht="26.1" customHeight="1">
      <c r="D1961" s="64"/>
      <c r="E1961" s="71"/>
    </row>
    <row r="1962" spans="4:5" ht="26.1" customHeight="1">
      <c r="D1962" s="64"/>
      <c r="E1962" s="71"/>
    </row>
    <row r="1963" spans="4:5" ht="26.1" customHeight="1">
      <c r="D1963" s="64"/>
      <c r="E1963" s="71"/>
    </row>
    <row r="1964" spans="4:5" ht="26.1" customHeight="1">
      <c r="D1964" s="64"/>
      <c r="E1964" s="71"/>
    </row>
    <row r="1965" spans="4:5" ht="26.1" customHeight="1">
      <c r="D1965" s="64"/>
      <c r="E1965" s="71"/>
    </row>
    <row r="1966" spans="4:5" ht="26.1" customHeight="1">
      <c r="D1966" s="64"/>
      <c r="E1966" s="71"/>
    </row>
    <row r="1967" spans="4:5" ht="26.1" customHeight="1">
      <c r="D1967" s="64"/>
      <c r="E1967" s="71"/>
    </row>
    <row r="1968" spans="4:5" ht="26.1" customHeight="1">
      <c r="D1968" s="64"/>
      <c r="E1968" s="71"/>
    </row>
    <row r="1969" spans="4:5" ht="26.1" customHeight="1">
      <c r="D1969" s="64"/>
      <c r="E1969" s="71"/>
    </row>
    <row r="1970" spans="4:5" ht="26.1" customHeight="1">
      <c r="D1970" s="64"/>
      <c r="E1970" s="71"/>
    </row>
    <row r="1971" spans="4:5" ht="26.1" customHeight="1">
      <c r="D1971" s="64"/>
      <c r="E1971" s="71"/>
    </row>
    <row r="1972" spans="4:5" ht="26.1" customHeight="1">
      <c r="D1972" s="64"/>
      <c r="E1972" s="71"/>
    </row>
    <row r="1973" spans="4:5" ht="26.1" customHeight="1">
      <c r="D1973" s="64"/>
      <c r="E1973" s="71"/>
    </row>
    <row r="1974" spans="4:5" ht="26.1" customHeight="1">
      <c r="D1974" s="64"/>
      <c r="E1974" s="71"/>
    </row>
    <row r="1975" spans="4:5" ht="26.1" customHeight="1">
      <c r="D1975" s="64"/>
      <c r="E1975" s="71"/>
    </row>
    <row r="1976" spans="4:5" ht="26.1" customHeight="1">
      <c r="D1976" s="64"/>
      <c r="E1976" s="71"/>
    </row>
    <row r="1977" spans="4:5" ht="26.1" customHeight="1">
      <c r="D1977" s="64"/>
      <c r="E1977" s="71"/>
    </row>
    <row r="1978" spans="4:5" ht="26.1" customHeight="1">
      <c r="D1978" s="64"/>
      <c r="E1978" s="71"/>
    </row>
    <row r="1979" spans="4:5" ht="26.1" customHeight="1">
      <c r="D1979" s="64"/>
      <c r="E1979" s="71"/>
    </row>
    <row r="1980" spans="4:5" ht="26.1" customHeight="1">
      <c r="D1980" s="64"/>
      <c r="E1980" s="71"/>
    </row>
    <row r="1981" spans="4:5" ht="26.1" customHeight="1">
      <c r="D1981" s="64"/>
      <c r="E1981" s="71"/>
    </row>
    <row r="1982" spans="4:5" ht="26.1" customHeight="1">
      <c r="D1982" s="64"/>
      <c r="E1982" s="71"/>
    </row>
    <row r="1983" spans="4:5" ht="26.1" customHeight="1">
      <c r="D1983" s="64"/>
      <c r="E1983" s="71"/>
    </row>
    <row r="1984" spans="4:5" ht="26.1" customHeight="1">
      <c r="D1984" s="64"/>
      <c r="E1984" s="71"/>
    </row>
    <row r="1985" spans="4:5" ht="26.1" customHeight="1">
      <c r="D1985" s="64"/>
      <c r="E1985" s="71"/>
    </row>
    <row r="1986" spans="4:5" ht="26.1" customHeight="1">
      <c r="D1986" s="64"/>
      <c r="E1986" s="71"/>
    </row>
    <row r="1987" spans="4:5" ht="26.1" customHeight="1">
      <c r="D1987" s="64"/>
      <c r="E1987" s="71"/>
    </row>
    <row r="1988" spans="4:5" ht="26.1" customHeight="1">
      <c r="D1988" s="64"/>
      <c r="E1988" s="71"/>
    </row>
    <row r="1989" spans="4:5" ht="26.1" customHeight="1">
      <c r="D1989" s="64"/>
      <c r="E1989" s="71"/>
    </row>
    <row r="1990" spans="4:5" ht="26.1" customHeight="1">
      <c r="D1990" s="64"/>
      <c r="E1990" s="71"/>
    </row>
    <row r="1991" spans="4:5" ht="26.1" customHeight="1">
      <c r="D1991" s="64"/>
      <c r="E1991" s="71"/>
    </row>
    <row r="1992" spans="4:5" ht="26.1" customHeight="1">
      <c r="D1992" s="64"/>
      <c r="E1992" s="71"/>
    </row>
    <row r="1993" spans="4:5" ht="26.1" customHeight="1">
      <c r="D1993" s="64"/>
      <c r="E1993" s="71"/>
    </row>
    <row r="1994" spans="4:5" ht="26.1" customHeight="1">
      <c r="D1994" s="64"/>
      <c r="E1994" s="71"/>
    </row>
    <row r="1995" spans="4:5" ht="26.1" customHeight="1">
      <c r="D1995" s="64"/>
      <c r="E1995" s="71"/>
    </row>
    <row r="1996" spans="4:5" ht="26.1" customHeight="1">
      <c r="D1996" s="64"/>
      <c r="E1996" s="71"/>
    </row>
    <row r="1997" spans="4:5" ht="26.1" customHeight="1">
      <c r="D1997" s="64"/>
      <c r="E1997" s="71"/>
    </row>
    <row r="1998" spans="4:5" ht="26.1" customHeight="1">
      <c r="D1998" s="64"/>
      <c r="E1998" s="71"/>
    </row>
    <row r="1999" spans="4:5" ht="26.1" customHeight="1">
      <c r="D1999" s="64"/>
      <c r="E1999" s="71"/>
    </row>
    <row r="2000" spans="4:5" ht="26.1" customHeight="1">
      <c r="D2000" s="64"/>
      <c r="E2000" s="71"/>
    </row>
    <row r="2001" spans="4:5" ht="26.1" customHeight="1">
      <c r="D2001" s="64"/>
      <c r="E2001" s="71"/>
    </row>
    <row r="2002" spans="4:5" ht="26.1" customHeight="1">
      <c r="D2002" s="64"/>
      <c r="E2002" s="71"/>
    </row>
    <row r="2003" spans="4:5" ht="26.1" customHeight="1">
      <c r="D2003" s="64"/>
      <c r="E2003" s="71"/>
    </row>
    <row r="2004" spans="4:5" ht="26.1" customHeight="1">
      <c r="D2004" s="64"/>
      <c r="E2004" s="71"/>
    </row>
    <row r="2005" spans="4:5" ht="26.1" customHeight="1">
      <c r="D2005" s="64"/>
      <c r="E2005" s="71"/>
    </row>
    <row r="2006" spans="4:5" ht="26.1" customHeight="1">
      <c r="D2006" s="64"/>
      <c r="E2006" s="71"/>
    </row>
    <row r="2007" spans="4:5" ht="26.1" customHeight="1">
      <c r="D2007" s="64"/>
      <c r="E2007" s="71"/>
    </row>
    <row r="2008" spans="4:5" ht="26.1" customHeight="1">
      <c r="D2008" s="64"/>
      <c r="E2008" s="71"/>
    </row>
    <row r="2009" spans="4:5" ht="26.1" customHeight="1">
      <c r="D2009" s="64"/>
      <c r="E2009" s="71"/>
    </row>
    <row r="2010" spans="4:5" ht="26.1" customHeight="1">
      <c r="D2010" s="64"/>
      <c r="E2010" s="71"/>
    </row>
    <row r="2011" spans="4:5" ht="26.1" customHeight="1">
      <c r="D2011" s="64"/>
      <c r="E2011" s="71"/>
    </row>
    <row r="2012" spans="4:5" ht="26.1" customHeight="1">
      <c r="D2012" s="64"/>
      <c r="E2012" s="71"/>
    </row>
    <row r="2013" spans="4:5" ht="26.1" customHeight="1">
      <c r="D2013" s="64"/>
      <c r="E2013" s="71"/>
    </row>
    <row r="2014" spans="4:5" ht="26.1" customHeight="1">
      <c r="D2014" s="64"/>
      <c r="E2014" s="71"/>
    </row>
    <row r="2015" spans="4:5" ht="26.1" customHeight="1">
      <c r="D2015" s="64"/>
      <c r="E2015" s="71"/>
    </row>
    <row r="2016" spans="4:5" ht="26.1" customHeight="1">
      <c r="D2016" s="64"/>
      <c r="E2016" s="71"/>
    </row>
    <row r="2017" spans="4:5" ht="26.1" customHeight="1">
      <c r="D2017" s="64"/>
      <c r="E2017" s="71"/>
    </row>
    <row r="2018" spans="4:5" ht="26.1" customHeight="1">
      <c r="D2018" s="64"/>
      <c r="E2018" s="71"/>
    </row>
    <row r="2019" spans="4:5" ht="26.1" customHeight="1">
      <c r="D2019" s="64"/>
      <c r="E2019" s="71"/>
    </row>
    <row r="2020" spans="4:5" ht="26.1" customHeight="1">
      <c r="D2020" s="64"/>
      <c r="E2020" s="71"/>
    </row>
    <row r="2021" spans="4:5" ht="26.1" customHeight="1">
      <c r="D2021" s="64"/>
      <c r="E2021" s="71"/>
    </row>
    <row r="2022" spans="4:5" ht="26.1" customHeight="1">
      <c r="D2022" s="64"/>
      <c r="E2022" s="71"/>
    </row>
    <row r="2023" spans="4:5" ht="26.1" customHeight="1">
      <c r="D2023" s="64"/>
      <c r="E2023" s="71"/>
    </row>
    <row r="2024" spans="4:5" ht="26.1" customHeight="1">
      <c r="D2024" s="64"/>
      <c r="E2024" s="71"/>
    </row>
    <row r="2025" spans="4:5" ht="26.1" customHeight="1">
      <c r="D2025" s="64"/>
      <c r="E2025" s="71"/>
    </row>
    <row r="2026" spans="4:5" ht="26.1" customHeight="1">
      <c r="D2026" s="64"/>
      <c r="E2026" s="71"/>
    </row>
    <row r="2027" spans="4:5" ht="26.1" customHeight="1">
      <c r="D2027" s="64"/>
      <c r="E2027" s="71"/>
    </row>
    <row r="2028" spans="4:5" ht="26.1" customHeight="1">
      <c r="D2028" s="64"/>
      <c r="E2028" s="71"/>
    </row>
    <row r="2029" spans="4:5" ht="26.1" customHeight="1">
      <c r="D2029" s="64"/>
      <c r="E2029" s="71"/>
    </row>
    <row r="2030" spans="4:5" ht="26.1" customHeight="1">
      <c r="D2030" s="64"/>
      <c r="E2030" s="71"/>
    </row>
    <row r="2031" spans="4:5" ht="26.1" customHeight="1">
      <c r="D2031" s="64"/>
      <c r="E2031" s="71"/>
    </row>
    <row r="2032" spans="4:5" ht="26.1" customHeight="1">
      <c r="D2032" s="64"/>
      <c r="E2032" s="71"/>
    </row>
    <row r="2033" spans="4:5" ht="26.1" customHeight="1">
      <c r="D2033" s="64"/>
      <c r="E2033" s="71"/>
    </row>
    <row r="2034" spans="4:5" ht="26.1" customHeight="1">
      <c r="D2034" s="64"/>
      <c r="E2034" s="71"/>
    </row>
    <row r="2035" spans="4:5" ht="26.1" customHeight="1">
      <c r="D2035" s="64"/>
      <c r="E2035" s="71"/>
    </row>
    <row r="2036" spans="4:5" ht="26.1" customHeight="1">
      <c r="D2036" s="64"/>
      <c r="E2036" s="71"/>
    </row>
    <row r="2037" spans="4:5" ht="26.1" customHeight="1">
      <c r="D2037" s="64"/>
      <c r="E2037" s="71"/>
    </row>
    <row r="2038" spans="4:5" ht="26.1" customHeight="1">
      <c r="D2038" s="64"/>
      <c r="E2038" s="71"/>
    </row>
    <row r="2039" spans="4:5" ht="26.1" customHeight="1">
      <c r="D2039" s="64"/>
      <c r="E2039" s="71"/>
    </row>
    <row r="2040" spans="4:5" ht="26.1" customHeight="1">
      <c r="D2040" s="64"/>
      <c r="E2040" s="71"/>
    </row>
    <row r="2041" spans="4:5" ht="26.1" customHeight="1">
      <c r="D2041" s="64"/>
      <c r="E2041" s="71"/>
    </row>
    <row r="2042" spans="4:5" ht="26.1" customHeight="1">
      <c r="D2042" s="64"/>
      <c r="E2042" s="71"/>
    </row>
    <row r="2043" spans="4:5" ht="26.1" customHeight="1">
      <c r="D2043" s="64"/>
      <c r="E2043" s="71"/>
    </row>
    <row r="2044" spans="4:5" ht="26.1" customHeight="1">
      <c r="D2044" s="64"/>
      <c r="E2044" s="71"/>
    </row>
    <row r="2045" spans="4:5" ht="26.1" customHeight="1">
      <c r="D2045" s="64"/>
      <c r="E2045" s="71"/>
    </row>
    <row r="2046" spans="4:5" ht="26.1" customHeight="1">
      <c r="D2046" s="64"/>
      <c r="E2046" s="71"/>
    </row>
    <row r="2047" spans="4:5" ht="26.1" customHeight="1">
      <c r="D2047" s="64"/>
      <c r="E2047" s="71"/>
    </row>
    <row r="2048" spans="4:5" ht="26.1" customHeight="1">
      <c r="D2048" s="64"/>
      <c r="E2048" s="71"/>
    </row>
    <row r="2049" spans="4:5" ht="26.1" customHeight="1">
      <c r="D2049" s="64"/>
      <c r="E2049" s="71"/>
    </row>
    <row r="2050" spans="4:5" ht="26.1" customHeight="1">
      <c r="D2050" s="64"/>
      <c r="E2050" s="71"/>
    </row>
    <row r="2051" spans="4:5" ht="26.1" customHeight="1">
      <c r="D2051" s="64"/>
      <c r="E2051" s="71"/>
    </row>
    <row r="2052" spans="4:5" ht="26.1" customHeight="1">
      <c r="D2052" s="64"/>
      <c r="E2052" s="71"/>
    </row>
    <row r="2053" spans="4:5" ht="26.1" customHeight="1">
      <c r="D2053" s="64"/>
      <c r="E2053" s="71"/>
    </row>
    <row r="2054" spans="4:5" ht="26.1" customHeight="1">
      <c r="D2054" s="64"/>
      <c r="E2054" s="71"/>
    </row>
    <row r="2055" spans="4:5" ht="26.1" customHeight="1">
      <c r="D2055" s="64"/>
      <c r="E2055" s="71"/>
    </row>
    <row r="2056" spans="4:5" ht="26.1" customHeight="1">
      <c r="D2056" s="64"/>
      <c r="E2056" s="71"/>
    </row>
    <row r="2057" spans="4:5" ht="26.1" customHeight="1">
      <c r="D2057" s="64"/>
      <c r="E2057" s="71"/>
    </row>
    <row r="2058" spans="4:5" ht="26.1" customHeight="1">
      <c r="D2058" s="64"/>
      <c r="E2058" s="71"/>
    </row>
    <row r="2059" spans="4:5" ht="26.1" customHeight="1">
      <c r="D2059" s="64"/>
      <c r="E2059" s="71"/>
    </row>
    <row r="2060" spans="4:5" ht="26.1" customHeight="1">
      <c r="D2060" s="64"/>
      <c r="E2060" s="71"/>
    </row>
    <row r="2061" spans="4:5" ht="26.1" customHeight="1">
      <c r="D2061" s="64"/>
      <c r="E2061" s="71"/>
    </row>
    <row r="2062" spans="4:5" ht="26.1" customHeight="1">
      <c r="D2062" s="64"/>
      <c r="E2062" s="71"/>
    </row>
    <row r="2063" spans="4:5" ht="26.1" customHeight="1">
      <c r="D2063" s="64"/>
      <c r="E2063" s="71"/>
    </row>
    <row r="2064" spans="4:5" ht="26.1" customHeight="1">
      <c r="D2064" s="64"/>
      <c r="E2064" s="71"/>
    </row>
    <row r="2065" spans="4:5" ht="26.1" customHeight="1">
      <c r="D2065" s="64"/>
      <c r="E2065" s="71"/>
    </row>
    <row r="2066" spans="4:5" ht="26.1" customHeight="1">
      <c r="D2066" s="64"/>
      <c r="E2066" s="71"/>
    </row>
    <row r="2067" spans="4:5" ht="26.1" customHeight="1">
      <c r="D2067" s="64"/>
      <c r="E2067" s="71"/>
    </row>
    <row r="2068" spans="4:5" ht="26.1" customHeight="1">
      <c r="D2068" s="64"/>
      <c r="E2068" s="71"/>
    </row>
    <row r="2069" spans="4:5" ht="26.1" customHeight="1">
      <c r="D2069" s="64"/>
      <c r="E2069" s="71"/>
    </row>
    <row r="2070" spans="4:5" ht="26.1" customHeight="1">
      <c r="D2070" s="64"/>
      <c r="E2070" s="71"/>
    </row>
    <row r="2071" spans="4:5" ht="26.1" customHeight="1">
      <c r="D2071" s="64"/>
      <c r="E2071" s="71"/>
    </row>
    <row r="2072" spans="4:5" ht="26.1" customHeight="1">
      <c r="D2072" s="64"/>
      <c r="E2072" s="71"/>
    </row>
    <row r="2073" spans="4:5" ht="26.1" customHeight="1">
      <c r="D2073" s="64"/>
      <c r="E2073" s="71"/>
    </row>
    <row r="2074" spans="4:5" ht="26.1" customHeight="1">
      <c r="D2074" s="64"/>
      <c r="E2074" s="71"/>
    </row>
    <row r="2075" spans="4:5" ht="26.1" customHeight="1">
      <c r="D2075" s="64"/>
      <c r="E2075" s="71"/>
    </row>
    <row r="2076" spans="4:5" ht="26.1" customHeight="1">
      <c r="D2076" s="64"/>
      <c r="E2076" s="71"/>
    </row>
    <row r="2077" spans="4:5" ht="26.1" customHeight="1">
      <c r="D2077" s="64"/>
      <c r="E2077" s="71"/>
    </row>
    <row r="2078" spans="4:5" ht="26.1" customHeight="1">
      <c r="D2078" s="64"/>
      <c r="E2078" s="71"/>
    </row>
    <row r="2079" spans="4:5" ht="26.1" customHeight="1">
      <c r="D2079" s="64"/>
      <c r="E2079" s="71"/>
    </row>
    <row r="2080" spans="4:5" ht="26.1" customHeight="1">
      <c r="D2080" s="64"/>
      <c r="E2080" s="71"/>
    </row>
    <row r="2081" spans="4:5" ht="26.1" customHeight="1">
      <c r="D2081" s="64"/>
      <c r="E2081" s="71"/>
    </row>
    <row r="2082" spans="4:5" ht="26.1" customHeight="1">
      <c r="D2082" s="64"/>
      <c r="E2082" s="71"/>
    </row>
    <row r="2083" spans="4:5" ht="26.1" customHeight="1">
      <c r="D2083" s="64"/>
      <c r="E2083" s="71"/>
    </row>
    <row r="2084" spans="4:5" ht="26.1" customHeight="1">
      <c r="D2084" s="64"/>
      <c r="E2084" s="71"/>
    </row>
    <row r="2085" spans="4:5" ht="26.1" customHeight="1">
      <c r="D2085" s="64"/>
      <c r="E2085" s="71"/>
    </row>
    <row r="2086" spans="4:5" ht="26.1" customHeight="1">
      <c r="D2086" s="64"/>
      <c r="E2086" s="71"/>
    </row>
    <row r="2087" spans="4:5" ht="26.1" customHeight="1">
      <c r="D2087" s="64"/>
      <c r="E2087" s="71"/>
    </row>
    <row r="2088" spans="4:5" ht="26.1" customHeight="1">
      <c r="D2088" s="64"/>
      <c r="E2088" s="71"/>
    </row>
    <row r="2089" spans="4:5" ht="26.1" customHeight="1">
      <c r="D2089" s="64"/>
      <c r="E2089" s="71"/>
    </row>
    <row r="2090" spans="4:5" ht="26.1" customHeight="1">
      <c r="D2090" s="64"/>
      <c r="E2090" s="71"/>
    </row>
    <row r="2091" spans="4:5" ht="26.1" customHeight="1">
      <c r="D2091" s="64"/>
      <c r="E2091" s="71"/>
    </row>
    <row r="2092" spans="4:5" ht="26.1" customHeight="1">
      <c r="D2092" s="64"/>
      <c r="E2092" s="71"/>
    </row>
    <row r="2093" spans="4:5" ht="26.1" customHeight="1">
      <c r="D2093" s="64"/>
      <c r="E2093" s="71"/>
    </row>
    <row r="2094" spans="4:5" ht="26.1" customHeight="1">
      <c r="D2094" s="64"/>
      <c r="E2094" s="71"/>
    </row>
    <row r="2095" spans="4:5" ht="26.1" customHeight="1">
      <c r="D2095" s="64"/>
      <c r="E2095" s="71"/>
    </row>
    <row r="2096" spans="4:5" ht="26.1" customHeight="1">
      <c r="D2096" s="64"/>
      <c r="E2096" s="71"/>
    </row>
    <row r="2097" spans="4:5" ht="26.1" customHeight="1">
      <c r="D2097" s="64"/>
      <c r="E2097" s="71"/>
    </row>
    <row r="2098" spans="4:5" ht="26.1" customHeight="1">
      <c r="D2098" s="64"/>
      <c r="E2098" s="71"/>
    </row>
    <row r="2099" spans="4:5" ht="26.1" customHeight="1">
      <c r="D2099" s="64"/>
      <c r="E2099" s="71"/>
    </row>
    <row r="2100" spans="4:5" ht="26.1" customHeight="1">
      <c r="D2100" s="64"/>
      <c r="E2100" s="71"/>
    </row>
    <row r="2101" spans="4:5" ht="26.1" customHeight="1">
      <c r="D2101" s="64"/>
      <c r="E2101" s="71"/>
    </row>
    <row r="2102" spans="4:5" ht="26.1" customHeight="1">
      <c r="D2102" s="64"/>
      <c r="E2102" s="71"/>
    </row>
    <row r="2103" spans="4:5" ht="26.1" customHeight="1">
      <c r="D2103" s="64"/>
      <c r="E2103" s="71"/>
    </row>
    <row r="2104" spans="4:5" ht="26.1" customHeight="1">
      <c r="D2104" s="64"/>
      <c r="E2104" s="71"/>
    </row>
    <row r="2105" spans="4:5" ht="26.1" customHeight="1">
      <c r="D2105" s="64"/>
      <c r="E2105" s="71"/>
    </row>
    <row r="2106" spans="4:5" ht="26.1" customHeight="1">
      <c r="D2106" s="64"/>
      <c r="E2106" s="71"/>
    </row>
    <row r="2107" spans="4:5" ht="26.1" customHeight="1">
      <c r="D2107" s="64"/>
      <c r="E2107" s="71"/>
    </row>
    <row r="2108" spans="4:5" ht="26.1" customHeight="1">
      <c r="D2108" s="64"/>
      <c r="E2108" s="71"/>
    </row>
    <row r="2109" spans="4:5" ht="26.1" customHeight="1">
      <c r="D2109" s="64"/>
      <c r="E2109" s="71"/>
    </row>
    <row r="2110" spans="4:5" ht="26.1" customHeight="1">
      <c r="D2110" s="64"/>
      <c r="E2110" s="71"/>
    </row>
    <row r="2111" spans="4:5" ht="26.1" customHeight="1">
      <c r="D2111" s="64"/>
      <c r="E2111" s="71"/>
    </row>
    <row r="2112" spans="4:5" ht="26.1" customHeight="1">
      <c r="D2112" s="64"/>
      <c r="E2112" s="71"/>
    </row>
    <row r="2113" spans="4:5" ht="26.1" customHeight="1">
      <c r="D2113" s="64"/>
      <c r="E2113" s="71"/>
    </row>
    <row r="2114" spans="4:5" ht="26.1" customHeight="1">
      <c r="D2114" s="64"/>
      <c r="E2114" s="71"/>
    </row>
    <row r="2115" spans="4:5" ht="26.1" customHeight="1">
      <c r="D2115" s="64"/>
      <c r="E2115" s="71"/>
    </row>
    <row r="2116" spans="4:5" ht="26.1" customHeight="1">
      <c r="D2116" s="64"/>
      <c r="E2116" s="71"/>
    </row>
    <row r="2117" spans="4:5" ht="26.1" customHeight="1">
      <c r="D2117" s="64"/>
      <c r="E2117" s="71"/>
    </row>
    <row r="2118" spans="4:5" ht="26.1" customHeight="1">
      <c r="D2118" s="64"/>
      <c r="E2118" s="71"/>
    </row>
    <row r="2119" spans="4:5" ht="26.1" customHeight="1">
      <c r="D2119" s="64"/>
      <c r="E2119" s="71"/>
    </row>
    <row r="2120" spans="4:5" ht="26.1" customHeight="1">
      <c r="D2120" s="64"/>
      <c r="E2120" s="71"/>
    </row>
    <row r="2121" spans="4:5" ht="26.1" customHeight="1">
      <c r="D2121" s="64"/>
      <c r="E2121" s="71"/>
    </row>
    <row r="2122" spans="4:5" ht="26.1" customHeight="1">
      <c r="D2122" s="64"/>
      <c r="E2122" s="71"/>
    </row>
    <row r="2123" spans="4:5" ht="26.1" customHeight="1">
      <c r="D2123" s="64"/>
      <c r="E2123" s="71"/>
    </row>
    <row r="2124" spans="4:5" ht="26.1" customHeight="1">
      <c r="D2124" s="64"/>
      <c r="E2124" s="71"/>
    </row>
    <row r="2125" spans="4:5" ht="26.1" customHeight="1">
      <c r="D2125" s="64"/>
      <c r="E2125" s="71"/>
    </row>
    <row r="2126" spans="4:5" ht="26.1" customHeight="1">
      <c r="D2126" s="64"/>
      <c r="E2126" s="71"/>
    </row>
    <row r="2127" spans="4:5" ht="26.1" customHeight="1">
      <c r="D2127" s="64"/>
      <c r="E2127" s="71"/>
    </row>
    <row r="2128" spans="4:5" ht="26.1" customHeight="1">
      <c r="D2128" s="64"/>
      <c r="E2128" s="71"/>
    </row>
    <row r="2129" spans="4:5" ht="26.1" customHeight="1">
      <c r="D2129" s="64"/>
      <c r="E2129" s="71"/>
    </row>
    <row r="2130" spans="4:5" ht="26.1" customHeight="1">
      <c r="D2130" s="64"/>
      <c r="E2130" s="71"/>
    </row>
    <row r="2131" spans="4:5" ht="26.1" customHeight="1">
      <c r="D2131" s="64"/>
      <c r="E2131" s="71"/>
    </row>
    <row r="2132" spans="4:5" ht="26.1" customHeight="1">
      <c r="D2132" s="64"/>
      <c r="E2132" s="71"/>
    </row>
    <row r="2133" spans="4:5" ht="26.1" customHeight="1">
      <c r="D2133" s="64"/>
      <c r="E2133" s="71"/>
    </row>
    <row r="2134" spans="4:5" ht="26.1" customHeight="1">
      <c r="D2134" s="64"/>
      <c r="E2134" s="71"/>
    </row>
    <row r="2135" spans="4:5" ht="26.1" customHeight="1">
      <c r="D2135" s="64"/>
      <c r="E2135" s="71"/>
    </row>
    <row r="2136" spans="4:5" ht="26.1" customHeight="1">
      <c r="D2136" s="64"/>
      <c r="E2136" s="71"/>
    </row>
    <row r="2137" spans="4:5" ht="26.1" customHeight="1">
      <c r="D2137" s="64"/>
      <c r="E2137" s="71"/>
    </row>
    <row r="2138" spans="4:5" ht="26.1" customHeight="1">
      <c r="D2138" s="64"/>
      <c r="E2138" s="71"/>
    </row>
    <row r="2139" spans="4:5" ht="26.1" customHeight="1">
      <c r="D2139" s="64"/>
      <c r="E2139" s="71"/>
    </row>
    <row r="2140" spans="4:5" ht="26.1" customHeight="1">
      <c r="D2140" s="64"/>
      <c r="E2140" s="71"/>
    </row>
    <row r="2141" spans="4:5" ht="26.1" customHeight="1">
      <c r="D2141" s="64"/>
      <c r="E2141" s="71"/>
    </row>
    <row r="2142" spans="4:5" ht="26.1" customHeight="1">
      <c r="D2142" s="64"/>
      <c r="E2142" s="71"/>
    </row>
    <row r="2143" spans="4:5" ht="26.1" customHeight="1">
      <c r="D2143" s="64"/>
      <c r="E2143" s="71"/>
    </row>
    <row r="2144" spans="4:5" ht="26.1" customHeight="1">
      <c r="D2144" s="64"/>
      <c r="E2144" s="71"/>
    </row>
    <row r="2145" spans="4:5" ht="26.1" customHeight="1">
      <c r="D2145" s="64"/>
      <c r="E2145" s="71"/>
    </row>
    <row r="2146" spans="4:5" ht="26.1" customHeight="1">
      <c r="D2146" s="64"/>
      <c r="E2146" s="71"/>
    </row>
    <row r="2147" spans="4:5" ht="26.1" customHeight="1">
      <c r="D2147" s="64"/>
      <c r="E2147" s="71"/>
    </row>
    <row r="2148" spans="4:5" ht="26.1" customHeight="1">
      <c r="D2148" s="64"/>
      <c r="E2148" s="71"/>
    </row>
    <row r="2149" spans="4:5" ht="26.1" customHeight="1">
      <c r="D2149" s="64"/>
      <c r="E2149" s="71"/>
    </row>
    <row r="2150" spans="4:5" ht="26.1" customHeight="1">
      <c r="D2150" s="64"/>
      <c r="E2150" s="71"/>
    </row>
    <row r="2151" spans="4:5" ht="26.1" customHeight="1">
      <c r="D2151" s="64"/>
      <c r="E2151" s="71"/>
    </row>
    <row r="2152" spans="4:5" ht="26.1" customHeight="1">
      <c r="D2152" s="64"/>
      <c r="E2152" s="71"/>
    </row>
    <row r="2153" spans="4:5" ht="26.1" customHeight="1">
      <c r="D2153" s="64"/>
      <c r="E2153" s="71"/>
    </row>
    <row r="2154" spans="4:5" ht="26.1" customHeight="1">
      <c r="D2154" s="64"/>
      <c r="E2154" s="71"/>
    </row>
    <row r="2155" spans="4:5" ht="26.1" customHeight="1">
      <c r="D2155" s="64"/>
      <c r="E2155" s="71"/>
    </row>
    <row r="2156" spans="4:5" ht="26.1" customHeight="1">
      <c r="D2156" s="64"/>
      <c r="E2156" s="71"/>
    </row>
    <row r="2157" spans="4:5" ht="26.1" customHeight="1">
      <c r="D2157" s="64"/>
      <c r="E2157" s="71"/>
    </row>
    <row r="2158" spans="4:5" ht="26.1" customHeight="1">
      <c r="D2158" s="64"/>
      <c r="E2158" s="71"/>
    </row>
    <row r="2159" spans="4:5" ht="26.1" customHeight="1">
      <c r="D2159" s="64"/>
      <c r="E2159" s="71"/>
    </row>
    <row r="2160" spans="4:5" ht="26.1" customHeight="1">
      <c r="D2160" s="64"/>
      <c r="E2160" s="71"/>
    </row>
    <row r="2161" spans="4:5" ht="26.1" customHeight="1">
      <c r="D2161" s="64"/>
      <c r="E2161" s="71"/>
    </row>
    <row r="2162" spans="4:5" ht="26.1" customHeight="1">
      <c r="D2162" s="64"/>
      <c r="E2162" s="71"/>
    </row>
    <row r="2163" spans="4:5" ht="26.1" customHeight="1">
      <c r="D2163" s="64"/>
      <c r="E2163" s="71"/>
    </row>
    <row r="2164" spans="4:5" ht="26.1" customHeight="1">
      <c r="D2164" s="64"/>
      <c r="E2164" s="71"/>
    </row>
    <row r="2165" spans="4:5" ht="26.1" customHeight="1">
      <c r="D2165" s="64"/>
      <c r="E2165" s="71"/>
    </row>
    <row r="2166" spans="4:5" ht="26.1" customHeight="1">
      <c r="D2166" s="64"/>
      <c r="E2166" s="71"/>
    </row>
    <row r="2167" spans="4:5" ht="26.1" customHeight="1">
      <c r="D2167" s="64"/>
      <c r="E2167" s="71"/>
    </row>
    <row r="2168" spans="4:5" ht="26.1" customHeight="1">
      <c r="D2168" s="64"/>
      <c r="E2168" s="71"/>
    </row>
    <row r="2169" spans="4:5" ht="26.1" customHeight="1">
      <c r="D2169" s="64"/>
      <c r="E2169" s="71"/>
    </row>
    <row r="2170" spans="4:5" ht="26.1" customHeight="1">
      <c r="D2170" s="64"/>
      <c r="E2170" s="71"/>
    </row>
    <row r="2171" spans="4:5" ht="26.1" customHeight="1">
      <c r="D2171" s="64"/>
      <c r="E2171" s="71"/>
    </row>
    <row r="2172" spans="4:5" ht="26.1" customHeight="1">
      <c r="D2172" s="64"/>
      <c r="E2172" s="71"/>
    </row>
    <row r="2173" spans="4:5" ht="26.1" customHeight="1">
      <c r="D2173" s="64"/>
      <c r="E2173" s="71"/>
    </row>
    <row r="2174" spans="4:5" ht="26.1" customHeight="1">
      <c r="D2174" s="64"/>
      <c r="E2174" s="71"/>
    </row>
    <row r="2175" spans="4:5" ht="26.1" customHeight="1">
      <c r="D2175" s="64"/>
      <c r="E2175" s="71"/>
    </row>
    <row r="2176" spans="4:5" ht="26.1" customHeight="1">
      <c r="D2176" s="64"/>
      <c r="E2176" s="71"/>
    </row>
    <row r="2177" spans="4:5" ht="26.1" customHeight="1">
      <c r="D2177" s="64"/>
      <c r="E2177" s="71"/>
    </row>
    <row r="2178" spans="4:5" ht="26.1" customHeight="1">
      <c r="D2178" s="64"/>
      <c r="E2178" s="71"/>
    </row>
    <row r="2179" spans="4:5" ht="26.1" customHeight="1">
      <c r="D2179" s="64"/>
      <c r="E2179" s="71"/>
    </row>
    <row r="2180" spans="4:5" ht="26.1" customHeight="1">
      <c r="D2180" s="64"/>
      <c r="E2180" s="71"/>
    </row>
    <row r="2181" spans="4:5" ht="26.1" customHeight="1">
      <c r="D2181" s="64"/>
      <c r="E2181" s="71"/>
    </row>
    <row r="2182" spans="4:5" ht="26.1" customHeight="1">
      <c r="D2182" s="64"/>
      <c r="E2182" s="71"/>
    </row>
    <row r="2183" spans="4:5" ht="26.1" customHeight="1">
      <c r="D2183" s="64"/>
      <c r="E2183" s="71"/>
    </row>
    <row r="2184" spans="4:5" ht="26.1" customHeight="1">
      <c r="D2184" s="64"/>
      <c r="E2184" s="71"/>
    </row>
    <row r="2185" spans="4:5" ht="26.1" customHeight="1">
      <c r="D2185" s="64"/>
      <c r="E2185" s="71"/>
    </row>
    <row r="2186" spans="4:5" ht="26.1" customHeight="1">
      <c r="D2186" s="64"/>
      <c r="E2186" s="71"/>
    </row>
    <row r="2187" spans="4:5" ht="26.1" customHeight="1">
      <c r="D2187" s="64"/>
      <c r="E2187" s="71"/>
    </row>
    <row r="2188" spans="4:5" ht="26.1" customHeight="1">
      <c r="D2188" s="64"/>
      <c r="E2188" s="71"/>
    </row>
    <row r="2189" spans="4:5" ht="26.1" customHeight="1">
      <c r="D2189" s="64"/>
      <c r="E2189" s="71"/>
    </row>
    <row r="2190" spans="4:5" ht="26.1" customHeight="1">
      <c r="D2190" s="64"/>
      <c r="E2190" s="71"/>
    </row>
    <row r="2191" spans="4:5" ht="26.1" customHeight="1">
      <c r="D2191" s="64"/>
      <c r="E2191" s="71"/>
    </row>
    <row r="2192" spans="4:5" ht="26.1" customHeight="1">
      <c r="D2192" s="64"/>
      <c r="E2192" s="71"/>
    </row>
    <row r="2193" spans="4:5" ht="26.1" customHeight="1">
      <c r="D2193" s="64"/>
      <c r="E2193" s="71"/>
    </row>
    <row r="2194" spans="4:5" ht="26.1" customHeight="1">
      <c r="D2194" s="64"/>
      <c r="E2194" s="71"/>
    </row>
    <row r="2195" spans="4:5" ht="26.1" customHeight="1">
      <c r="D2195" s="64"/>
      <c r="E2195" s="71"/>
    </row>
    <row r="2196" spans="4:5" ht="26.1" customHeight="1">
      <c r="D2196" s="64"/>
      <c r="E2196" s="71"/>
    </row>
    <row r="2197" spans="4:5" ht="26.1" customHeight="1">
      <c r="D2197" s="64"/>
      <c r="E2197" s="71"/>
    </row>
    <row r="2198" spans="4:5" ht="26.1" customHeight="1">
      <c r="D2198" s="64"/>
      <c r="E2198" s="71"/>
    </row>
    <row r="2199" spans="4:5" ht="26.1" customHeight="1">
      <c r="D2199" s="64"/>
      <c r="E2199" s="71"/>
    </row>
    <row r="2200" spans="4:5" ht="26.1" customHeight="1">
      <c r="D2200" s="64"/>
      <c r="E2200" s="71"/>
    </row>
    <row r="2201" spans="4:5" ht="26.1" customHeight="1">
      <c r="D2201" s="64"/>
      <c r="E2201" s="71"/>
    </row>
    <row r="2202" spans="4:5" ht="26.1" customHeight="1">
      <c r="D2202" s="64"/>
      <c r="E2202" s="71"/>
    </row>
    <row r="2203" spans="4:5" ht="26.1" customHeight="1">
      <c r="D2203" s="64"/>
      <c r="E2203" s="71"/>
    </row>
    <row r="2204" spans="4:5" ht="26.1" customHeight="1">
      <c r="D2204" s="64"/>
      <c r="E2204" s="71"/>
    </row>
    <row r="2205" spans="4:5" ht="26.1" customHeight="1">
      <c r="D2205" s="64"/>
      <c r="E2205" s="71"/>
    </row>
    <row r="2206" spans="4:5" ht="26.1" customHeight="1">
      <c r="D2206" s="64"/>
      <c r="E2206" s="71"/>
    </row>
    <row r="2207" spans="4:5" ht="26.1" customHeight="1">
      <c r="D2207" s="64"/>
      <c r="E2207" s="71"/>
    </row>
    <row r="2208" spans="4:5" ht="26.1" customHeight="1">
      <c r="D2208" s="64"/>
      <c r="E2208" s="71"/>
    </row>
    <row r="2209" spans="4:5" ht="26.1" customHeight="1">
      <c r="D2209" s="64"/>
      <c r="E2209" s="71"/>
    </row>
    <row r="2210" spans="4:5" ht="26.1" customHeight="1">
      <c r="D2210" s="64"/>
      <c r="E2210" s="71"/>
    </row>
    <row r="2211" spans="4:5" ht="26.1" customHeight="1">
      <c r="D2211" s="64"/>
      <c r="E2211" s="71"/>
    </row>
    <row r="2212" spans="4:5" ht="26.1" customHeight="1">
      <c r="D2212" s="64"/>
      <c r="E2212" s="71"/>
    </row>
    <row r="2213" spans="4:5" ht="26.1" customHeight="1">
      <c r="D2213" s="64"/>
      <c r="E2213" s="71"/>
    </row>
    <row r="2214" spans="4:5" ht="26.1" customHeight="1">
      <c r="D2214" s="64"/>
      <c r="E2214" s="71"/>
    </row>
    <row r="2215" spans="4:5" ht="26.1" customHeight="1">
      <c r="D2215" s="64"/>
      <c r="E2215" s="71"/>
    </row>
    <row r="2216" spans="4:5" ht="26.1" customHeight="1">
      <c r="D2216" s="64"/>
      <c r="E2216" s="71"/>
    </row>
    <row r="2217" spans="4:5" ht="26.1" customHeight="1">
      <c r="D2217" s="64"/>
      <c r="E2217" s="71"/>
    </row>
    <row r="2218" spans="4:5" ht="26.1" customHeight="1">
      <c r="D2218" s="64"/>
      <c r="E2218" s="71"/>
    </row>
    <row r="2219" spans="4:5" ht="26.1" customHeight="1">
      <c r="D2219" s="64"/>
      <c r="E2219" s="71"/>
    </row>
    <row r="2220" spans="4:5" ht="26.1" customHeight="1">
      <c r="D2220" s="64"/>
      <c r="E2220" s="71"/>
    </row>
    <row r="2221" spans="4:5" ht="26.1" customHeight="1">
      <c r="D2221" s="64"/>
      <c r="E2221" s="71"/>
    </row>
    <row r="2222" spans="4:5" ht="26.1" customHeight="1">
      <c r="D2222" s="64"/>
      <c r="E2222" s="71"/>
    </row>
    <row r="2223" spans="4:5" ht="26.1" customHeight="1">
      <c r="D2223" s="64"/>
      <c r="E2223" s="71"/>
    </row>
    <row r="2224" spans="4:5" ht="26.1" customHeight="1">
      <c r="D2224" s="64"/>
      <c r="E2224" s="71"/>
    </row>
    <row r="2225" spans="4:5" ht="26.1" customHeight="1">
      <c r="D2225" s="64"/>
      <c r="E2225" s="71"/>
    </row>
    <row r="2226" spans="4:5" ht="26.1" customHeight="1">
      <c r="D2226" s="64"/>
      <c r="E2226" s="71"/>
    </row>
    <row r="2227" spans="4:5" ht="26.1" customHeight="1">
      <c r="D2227" s="64"/>
      <c r="E2227" s="71"/>
    </row>
    <row r="2228" spans="4:5" ht="26.1" customHeight="1">
      <c r="D2228" s="64"/>
      <c r="E2228" s="71"/>
    </row>
    <row r="2229" spans="4:5" ht="26.1" customHeight="1">
      <c r="D2229" s="64"/>
      <c r="E2229" s="71"/>
    </row>
    <row r="2230" spans="4:5" ht="26.1" customHeight="1">
      <c r="D2230" s="64"/>
      <c r="E2230" s="71"/>
    </row>
    <row r="2231" spans="4:5" ht="26.1" customHeight="1">
      <c r="D2231" s="64"/>
      <c r="E2231" s="71"/>
    </row>
    <row r="2232" spans="4:5" ht="26.1" customHeight="1">
      <c r="D2232" s="64"/>
      <c r="E2232" s="71"/>
    </row>
    <row r="2233" spans="4:5" ht="26.1" customHeight="1">
      <c r="D2233" s="64"/>
      <c r="E2233" s="71"/>
    </row>
    <row r="2234" spans="4:5" ht="26.1" customHeight="1">
      <c r="D2234" s="64"/>
      <c r="E2234" s="71"/>
    </row>
    <row r="2235" spans="4:5" ht="26.1" customHeight="1">
      <c r="D2235" s="64"/>
      <c r="E2235" s="71"/>
    </row>
    <row r="2236" spans="4:5" ht="26.1" customHeight="1">
      <c r="D2236" s="64"/>
      <c r="E2236" s="71"/>
    </row>
    <row r="2237" spans="4:5" ht="26.1" customHeight="1">
      <c r="D2237" s="64"/>
      <c r="E2237" s="71"/>
    </row>
    <row r="2238" spans="4:5" ht="26.1" customHeight="1">
      <c r="D2238" s="64"/>
      <c r="E2238" s="71"/>
    </row>
    <row r="2239" spans="4:5" ht="26.1" customHeight="1">
      <c r="D2239" s="64"/>
      <c r="E2239" s="71"/>
    </row>
    <row r="2240" spans="4:5" ht="26.1" customHeight="1">
      <c r="D2240" s="64"/>
      <c r="E2240" s="71"/>
    </row>
    <row r="2241" spans="4:5" ht="26.1" customHeight="1">
      <c r="D2241" s="64"/>
      <c r="E2241" s="71"/>
    </row>
    <row r="2242" spans="4:5" ht="26.1" customHeight="1">
      <c r="D2242" s="64"/>
      <c r="E2242" s="71"/>
    </row>
    <row r="2243" spans="4:5" ht="26.1" customHeight="1">
      <c r="D2243" s="64"/>
      <c r="E2243" s="71"/>
    </row>
    <row r="2244" spans="4:5" ht="26.1" customHeight="1">
      <c r="D2244" s="64"/>
      <c r="E2244" s="71"/>
    </row>
    <row r="2245" spans="4:5" ht="26.1" customHeight="1">
      <c r="D2245" s="64"/>
      <c r="E2245" s="71"/>
    </row>
    <row r="2246" spans="4:5" ht="26.1" customHeight="1">
      <c r="D2246" s="64"/>
      <c r="E2246" s="71"/>
    </row>
    <row r="2247" spans="4:5" ht="26.1" customHeight="1">
      <c r="D2247" s="64"/>
      <c r="E2247" s="71"/>
    </row>
    <row r="2248" spans="4:5" ht="26.1" customHeight="1">
      <c r="D2248" s="64"/>
      <c r="E2248" s="71"/>
    </row>
    <row r="2249" spans="4:5" ht="26.1" customHeight="1">
      <c r="D2249" s="64"/>
      <c r="E2249" s="71"/>
    </row>
    <row r="2250" spans="4:5" ht="26.1" customHeight="1">
      <c r="D2250" s="64"/>
      <c r="E2250" s="71"/>
    </row>
    <row r="2251" spans="4:5" ht="26.1" customHeight="1">
      <c r="D2251" s="64"/>
      <c r="E2251" s="71"/>
    </row>
    <row r="2252" spans="4:5" ht="26.1" customHeight="1">
      <c r="D2252" s="64"/>
      <c r="E2252" s="71"/>
    </row>
    <row r="2253" spans="4:5" ht="26.1" customHeight="1">
      <c r="D2253" s="64"/>
      <c r="E2253" s="71"/>
    </row>
    <row r="2254" spans="4:5" ht="26.1" customHeight="1">
      <c r="D2254" s="64"/>
      <c r="E2254" s="71"/>
    </row>
    <row r="2255" spans="4:5" ht="26.1" customHeight="1">
      <c r="D2255" s="64"/>
      <c r="E2255" s="71"/>
    </row>
    <row r="2256" spans="4:5" ht="26.1" customHeight="1">
      <c r="D2256" s="64"/>
      <c r="E2256" s="71"/>
    </row>
    <row r="2257" spans="4:5" ht="26.1" customHeight="1">
      <c r="D2257" s="64"/>
      <c r="E2257" s="71"/>
    </row>
    <row r="2258" spans="4:5" ht="26.1" customHeight="1">
      <c r="D2258" s="64"/>
      <c r="E2258" s="71"/>
    </row>
    <row r="2259" spans="4:5" ht="26.1" customHeight="1">
      <c r="D2259" s="64"/>
      <c r="E2259" s="71"/>
    </row>
    <row r="2260" spans="4:5" ht="26.1" customHeight="1">
      <c r="D2260" s="64"/>
      <c r="E2260" s="71"/>
    </row>
    <row r="2261" spans="4:5" ht="26.1" customHeight="1">
      <c r="D2261" s="64"/>
      <c r="E2261" s="71"/>
    </row>
    <row r="2262" spans="4:5" ht="26.1" customHeight="1">
      <c r="D2262" s="64"/>
      <c r="E2262" s="71"/>
    </row>
    <row r="2263" spans="4:5" ht="26.1" customHeight="1">
      <c r="D2263" s="64"/>
      <c r="E2263" s="71"/>
    </row>
    <row r="2264" spans="4:5" ht="26.1" customHeight="1">
      <c r="D2264" s="64"/>
      <c r="E2264" s="71"/>
    </row>
    <row r="2265" spans="4:5" ht="26.1" customHeight="1">
      <c r="D2265" s="64"/>
      <c r="E2265" s="71"/>
    </row>
    <row r="2266" spans="4:5" ht="26.1" customHeight="1">
      <c r="D2266" s="64"/>
      <c r="E2266" s="71"/>
    </row>
    <row r="2267" spans="4:5" ht="26.1" customHeight="1">
      <c r="D2267" s="64"/>
      <c r="E2267" s="71"/>
    </row>
    <row r="2268" spans="4:5" ht="26.1" customHeight="1">
      <c r="D2268" s="64"/>
      <c r="E2268" s="71"/>
    </row>
    <row r="2269" spans="4:5" ht="26.1" customHeight="1">
      <c r="D2269" s="64"/>
      <c r="E2269" s="71"/>
    </row>
    <row r="2270" spans="4:5" ht="26.1" customHeight="1">
      <c r="D2270" s="64"/>
      <c r="E2270" s="71"/>
    </row>
    <row r="2271" spans="4:5" ht="26.1" customHeight="1">
      <c r="D2271" s="64"/>
      <c r="E2271" s="71"/>
    </row>
    <row r="2272" spans="4:5" ht="26.1" customHeight="1">
      <c r="D2272" s="64"/>
      <c r="E2272" s="71"/>
    </row>
    <row r="2273" spans="4:5" ht="26.1" customHeight="1">
      <c r="D2273" s="64"/>
      <c r="E2273" s="71"/>
    </row>
    <row r="2274" spans="4:5" ht="26.1" customHeight="1">
      <c r="D2274" s="64"/>
      <c r="E2274" s="71"/>
    </row>
    <row r="2275" spans="4:5" ht="26.1" customHeight="1">
      <c r="D2275" s="64"/>
      <c r="E2275" s="71"/>
    </row>
    <row r="2276" spans="4:5" ht="26.1" customHeight="1">
      <c r="D2276" s="64"/>
      <c r="E2276" s="71"/>
    </row>
    <row r="2277" spans="4:5" ht="26.1" customHeight="1">
      <c r="D2277" s="64"/>
      <c r="E2277" s="71"/>
    </row>
    <row r="2278" spans="4:5" ht="26.1" customHeight="1">
      <c r="D2278" s="64"/>
      <c r="E2278" s="71"/>
    </row>
    <row r="2279" spans="4:5" ht="26.1" customHeight="1">
      <c r="D2279" s="64"/>
      <c r="E2279" s="71"/>
    </row>
    <row r="2280" spans="4:5" ht="26.1" customHeight="1">
      <c r="D2280" s="64"/>
      <c r="E2280" s="71"/>
    </row>
    <row r="2281" spans="4:5" ht="26.1" customHeight="1">
      <c r="D2281" s="64"/>
      <c r="E2281" s="71"/>
    </row>
    <row r="2282" spans="4:5" ht="26.1" customHeight="1">
      <c r="D2282" s="64"/>
      <c r="E2282" s="71"/>
    </row>
    <row r="2283" spans="4:5" ht="26.1" customHeight="1">
      <c r="D2283" s="64"/>
      <c r="E2283" s="71"/>
    </row>
    <row r="2284" spans="4:5" ht="26.1" customHeight="1">
      <c r="D2284" s="64"/>
      <c r="E2284" s="71"/>
    </row>
    <row r="2285" spans="4:5" ht="26.1" customHeight="1">
      <c r="D2285" s="64"/>
      <c r="E2285" s="71"/>
    </row>
    <row r="2286" spans="4:5" ht="26.1" customHeight="1">
      <c r="D2286" s="64"/>
      <c r="E2286" s="71"/>
    </row>
    <row r="2287" spans="4:5" ht="26.1" customHeight="1">
      <c r="D2287" s="64"/>
      <c r="E2287" s="71"/>
    </row>
    <row r="2288" spans="4:5" ht="26.1" customHeight="1">
      <c r="D2288" s="64"/>
      <c r="E2288" s="71"/>
    </row>
    <row r="2289" spans="4:5" ht="26.1" customHeight="1">
      <c r="D2289" s="64"/>
      <c r="E2289" s="71"/>
    </row>
    <row r="2290" spans="4:5" ht="26.1" customHeight="1">
      <c r="D2290" s="64"/>
      <c r="E2290" s="71"/>
    </row>
    <row r="2291" spans="4:5" ht="26.1" customHeight="1">
      <c r="D2291" s="64"/>
      <c r="E2291" s="71"/>
    </row>
    <row r="2292" spans="4:5" ht="26.1" customHeight="1">
      <c r="D2292" s="64"/>
      <c r="E2292" s="71"/>
    </row>
    <row r="2293" spans="4:5" ht="26.1" customHeight="1">
      <c r="D2293" s="64"/>
      <c r="E2293" s="71"/>
    </row>
    <row r="2294" spans="4:5" ht="26.1" customHeight="1">
      <c r="D2294" s="64"/>
      <c r="E2294" s="71"/>
    </row>
    <row r="2295" spans="4:5" ht="26.1" customHeight="1">
      <c r="D2295" s="64"/>
      <c r="E2295" s="71"/>
    </row>
    <row r="2296" spans="4:5" ht="26.1" customHeight="1">
      <c r="D2296" s="64"/>
      <c r="E2296" s="71"/>
    </row>
    <row r="2297" spans="4:5" ht="26.1" customHeight="1">
      <c r="D2297" s="64"/>
      <c r="E2297" s="71"/>
    </row>
    <row r="2298" spans="4:5" ht="26.1" customHeight="1">
      <c r="D2298" s="64"/>
      <c r="E2298" s="71"/>
    </row>
    <row r="2299" spans="4:5" ht="26.1" customHeight="1">
      <c r="D2299" s="64"/>
      <c r="E2299" s="71"/>
    </row>
    <row r="2300" spans="4:5" ht="26.1" customHeight="1">
      <c r="D2300" s="64"/>
      <c r="E2300" s="71"/>
    </row>
    <row r="2301" spans="4:5" ht="26.1" customHeight="1">
      <c r="D2301" s="64"/>
      <c r="E2301" s="71"/>
    </row>
    <row r="2302" spans="4:5" ht="26.1" customHeight="1">
      <c r="D2302" s="64"/>
      <c r="E2302" s="71"/>
    </row>
    <row r="2303" spans="4:5" ht="26.1" customHeight="1">
      <c r="D2303" s="64"/>
      <c r="E2303" s="71"/>
    </row>
    <row r="2304" spans="4:5" ht="26.1" customHeight="1">
      <c r="D2304" s="64"/>
      <c r="E2304" s="71"/>
    </row>
    <row r="2305" spans="4:5" ht="26.1" customHeight="1">
      <c r="D2305" s="64"/>
      <c r="E2305" s="71"/>
    </row>
    <row r="2306" spans="4:5" ht="26.1" customHeight="1">
      <c r="D2306" s="64"/>
      <c r="E2306" s="71"/>
    </row>
    <row r="2307" spans="4:5" ht="26.1" customHeight="1">
      <c r="D2307" s="64"/>
      <c r="E2307" s="71"/>
    </row>
    <row r="2308" spans="4:5" ht="26.1" customHeight="1">
      <c r="D2308" s="64"/>
      <c r="E2308" s="71"/>
    </row>
    <row r="2309" spans="4:5" ht="26.1" customHeight="1">
      <c r="D2309" s="64"/>
      <c r="E2309" s="71"/>
    </row>
    <row r="2310" spans="4:5" ht="26.1" customHeight="1">
      <c r="D2310" s="64"/>
      <c r="E2310" s="71"/>
    </row>
    <row r="2311" spans="4:5" ht="26.1" customHeight="1">
      <c r="D2311" s="64"/>
      <c r="E2311" s="71"/>
    </row>
    <row r="2312" spans="4:5" ht="26.1" customHeight="1">
      <c r="D2312" s="64"/>
      <c r="E2312" s="71"/>
    </row>
    <row r="2313" spans="4:5" ht="26.1" customHeight="1">
      <c r="D2313" s="64"/>
      <c r="E2313" s="71"/>
    </row>
    <row r="2314" spans="4:5" ht="26.1" customHeight="1">
      <c r="D2314" s="64"/>
      <c r="E2314" s="71"/>
    </row>
    <row r="2315" spans="4:5" ht="26.1" customHeight="1">
      <c r="D2315" s="64"/>
      <c r="E2315" s="71"/>
    </row>
    <row r="2316" spans="4:5" ht="26.1" customHeight="1">
      <c r="D2316" s="64"/>
      <c r="E2316" s="71"/>
    </row>
    <row r="2317" spans="4:5" ht="26.1" customHeight="1">
      <c r="D2317" s="64"/>
      <c r="E2317" s="71"/>
    </row>
    <row r="2318" spans="4:5" ht="26.1" customHeight="1">
      <c r="D2318" s="64"/>
      <c r="E2318" s="71"/>
    </row>
    <row r="2319" spans="4:5" ht="26.1" customHeight="1">
      <c r="D2319" s="64"/>
      <c r="E2319" s="71"/>
    </row>
    <row r="2320" spans="4:5" ht="26.1" customHeight="1">
      <c r="D2320" s="64"/>
      <c r="E2320" s="71"/>
    </row>
    <row r="2321" spans="4:5" ht="26.1" customHeight="1">
      <c r="D2321" s="64"/>
      <c r="E2321" s="71"/>
    </row>
    <row r="2322" spans="4:5" ht="26.1" customHeight="1">
      <c r="D2322" s="64"/>
      <c r="E2322" s="71"/>
    </row>
    <row r="2323" spans="4:5" ht="26.1" customHeight="1">
      <c r="D2323" s="64"/>
      <c r="E2323" s="71"/>
    </row>
    <row r="2324" spans="4:5" ht="26.1" customHeight="1">
      <c r="D2324" s="64"/>
      <c r="E2324" s="71"/>
    </row>
    <row r="2325" spans="4:5" ht="26.1" customHeight="1">
      <c r="D2325" s="64"/>
      <c r="E2325" s="71"/>
    </row>
    <row r="2326" spans="4:5" ht="26.1" customHeight="1">
      <c r="D2326" s="64"/>
      <c r="E2326" s="71"/>
    </row>
    <row r="2327" spans="4:5" ht="26.1" customHeight="1">
      <c r="D2327" s="64"/>
      <c r="E2327" s="71"/>
    </row>
    <row r="2328" spans="4:5" ht="26.1" customHeight="1">
      <c r="D2328" s="64"/>
      <c r="E2328" s="71"/>
    </row>
    <row r="2329" spans="4:5" ht="26.1" customHeight="1">
      <c r="D2329" s="64"/>
      <c r="E2329" s="71"/>
    </row>
    <row r="2330" spans="4:5" ht="26.1" customHeight="1">
      <c r="D2330" s="64"/>
      <c r="E2330" s="71"/>
    </row>
    <row r="2331" spans="4:5" ht="26.1" customHeight="1">
      <c r="D2331" s="64"/>
      <c r="E2331" s="71"/>
    </row>
    <row r="2332" spans="4:5" ht="26.1" customHeight="1">
      <c r="D2332" s="64"/>
      <c r="E2332" s="71"/>
    </row>
    <row r="2333" spans="4:5" ht="26.1" customHeight="1">
      <c r="D2333" s="64"/>
      <c r="E2333" s="71"/>
    </row>
    <row r="2334" spans="4:5" ht="26.1" customHeight="1">
      <c r="D2334" s="64"/>
      <c r="E2334" s="71"/>
    </row>
    <row r="2335" spans="4:5" ht="26.1" customHeight="1">
      <c r="D2335" s="64"/>
      <c r="E2335" s="71"/>
    </row>
    <row r="2336" spans="4:5" ht="26.1" customHeight="1">
      <c r="D2336" s="64"/>
      <c r="E2336" s="71"/>
    </row>
    <row r="2337" spans="4:5" ht="26.1" customHeight="1">
      <c r="D2337" s="64"/>
      <c r="E2337" s="71"/>
    </row>
    <row r="2338" spans="4:5" ht="26.1" customHeight="1">
      <c r="D2338" s="64"/>
      <c r="E2338" s="71"/>
    </row>
    <row r="2339" spans="4:5" ht="26.1" customHeight="1">
      <c r="D2339" s="64"/>
      <c r="E2339" s="71"/>
    </row>
    <row r="2340" spans="4:5" ht="26.1" customHeight="1">
      <c r="D2340" s="64"/>
      <c r="E2340" s="71"/>
    </row>
    <row r="2341" spans="4:5" ht="26.1" customHeight="1">
      <c r="D2341" s="64"/>
      <c r="E2341" s="71"/>
    </row>
    <row r="2342" spans="4:5" ht="26.1" customHeight="1">
      <c r="D2342" s="64"/>
      <c r="E2342" s="71"/>
    </row>
    <row r="2343" spans="4:5" ht="26.1" customHeight="1">
      <c r="D2343" s="64"/>
      <c r="E2343" s="71"/>
    </row>
    <row r="2344" spans="4:5" ht="26.1" customHeight="1">
      <c r="D2344" s="64"/>
      <c r="E2344" s="71"/>
    </row>
    <row r="2345" spans="4:5" ht="26.1" customHeight="1">
      <c r="D2345" s="64"/>
      <c r="E2345" s="71"/>
    </row>
    <row r="2346" spans="4:5" ht="26.1" customHeight="1">
      <c r="D2346" s="64"/>
      <c r="E2346" s="71"/>
    </row>
    <row r="2347" spans="4:5" ht="26.1" customHeight="1">
      <c r="D2347" s="64"/>
      <c r="E2347" s="71"/>
    </row>
    <row r="2348" spans="4:5" ht="26.1" customHeight="1">
      <c r="D2348" s="64"/>
      <c r="E2348" s="71"/>
    </row>
    <row r="2349" spans="4:5" ht="26.1" customHeight="1">
      <c r="D2349" s="64"/>
      <c r="E2349" s="71"/>
    </row>
    <row r="2350" spans="4:5" ht="26.1" customHeight="1">
      <c r="D2350" s="64"/>
      <c r="E2350" s="71"/>
    </row>
    <row r="2351" spans="4:5" ht="26.1" customHeight="1">
      <c r="D2351" s="64"/>
      <c r="E2351" s="71"/>
    </row>
    <row r="2352" spans="4:5" ht="26.1" customHeight="1">
      <c r="D2352" s="64"/>
      <c r="E2352" s="71"/>
    </row>
    <row r="2353" spans="4:5" ht="26.1" customHeight="1">
      <c r="D2353" s="64"/>
      <c r="E2353" s="71"/>
    </row>
    <row r="2354" spans="4:5" ht="26.1" customHeight="1">
      <c r="D2354" s="64"/>
      <c r="E2354" s="71"/>
    </row>
    <row r="2355" spans="4:5" ht="26.1" customHeight="1">
      <c r="D2355" s="64"/>
      <c r="E2355" s="71"/>
    </row>
    <row r="2356" spans="4:5" ht="26.1" customHeight="1">
      <c r="D2356" s="64"/>
      <c r="E2356" s="71"/>
    </row>
    <row r="2357" spans="4:5" ht="26.1" customHeight="1">
      <c r="D2357" s="64"/>
      <c r="E2357" s="71"/>
    </row>
    <row r="2358" spans="4:5" ht="26.1" customHeight="1">
      <c r="D2358" s="64"/>
      <c r="E2358" s="71"/>
    </row>
    <row r="2359" spans="4:5" ht="26.1" customHeight="1">
      <c r="D2359" s="64"/>
      <c r="E2359" s="71"/>
    </row>
    <row r="2360" spans="4:5" ht="26.1" customHeight="1">
      <c r="D2360" s="64"/>
      <c r="E2360" s="71"/>
    </row>
    <row r="2361" spans="4:5" ht="26.1" customHeight="1">
      <c r="D2361" s="64"/>
      <c r="E2361" s="71"/>
    </row>
    <row r="2362" spans="4:5" ht="26.1" customHeight="1">
      <c r="D2362" s="64"/>
      <c r="E2362" s="71"/>
    </row>
    <row r="2363" spans="4:5" ht="26.1" customHeight="1">
      <c r="D2363" s="64"/>
      <c r="E2363" s="71"/>
    </row>
    <row r="2364" spans="4:5" ht="26.1" customHeight="1">
      <c r="D2364" s="64"/>
      <c r="E2364" s="71"/>
    </row>
    <row r="2365" spans="4:5" ht="26.1" customHeight="1">
      <c r="D2365" s="64"/>
      <c r="E2365" s="71"/>
    </row>
    <row r="2366" spans="4:5" ht="26.1" customHeight="1">
      <c r="D2366" s="64"/>
      <c r="E2366" s="71"/>
    </row>
    <row r="2367" spans="4:5" ht="26.1" customHeight="1">
      <c r="D2367" s="64"/>
      <c r="E2367" s="71"/>
    </row>
    <row r="2368" spans="4:5" ht="26.1" customHeight="1">
      <c r="D2368" s="64"/>
      <c r="E2368" s="71"/>
    </row>
    <row r="2369" spans="4:5" ht="26.1" customHeight="1">
      <c r="D2369" s="64"/>
      <c r="E2369" s="71"/>
    </row>
    <row r="2370" spans="4:5" ht="26.1" customHeight="1">
      <c r="D2370" s="64"/>
      <c r="E2370" s="71"/>
    </row>
    <row r="2371" spans="4:5" ht="26.1" customHeight="1">
      <c r="D2371" s="64"/>
      <c r="E2371" s="71"/>
    </row>
    <row r="2372" spans="4:5" ht="26.1" customHeight="1">
      <c r="D2372" s="64"/>
      <c r="E2372" s="71"/>
    </row>
    <row r="2373" spans="4:5" ht="26.1" customHeight="1">
      <c r="D2373" s="64"/>
      <c r="E2373" s="71"/>
    </row>
    <row r="2374" spans="4:5" ht="26.1" customHeight="1">
      <c r="D2374" s="64"/>
      <c r="E2374" s="71"/>
    </row>
    <row r="2375" spans="4:5" ht="26.1" customHeight="1">
      <c r="D2375" s="64"/>
      <c r="E2375" s="71"/>
    </row>
    <row r="2376" spans="4:5" ht="26.1" customHeight="1">
      <c r="D2376" s="64"/>
      <c r="E2376" s="71"/>
    </row>
    <row r="2377" spans="4:5" ht="26.1" customHeight="1">
      <c r="D2377" s="64"/>
      <c r="E2377" s="71"/>
    </row>
    <row r="2378" spans="4:5" ht="26.1" customHeight="1">
      <c r="D2378" s="64"/>
      <c r="E2378" s="71"/>
    </row>
    <row r="2379" spans="4:5" ht="26.1" customHeight="1">
      <c r="D2379" s="64"/>
      <c r="E2379" s="71"/>
    </row>
    <row r="2380" spans="4:5" ht="26.1" customHeight="1">
      <c r="D2380" s="64"/>
      <c r="E2380" s="71"/>
    </row>
    <row r="2381" spans="4:5" ht="26.1" customHeight="1">
      <c r="D2381" s="64"/>
      <c r="E2381" s="71"/>
    </row>
    <row r="2382" spans="4:5" ht="26.1" customHeight="1">
      <c r="D2382" s="64"/>
      <c r="E2382" s="71"/>
    </row>
    <row r="2383" spans="4:5" ht="26.1" customHeight="1">
      <c r="D2383" s="64"/>
      <c r="E2383" s="71"/>
    </row>
    <row r="2384" spans="4:5" ht="26.1" customHeight="1">
      <c r="D2384" s="64"/>
      <c r="E2384" s="71"/>
    </row>
    <row r="2385" spans="4:5" ht="26.1" customHeight="1">
      <c r="D2385" s="64"/>
      <c r="E2385" s="71"/>
    </row>
    <row r="2386" spans="4:5" ht="26.1" customHeight="1">
      <c r="D2386" s="64"/>
      <c r="E2386" s="71"/>
    </row>
    <row r="2387" spans="4:5" ht="26.1" customHeight="1">
      <c r="D2387" s="64"/>
      <c r="E2387" s="71"/>
    </row>
    <row r="2388" spans="4:5" ht="26.1" customHeight="1">
      <c r="D2388" s="64"/>
      <c r="E2388" s="71"/>
    </row>
    <row r="2389" spans="4:5" ht="26.1" customHeight="1">
      <c r="D2389" s="64"/>
      <c r="E2389" s="71"/>
    </row>
    <row r="2390" spans="4:5" ht="26.1" customHeight="1">
      <c r="D2390" s="64"/>
      <c r="E2390" s="71"/>
    </row>
    <row r="2391" spans="4:5" ht="26.1" customHeight="1">
      <c r="D2391" s="64"/>
      <c r="E2391" s="71"/>
    </row>
    <row r="2392" spans="4:5" ht="26.1" customHeight="1">
      <c r="D2392" s="64"/>
      <c r="E2392" s="71"/>
    </row>
    <row r="2393" spans="4:5" ht="26.1" customHeight="1">
      <c r="D2393" s="64"/>
      <c r="E2393" s="71"/>
    </row>
    <row r="2394" spans="4:5" ht="26.1" customHeight="1">
      <c r="D2394" s="64"/>
      <c r="E2394" s="71"/>
    </row>
    <row r="2395" spans="4:5" ht="26.1" customHeight="1">
      <c r="D2395" s="64"/>
      <c r="E2395" s="71"/>
    </row>
    <row r="2396" spans="4:5" ht="26.1" customHeight="1">
      <c r="D2396" s="64"/>
      <c r="E2396" s="71"/>
    </row>
    <row r="2397" spans="4:5" ht="26.1" customHeight="1">
      <c r="D2397" s="64"/>
      <c r="E2397" s="71"/>
    </row>
    <row r="2398" spans="4:5" ht="26.1" customHeight="1">
      <c r="D2398" s="64"/>
      <c r="E2398" s="71"/>
    </row>
    <row r="2399" spans="4:5" ht="26.1" customHeight="1">
      <c r="D2399" s="64"/>
      <c r="E2399" s="71"/>
    </row>
    <row r="2400" spans="4:5" ht="26.1" customHeight="1">
      <c r="D2400" s="64"/>
      <c r="E2400" s="71"/>
    </row>
    <row r="2401" spans="4:5" ht="26.1" customHeight="1">
      <c r="D2401" s="64"/>
      <c r="E2401" s="71"/>
    </row>
    <row r="2402" spans="4:5" ht="26.1" customHeight="1">
      <c r="D2402" s="64"/>
      <c r="E2402" s="71"/>
    </row>
    <row r="2403" spans="4:5" ht="26.1" customHeight="1">
      <c r="D2403" s="64"/>
      <c r="E2403" s="71"/>
    </row>
    <row r="2404" spans="4:5" ht="26.1" customHeight="1">
      <c r="D2404" s="64"/>
      <c r="E2404" s="71"/>
    </row>
    <row r="2405" spans="4:5" ht="26.1" customHeight="1">
      <c r="D2405" s="64"/>
      <c r="E2405" s="71"/>
    </row>
    <row r="2406" spans="4:5" ht="26.1" customHeight="1">
      <c r="D2406" s="64"/>
      <c r="E2406" s="71"/>
    </row>
    <row r="2407" spans="4:5" ht="26.1" customHeight="1">
      <c r="D2407" s="64"/>
      <c r="E2407" s="71"/>
    </row>
    <row r="2408" spans="4:5" ht="26.1" customHeight="1">
      <c r="D2408" s="64"/>
      <c r="E2408" s="71"/>
    </row>
    <row r="2409" spans="4:5" ht="26.1" customHeight="1">
      <c r="D2409" s="64"/>
      <c r="E2409" s="71"/>
    </row>
    <row r="2410" spans="4:5" ht="26.1" customHeight="1">
      <c r="D2410" s="64"/>
      <c r="E2410" s="71"/>
    </row>
    <row r="2411" spans="4:5" ht="26.1" customHeight="1">
      <c r="D2411" s="64"/>
      <c r="E2411" s="71"/>
    </row>
    <row r="2412" spans="4:5" ht="26.1" customHeight="1">
      <c r="D2412" s="64"/>
      <c r="E2412" s="71"/>
    </row>
    <row r="2413" spans="4:5" ht="26.1" customHeight="1">
      <c r="D2413" s="64"/>
      <c r="E2413" s="71"/>
    </row>
    <row r="2414" spans="4:5" ht="26.1" customHeight="1">
      <c r="D2414" s="64"/>
      <c r="E2414" s="71"/>
    </row>
    <row r="2415" spans="4:5" ht="26.1" customHeight="1">
      <c r="D2415" s="64"/>
      <c r="E2415" s="71"/>
    </row>
    <row r="2416" spans="4:5" ht="26.1" customHeight="1">
      <c r="D2416" s="64"/>
      <c r="E2416" s="71"/>
    </row>
    <row r="2417" spans="4:5" ht="26.1" customHeight="1">
      <c r="D2417" s="64"/>
      <c r="E2417" s="71"/>
    </row>
    <row r="2418" spans="4:5" ht="26.1" customHeight="1">
      <c r="D2418" s="64"/>
      <c r="E2418" s="71"/>
    </row>
    <row r="2419" spans="4:5" ht="26.1" customHeight="1">
      <c r="D2419" s="64"/>
      <c r="E2419" s="71"/>
    </row>
    <row r="2420" spans="4:5" ht="26.1" customHeight="1">
      <c r="D2420" s="64"/>
      <c r="E2420" s="71"/>
    </row>
    <row r="2421" spans="4:5" ht="26.1" customHeight="1">
      <c r="D2421" s="64"/>
      <c r="E2421" s="71"/>
    </row>
    <row r="2422" spans="4:5" ht="26.1" customHeight="1">
      <c r="D2422" s="64"/>
      <c r="E2422" s="71"/>
    </row>
    <row r="2423" spans="4:5" ht="26.1" customHeight="1">
      <c r="D2423" s="64"/>
      <c r="E2423" s="71"/>
    </row>
    <row r="2424" spans="4:5" ht="26.1" customHeight="1">
      <c r="D2424" s="64"/>
      <c r="E2424" s="71"/>
    </row>
    <row r="2425" spans="4:5" ht="26.1" customHeight="1">
      <c r="D2425" s="64"/>
      <c r="E2425" s="71"/>
    </row>
    <row r="2426" spans="4:5" ht="26.1" customHeight="1">
      <c r="D2426" s="64"/>
      <c r="E2426" s="71"/>
    </row>
    <row r="2427" spans="4:5" ht="26.1" customHeight="1">
      <c r="D2427" s="64"/>
      <c r="E2427" s="71"/>
    </row>
    <row r="2428" spans="4:5" ht="26.1" customHeight="1">
      <c r="D2428" s="64"/>
      <c r="E2428" s="71"/>
    </row>
    <row r="2429" spans="4:5" ht="26.1" customHeight="1">
      <c r="D2429" s="64"/>
      <c r="E2429" s="71"/>
    </row>
    <row r="2430" spans="4:5" ht="26.1" customHeight="1">
      <c r="D2430" s="64"/>
      <c r="E2430" s="71"/>
    </row>
    <row r="2431" spans="4:5" ht="26.1" customHeight="1">
      <c r="D2431" s="64"/>
      <c r="E2431" s="71"/>
    </row>
    <row r="2432" spans="4:5" ht="26.1" customHeight="1">
      <c r="D2432" s="64"/>
      <c r="E2432" s="71"/>
    </row>
    <row r="2433" spans="4:5" ht="26.1" customHeight="1">
      <c r="D2433" s="64"/>
      <c r="E2433" s="71"/>
    </row>
    <row r="2434" spans="4:5" ht="26.1" customHeight="1">
      <c r="D2434" s="64"/>
      <c r="E2434" s="71"/>
    </row>
    <row r="2435" spans="4:5" ht="26.1" customHeight="1">
      <c r="D2435" s="64"/>
      <c r="E2435" s="71"/>
    </row>
    <row r="2436" spans="4:5" ht="26.1" customHeight="1">
      <c r="D2436" s="64"/>
      <c r="E2436" s="71"/>
    </row>
    <row r="2437" spans="4:5" ht="26.1" customHeight="1">
      <c r="D2437" s="64"/>
      <c r="E2437" s="71"/>
    </row>
    <row r="2438" spans="4:5" ht="26.1" customHeight="1">
      <c r="D2438" s="64"/>
      <c r="E2438" s="71"/>
    </row>
    <row r="2439" spans="4:5" ht="26.1" customHeight="1">
      <c r="D2439" s="64"/>
      <c r="E2439" s="71"/>
    </row>
    <row r="2440" spans="4:5" ht="26.1" customHeight="1">
      <c r="D2440" s="64"/>
      <c r="E2440" s="71"/>
    </row>
    <row r="2441" spans="4:5" ht="26.1" customHeight="1">
      <c r="D2441" s="64"/>
      <c r="E2441" s="71"/>
    </row>
    <row r="2442" spans="4:5" ht="26.1" customHeight="1">
      <c r="D2442" s="64"/>
      <c r="E2442" s="71"/>
    </row>
    <row r="2443" spans="4:5" ht="26.1" customHeight="1">
      <c r="D2443" s="64"/>
      <c r="E2443" s="71"/>
    </row>
    <row r="2444" spans="4:5" ht="26.1" customHeight="1">
      <c r="D2444" s="64"/>
      <c r="E2444" s="71"/>
    </row>
    <row r="2445" spans="4:5" ht="26.1" customHeight="1">
      <c r="D2445" s="64"/>
      <c r="E2445" s="71"/>
    </row>
    <row r="2446" spans="4:5" ht="26.1" customHeight="1">
      <c r="D2446" s="64"/>
      <c r="E2446" s="71"/>
    </row>
    <row r="2447" spans="4:5" ht="26.1" customHeight="1">
      <c r="D2447" s="64"/>
      <c r="E2447" s="71"/>
    </row>
    <row r="2448" spans="4:5" ht="26.1" customHeight="1">
      <c r="D2448" s="64"/>
      <c r="E2448" s="71"/>
    </row>
    <row r="2449" spans="4:5" ht="26.1" customHeight="1">
      <c r="D2449" s="64"/>
      <c r="E2449" s="71"/>
    </row>
    <row r="2450" spans="4:5" ht="26.1" customHeight="1">
      <c r="D2450" s="64"/>
      <c r="E2450" s="71"/>
    </row>
    <row r="2451" spans="4:5" ht="26.1" customHeight="1">
      <c r="D2451" s="64"/>
      <c r="E2451" s="71"/>
    </row>
    <row r="2452" spans="4:5" ht="26.1" customHeight="1">
      <c r="D2452" s="64"/>
      <c r="E2452" s="71"/>
    </row>
    <row r="2453" spans="4:5" ht="26.1" customHeight="1">
      <c r="D2453" s="64"/>
      <c r="E2453" s="71"/>
    </row>
    <row r="2454" spans="4:5" ht="26.1" customHeight="1">
      <c r="D2454" s="64"/>
      <c r="E2454" s="71"/>
    </row>
    <row r="2455" spans="4:5" ht="26.1" customHeight="1">
      <c r="D2455" s="64"/>
      <c r="E2455" s="71"/>
    </row>
    <row r="2456" spans="4:5" ht="26.1" customHeight="1">
      <c r="D2456" s="64"/>
      <c r="E2456" s="71"/>
    </row>
    <row r="2457" spans="4:5" ht="26.1" customHeight="1">
      <c r="D2457" s="64"/>
      <c r="E2457" s="71"/>
    </row>
    <row r="2458" spans="4:5" ht="26.1" customHeight="1">
      <c r="D2458" s="64"/>
      <c r="E2458" s="71"/>
    </row>
    <row r="2459" spans="4:5" ht="26.1" customHeight="1">
      <c r="D2459" s="64"/>
      <c r="E2459" s="71"/>
    </row>
    <row r="2460" spans="4:5" ht="26.1" customHeight="1">
      <c r="D2460" s="64"/>
      <c r="E2460" s="71"/>
    </row>
    <row r="2461" spans="4:5" ht="26.1" customHeight="1">
      <c r="D2461" s="64"/>
      <c r="E2461" s="71"/>
    </row>
    <row r="2462" spans="4:5" ht="26.1" customHeight="1">
      <c r="D2462" s="64"/>
      <c r="E2462" s="71"/>
    </row>
    <row r="2463" spans="4:5" ht="26.1" customHeight="1">
      <c r="D2463" s="64"/>
      <c r="E2463" s="71"/>
    </row>
    <row r="2464" spans="4:5" ht="26.1" customHeight="1">
      <c r="D2464" s="64"/>
      <c r="E2464" s="71"/>
    </row>
    <row r="2465" spans="4:5" ht="26.1" customHeight="1">
      <c r="D2465" s="64"/>
      <c r="E2465" s="71"/>
    </row>
    <row r="2466" spans="4:5" ht="26.1" customHeight="1">
      <c r="D2466" s="64"/>
      <c r="E2466" s="71"/>
    </row>
    <row r="2467" spans="4:5" ht="26.1" customHeight="1">
      <c r="D2467" s="64"/>
      <c r="E2467" s="71"/>
    </row>
    <row r="2468" spans="4:5" ht="26.1" customHeight="1">
      <c r="D2468" s="64"/>
      <c r="E2468" s="71"/>
    </row>
    <row r="2469" spans="4:5" ht="26.1" customHeight="1">
      <c r="D2469" s="64"/>
      <c r="E2469" s="71"/>
    </row>
    <row r="2470" spans="4:5" ht="26.1" customHeight="1">
      <c r="D2470" s="64"/>
      <c r="E2470" s="71"/>
    </row>
    <row r="2471" spans="4:5" ht="26.1" customHeight="1">
      <c r="D2471" s="64"/>
      <c r="E2471" s="71"/>
    </row>
    <row r="2472" spans="4:5" ht="26.1" customHeight="1">
      <c r="D2472" s="64"/>
      <c r="E2472" s="71"/>
    </row>
    <row r="2473" spans="4:5" ht="26.1" customHeight="1">
      <c r="D2473" s="64"/>
      <c r="E2473" s="71"/>
    </row>
    <row r="2474" spans="4:5" ht="26.1" customHeight="1">
      <c r="D2474" s="64"/>
      <c r="E2474" s="71"/>
    </row>
    <row r="2475" spans="4:5" ht="26.1" customHeight="1">
      <c r="D2475" s="64"/>
      <c r="E2475" s="71"/>
    </row>
    <row r="2476" spans="4:5" ht="26.1" customHeight="1">
      <c r="D2476" s="64"/>
      <c r="E2476" s="71"/>
    </row>
    <row r="2477" spans="4:5" ht="26.1" customHeight="1">
      <c r="D2477" s="64"/>
      <c r="E2477" s="71"/>
    </row>
    <row r="2478" spans="4:5" ht="26.1" customHeight="1">
      <c r="D2478" s="64"/>
      <c r="E2478" s="71"/>
    </row>
    <row r="2479" spans="4:5" ht="26.1" customHeight="1">
      <c r="D2479" s="64"/>
      <c r="E2479" s="71"/>
    </row>
    <row r="2480" spans="4:5" ht="26.1" customHeight="1">
      <c r="D2480" s="64"/>
      <c r="E2480" s="71"/>
    </row>
    <row r="2481" spans="4:5" ht="26.1" customHeight="1">
      <c r="D2481" s="64"/>
      <c r="E2481" s="71"/>
    </row>
    <row r="2482" spans="4:5" ht="26.1" customHeight="1">
      <c r="D2482" s="64"/>
      <c r="E2482" s="71"/>
    </row>
    <row r="2483" spans="4:5" ht="26.1" customHeight="1">
      <c r="D2483" s="64"/>
      <c r="E2483" s="71"/>
    </row>
    <row r="2484" spans="4:5" ht="26.1" customHeight="1">
      <c r="D2484" s="64"/>
      <c r="E2484" s="71"/>
    </row>
    <row r="2485" spans="4:5" ht="26.1" customHeight="1">
      <c r="D2485" s="64"/>
      <c r="E2485" s="71"/>
    </row>
    <row r="2486" spans="4:5" ht="26.1" customHeight="1">
      <c r="D2486" s="64"/>
      <c r="E2486" s="71"/>
    </row>
    <row r="2487" spans="4:5" ht="26.1" customHeight="1">
      <c r="D2487" s="64"/>
      <c r="E2487" s="71"/>
    </row>
    <row r="2488" spans="4:5" ht="26.1" customHeight="1">
      <c r="D2488" s="64"/>
      <c r="E2488" s="71"/>
    </row>
    <row r="2489" spans="4:5" ht="26.1" customHeight="1">
      <c r="D2489" s="64"/>
      <c r="E2489" s="71"/>
    </row>
    <row r="2490" spans="4:5" ht="26.1" customHeight="1">
      <c r="D2490" s="64"/>
      <c r="E2490" s="71"/>
    </row>
    <row r="2491" spans="4:5" ht="26.1" customHeight="1">
      <c r="D2491" s="64"/>
      <c r="E2491" s="71"/>
    </row>
    <row r="2492" spans="4:5" ht="26.1" customHeight="1">
      <c r="D2492" s="64"/>
      <c r="E2492" s="71"/>
    </row>
    <row r="2493" spans="4:5" ht="26.1" customHeight="1">
      <c r="D2493" s="64"/>
      <c r="E2493" s="71"/>
    </row>
    <row r="2494" spans="4:5" ht="26.1" customHeight="1">
      <c r="D2494" s="64"/>
      <c r="E2494" s="71"/>
    </row>
    <row r="2495" spans="4:5" ht="26.1" customHeight="1">
      <c r="D2495" s="64"/>
      <c r="E2495" s="71"/>
    </row>
    <row r="2496" spans="4:5" ht="26.1" customHeight="1">
      <c r="D2496" s="64"/>
      <c r="E2496" s="71"/>
    </row>
    <row r="2497" spans="4:5" ht="26.1" customHeight="1">
      <c r="D2497" s="64"/>
      <c r="E2497" s="71"/>
    </row>
    <row r="2498" spans="4:5" ht="26.1" customHeight="1">
      <c r="D2498" s="64"/>
      <c r="E2498" s="71"/>
    </row>
    <row r="2499" spans="4:5" ht="26.1" customHeight="1">
      <c r="D2499" s="64"/>
      <c r="E2499" s="71"/>
    </row>
    <row r="2500" spans="4:5" ht="26.1" customHeight="1">
      <c r="D2500" s="64"/>
      <c r="E2500" s="71"/>
    </row>
    <row r="2501" spans="4:5" ht="26.1" customHeight="1">
      <c r="D2501" s="64"/>
      <c r="E2501" s="71"/>
    </row>
    <row r="2502" spans="4:5" ht="26.1" customHeight="1">
      <c r="D2502" s="64"/>
      <c r="E2502" s="71"/>
    </row>
    <row r="2503" spans="4:5" ht="26.1" customHeight="1">
      <c r="D2503" s="64"/>
      <c r="E2503" s="71"/>
    </row>
    <row r="2504" spans="4:5" ht="26.1" customHeight="1">
      <c r="D2504" s="64"/>
      <c r="E2504" s="71"/>
    </row>
    <row r="2505" spans="4:5" ht="26.1" customHeight="1">
      <c r="D2505" s="64"/>
      <c r="E2505" s="71"/>
    </row>
    <row r="2506" spans="4:5" ht="26.1" customHeight="1">
      <c r="D2506" s="64"/>
      <c r="E2506" s="71"/>
    </row>
    <row r="2507" spans="4:5" ht="26.1" customHeight="1">
      <c r="D2507" s="64"/>
      <c r="E2507" s="71"/>
    </row>
    <row r="2508" spans="4:5" ht="26.1" customHeight="1">
      <c r="D2508" s="64"/>
      <c r="E2508" s="71"/>
    </row>
    <row r="2509" spans="4:5" ht="26.1" customHeight="1">
      <c r="D2509" s="64"/>
      <c r="E2509" s="71"/>
    </row>
    <row r="2510" spans="4:5" ht="26.1" customHeight="1">
      <c r="D2510" s="64"/>
      <c r="E2510" s="71"/>
    </row>
    <row r="2511" spans="4:5" ht="26.1" customHeight="1">
      <c r="D2511" s="64"/>
      <c r="E2511" s="71"/>
    </row>
    <row r="2512" spans="4:5" ht="26.1" customHeight="1">
      <c r="D2512" s="64"/>
      <c r="E2512" s="71"/>
    </row>
    <row r="2513" spans="4:5" ht="26.1" customHeight="1">
      <c r="D2513" s="64"/>
      <c r="E2513" s="71"/>
    </row>
    <row r="2514" spans="4:5" ht="26.1" customHeight="1">
      <c r="D2514" s="64"/>
      <c r="E2514" s="71"/>
    </row>
    <row r="2515" spans="4:5" ht="26.1" customHeight="1">
      <c r="D2515" s="64"/>
      <c r="E2515" s="71"/>
    </row>
    <row r="2516" spans="4:5" ht="26.1" customHeight="1">
      <c r="D2516" s="64"/>
      <c r="E2516" s="71"/>
    </row>
    <row r="2517" spans="4:5" ht="26.1" customHeight="1">
      <c r="D2517" s="64"/>
      <c r="E2517" s="71"/>
    </row>
    <row r="2518" spans="4:5" ht="26.1" customHeight="1">
      <c r="D2518" s="64"/>
      <c r="E2518" s="71"/>
    </row>
    <row r="2519" spans="4:5" ht="26.1" customHeight="1">
      <c r="D2519" s="64"/>
      <c r="E2519" s="71"/>
    </row>
    <row r="2520" spans="4:5" ht="26.1" customHeight="1">
      <c r="D2520" s="64"/>
      <c r="E2520" s="71"/>
    </row>
    <row r="2521" spans="4:5" ht="26.1" customHeight="1">
      <c r="D2521" s="64"/>
      <c r="E2521" s="71"/>
    </row>
    <row r="2522" spans="4:5" ht="26.1" customHeight="1">
      <c r="D2522" s="64"/>
      <c r="E2522" s="71"/>
    </row>
    <row r="2523" spans="4:5" ht="26.1" customHeight="1">
      <c r="D2523" s="64"/>
      <c r="E2523" s="71"/>
    </row>
    <row r="2524" spans="4:5" ht="26.1" customHeight="1">
      <c r="D2524" s="64"/>
      <c r="E2524" s="71"/>
    </row>
    <row r="2525" spans="4:5" ht="26.1" customHeight="1">
      <c r="D2525" s="64"/>
      <c r="E2525" s="71"/>
    </row>
    <row r="2526" spans="4:5" ht="26.1" customHeight="1">
      <c r="D2526" s="64"/>
      <c r="E2526" s="71"/>
    </row>
    <row r="2527" spans="4:5" ht="26.1" customHeight="1">
      <c r="D2527" s="64"/>
      <c r="E2527" s="71"/>
    </row>
    <row r="2528" spans="4:5" ht="26.1" customHeight="1">
      <c r="D2528" s="64"/>
      <c r="E2528" s="71"/>
    </row>
    <row r="2529" spans="4:5" ht="26.1" customHeight="1">
      <c r="D2529" s="64"/>
      <c r="E2529" s="71"/>
    </row>
    <row r="2530" spans="4:5" ht="26.1" customHeight="1">
      <c r="D2530" s="64"/>
      <c r="E2530" s="71"/>
    </row>
    <row r="2531" spans="4:5" ht="26.1" customHeight="1">
      <c r="D2531" s="64"/>
      <c r="E2531" s="71"/>
    </row>
    <row r="2532" spans="4:5" ht="26.1" customHeight="1">
      <c r="D2532" s="64"/>
      <c r="E2532" s="71"/>
    </row>
    <row r="2533" spans="4:5" ht="26.1" customHeight="1">
      <c r="D2533" s="64"/>
      <c r="E2533" s="71"/>
    </row>
    <row r="2534" spans="4:5" ht="26.1" customHeight="1">
      <c r="D2534" s="64"/>
      <c r="E2534" s="71"/>
    </row>
    <row r="2535" spans="4:5" ht="26.1" customHeight="1">
      <c r="D2535" s="64"/>
      <c r="E2535" s="71"/>
    </row>
    <row r="2536" spans="4:5" ht="26.1" customHeight="1">
      <c r="D2536" s="64"/>
      <c r="E2536" s="71"/>
    </row>
    <row r="2537" spans="4:5" ht="26.1" customHeight="1">
      <c r="D2537" s="64"/>
      <c r="E2537" s="71"/>
    </row>
    <row r="2538" spans="4:5" ht="26.1" customHeight="1">
      <c r="D2538" s="64"/>
      <c r="E2538" s="71"/>
    </row>
    <row r="2539" spans="4:5" ht="26.1" customHeight="1">
      <c r="D2539" s="64"/>
      <c r="E2539" s="71"/>
    </row>
    <row r="2540" spans="4:5" ht="26.1" customHeight="1">
      <c r="D2540" s="64"/>
      <c r="E2540" s="71"/>
    </row>
    <row r="2541" spans="4:5" ht="26.1" customHeight="1">
      <c r="D2541" s="64"/>
      <c r="E2541" s="71"/>
    </row>
    <row r="2542" spans="4:5" ht="26.1" customHeight="1">
      <c r="D2542" s="64"/>
      <c r="E2542" s="71"/>
    </row>
    <row r="2543" spans="4:5" ht="26.1" customHeight="1">
      <c r="D2543" s="64"/>
      <c r="E2543" s="71"/>
    </row>
    <row r="2544" spans="4:5" ht="26.1" customHeight="1">
      <c r="D2544" s="64"/>
      <c r="E2544" s="71"/>
    </row>
    <row r="2545" spans="4:5" ht="26.1" customHeight="1">
      <c r="D2545" s="64"/>
      <c r="E2545" s="71"/>
    </row>
    <row r="2546" spans="4:5" ht="26.1" customHeight="1">
      <c r="D2546" s="64"/>
      <c r="E2546" s="71"/>
    </row>
    <row r="2547" spans="4:5" ht="26.1" customHeight="1">
      <c r="D2547" s="64"/>
      <c r="E2547" s="71"/>
    </row>
    <row r="2548" spans="4:5" ht="26.1" customHeight="1">
      <c r="D2548" s="64"/>
      <c r="E2548" s="71"/>
    </row>
    <row r="2549" spans="4:5" ht="26.1" customHeight="1">
      <c r="D2549" s="64"/>
      <c r="E2549" s="71"/>
    </row>
    <row r="2550" spans="4:5" ht="26.1" customHeight="1">
      <c r="D2550" s="64"/>
      <c r="E2550" s="71"/>
    </row>
    <row r="2551" spans="4:5" ht="26.1" customHeight="1">
      <c r="D2551" s="64"/>
      <c r="E2551" s="71"/>
    </row>
    <row r="2552" spans="4:5" ht="26.1" customHeight="1">
      <c r="D2552" s="64"/>
      <c r="E2552" s="71"/>
    </row>
    <row r="2553" spans="4:5" ht="26.1" customHeight="1">
      <c r="D2553" s="64"/>
      <c r="E2553" s="71"/>
    </row>
    <row r="2554" spans="4:5" ht="26.1" customHeight="1">
      <c r="D2554" s="64"/>
      <c r="E2554" s="71"/>
    </row>
    <row r="2555" spans="4:5" ht="26.1" customHeight="1">
      <c r="D2555" s="64"/>
      <c r="E2555" s="71"/>
    </row>
    <row r="2556" spans="4:5" ht="26.1" customHeight="1">
      <c r="D2556" s="64"/>
      <c r="E2556" s="71"/>
    </row>
    <row r="2557" spans="4:5" ht="26.1" customHeight="1">
      <c r="D2557" s="64"/>
      <c r="E2557" s="71"/>
    </row>
    <row r="2558" spans="4:5" ht="26.1" customHeight="1">
      <c r="D2558" s="64"/>
      <c r="E2558" s="71"/>
    </row>
    <row r="2559" spans="4:5" ht="26.1" customHeight="1">
      <c r="D2559" s="64"/>
      <c r="E2559" s="71"/>
    </row>
    <row r="2560" spans="4:5" ht="26.1" customHeight="1">
      <c r="D2560" s="64"/>
      <c r="E2560" s="71"/>
    </row>
    <row r="2561" spans="4:5" ht="26.1" customHeight="1">
      <c r="D2561" s="64"/>
      <c r="E2561" s="71"/>
    </row>
    <row r="2562" spans="4:5" ht="26.1" customHeight="1">
      <c r="D2562" s="64"/>
      <c r="E2562" s="71"/>
    </row>
    <row r="2563" spans="4:5" ht="26.1" customHeight="1">
      <c r="D2563" s="64"/>
      <c r="E2563" s="71"/>
    </row>
    <row r="2564" spans="4:5" ht="26.1" customHeight="1">
      <c r="D2564" s="64"/>
      <c r="E2564" s="71"/>
    </row>
    <row r="2565" spans="4:5" ht="26.1" customHeight="1">
      <c r="D2565" s="64"/>
      <c r="E2565" s="71"/>
    </row>
    <row r="2566" spans="4:5" ht="26.1" customHeight="1">
      <c r="D2566" s="64"/>
      <c r="E2566" s="71"/>
    </row>
    <row r="2567" spans="4:5" ht="26.1" customHeight="1">
      <c r="D2567" s="64"/>
      <c r="E2567" s="71"/>
    </row>
    <row r="2568" spans="4:5" ht="26.1" customHeight="1">
      <c r="D2568" s="64"/>
      <c r="E2568" s="71"/>
    </row>
    <row r="2569" spans="4:5" ht="26.1" customHeight="1">
      <c r="D2569" s="64"/>
      <c r="E2569" s="71"/>
    </row>
    <row r="2570" spans="4:5" ht="26.1" customHeight="1">
      <c r="D2570" s="64"/>
      <c r="E2570" s="71"/>
    </row>
    <row r="2571" spans="4:5" ht="26.1" customHeight="1">
      <c r="D2571" s="64"/>
      <c r="E2571" s="71"/>
    </row>
    <row r="2572" spans="4:5" ht="26.1" customHeight="1">
      <c r="D2572" s="64"/>
      <c r="E2572" s="71"/>
    </row>
    <row r="2573" spans="4:5" ht="26.1" customHeight="1">
      <c r="D2573" s="64"/>
      <c r="E2573" s="71"/>
    </row>
    <row r="2574" spans="4:5" ht="26.1" customHeight="1">
      <c r="D2574" s="64"/>
      <c r="E2574" s="71"/>
    </row>
    <row r="2575" spans="4:5" ht="26.1" customHeight="1">
      <c r="D2575" s="64"/>
      <c r="E2575" s="71"/>
    </row>
    <row r="2576" spans="4:5" ht="26.1" customHeight="1">
      <c r="D2576" s="64"/>
      <c r="E2576" s="71"/>
    </row>
    <row r="2577" spans="4:5" ht="26.1" customHeight="1">
      <c r="D2577" s="64"/>
      <c r="E2577" s="71"/>
    </row>
    <row r="2578" spans="4:5" ht="26.1" customHeight="1">
      <c r="D2578" s="64"/>
      <c r="E2578" s="71"/>
    </row>
    <row r="2579" spans="4:5" ht="26.1" customHeight="1">
      <c r="D2579" s="64"/>
      <c r="E2579" s="71"/>
    </row>
    <row r="2580" spans="4:5" ht="26.1" customHeight="1">
      <c r="D2580" s="64"/>
      <c r="E2580" s="71"/>
    </row>
    <row r="2581" spans="4:5" ht="26.1" customHeight="1">
      <c r="D2581" s="64"/>
      <c r="E2581" s="71"/>
    </row>
    <row r="2582" spans="4:5" ht="26.1" customHeight="1">
      <c r="D2582" s="64"/>
      <c r="E2582" s="71"/>
    </row>
    <row r="2583" spans="4:5" ht="26.1" customHeight="1">
      <c r="D2583" s="64"/>
      <c r="E2583" s="71"/>
    </row>
    <row r="2584" spans="4:5" ht="26.1" customHeight="1">
      <c r="D2584" s="64"/>
      <c r="E2584" s="71"/>
    </row>
    <row r="2585" spans="4:5" ht="26.1" customHeight="1">
      <c r="D2585" s="64"/>
      <c r="E2585" s="71"/>
    </row>
    <row r="2586" spans="4:5" ht="26.1" customHeight="1">
      <c r="D2586" s="64"/>
      <c r="E2586" s="71"/>
    </row>
    <row r="2587" spans="4:5" ht="26.1" customHeight="1">
      <c r="D2587" s="64"/>
      <c r="E2587" s="71"/>
    </row>
    <row r="2588" spans="4:5" ht="26.1" customHeight="1">
      <c r="D2588" s="64"/>
      <c r="E2588" s="71"/>
    </row>
    <row r="2589" spans="4:5" ht="26.1" customHeight="1">
      <c r="D2589" s="64"/>
      <c r="E2589" s="71"/>
    </row>
    <row r="2590" spans="4:5" ht="26.1" customHeight="1">
      <c r="D2590" s="64"/>
      <c r="E2590" s="71"/>
    </row>
    <row r="2591" spans="4:5" ht="26.1" customHeight="1">
      <c r="D2591" s="64"/>
      <c r="E2591" s="71"/>
    </row>
    <row r="2592" spans="4:5" ht="26.1" customHeight="1">
      <c r="D2592" s="64"/>
      <c r="E2592" s="71"/>
    </row>
    <row r="2593" spans="4:5" ht="26.1" customHeight="1">
      <c r="D2593" s="64"/>
      <c r="E2593" s="71"/>
    </row>
    <row r="2594" spans="4:5" ht="26.1" customHeight="1">
      <c r="D2594" s="64"/>
      <c r="E2594" s="71"/>
    </row>
    <row r="2595" spans="4:5" ht="26.1" customHeight="1">
      <c r="D2595" s="64"/>
      <c r="E2595" s="71"/>
    </row>
    <row r="2596" spans="4:5" ht="26.1" customHeight="1">
      <c r="D2596" s="64"/>
      <c r="E2596" s="71"/>
    </row>
    <row r="2597" spans="4:5" ht="26.1" customHeight="1">
      <c r="D2597" s="64"/>
      <c r="E2597" s="71"/>
    </row>
    <row r="2598" spans="4:5" ht="26.1" customHeight="1">
      <c r="D2598" s="64"/>
      <c r="E2598" s="71"/>
    </row>
    <row r="2599" spans="4:5" ht="26.1" customHeight="1">
      <c r="D2599" s="64"/>
      <c r="E2599" s="71"/>
    </row>
    <row r="2600" spans="4:5" ht="26.1" customHeight="1">
      <c r="D2600" s="64"/>
      <c r="E2600" s="71"/>
    </row>
    <row r="2601" spans="4:5" ht="26.1" customHeight="1">
      <c r="D2601" s="64"/>
      <c r="E2601" s="71"/>
    </row>
    <row r="2602" spans="4:5" ht="26.1" customHeight="1">
      <c r="D2602" s="64"/>
      <c r="E2602" s="71"/>
    </row>
    <row r="2603" spans="4:5" ht="26.1" customHeight="1">
      <c r="D2603" s="64"/>
      <c r="E2603" s="71"/>
    </row>
    <row r="2604" spans="4:5" ht="26.1" customHeight="1">
      <c r="D2604" s="64"/>
      <c r="E2604" s="71"/>
    </row>
    <row r="2605" spans="4:5" ht="26.1" customHeight="1">
      <c r="D2605" s="64"/>
      <c r="E2605" s="71"/>
    </row>
    <row r="2606" spans="4:5" ht="26.1" customHeight="1">
      <c r="D2606" s="64"/>
      <c r="E2606" s="71"/>
    </row>
    <row r="2607" spans="4:5" ht="26.1" customHeight="1">
      <c r="D2607" s="64"/>
      <c r="E2607" s="71"/>
    </row>
    <row r="2608" spans="4:5" ht="26.1" customHeight="1">
      <c r="D2608" s="64"/>
      <c r="E2608" s="71"/>
    </row>
    <row r="2609" spans="4:5" ht="26.1" customHeight="1">
      <c r="D2609" s="64"/>
      <c r="E2609" s="71"/>
    </row>
    <row r="2610" spans="4:5" ht="26.1" customHeight="1">
      <c r="D2610" s="64"/>
      <c r="E2610" s="71"/>
    </row>
    <row r="2611" spans="4:5" ht="26.1" customHeight="1">
      <c r="D2611" s="64"/>
      <c r="E2611" s="71"/>
    </row>
    <row r="2612" spans="4:5" ht="26.1" customHeight="1">
      <c r="D2612" s="64"/>
      <c r="E2612" s="71"/>
    </row>
    <row r="2613" spans="4:5" ht="26.1" customHeight="1">
      <c r="D2613" s="64"/>
      <c r="E2613" s="71"/>
    </row>
    <row r="2614" spans="4:5" ht="26.1" customHeight="1">
      <c r="D2614" s="64"/>
      <c r="E2614" s="71"/>
    </row>
    <row r="2615" spans="4:5" ht="26.1" customHeight="1">
      <c r="D2615" s="64"/>
      <c r="E2615" s="71"/>
    </row>
    <row r="2616" spans="4:5" ht="26.1" customHeight="1">
      <c r="D2616" s="64"/>
      <c r="E2616" s="71"/>
    </row>
    <row r="2617" spans="4:5" ht="26.1" customHeight="1">
      <c r="D2617" s="64"/>
      <c r="E2617" s="71"/>
    </row>
    <row r="2618" spans="4:5" ht="26.1" customHeight="1">
      <c r="D2618" s="64"/>
      <c r="E2618" s="71"/>
    </row>
    <row r="2619" spans="4:5" ht="26.1" customHeight="1">
      <c r="D2619" s="64"/>
      <c r="E2619" s="71"/>
    </row>
    <row r="2620" spans="4:5" ht="26.1" customHeight="1">
      <c r="D2620" s="64"/>
      <c r="E2620" s="71"/>
    </row>
    <row r="2621" spans="4:5" ht="26.1" customHeight="1">
      <c r="D2621" s="64"/>
      <c r="E2621" s="71"/>
    </row>
    <row r="2622" spans="4:5" ht="26.1" customHeight="1">
      <c r="D2622" s="64"/>
      <c r="E2622" s="71"/>
    </row>
    <row r="2623" spans="4:5" ht="26.1" customHeight="1">
      <c r="D2623" s="64"/>
      <c r="E2623" s="71"/>
    </row>
    <row r="2624" spans="4:5" ht="26.1" customHeight="1">
      <c r="D2624" s="64"/>
      <c r="E2624" s="71"/>
    </row>
    <row r="2625" spans="4:5" ht="26.1" customHeight="1">
      <c r="D2625" s="64"/>
      <c r="E2625" s="71"/>
    </row>
    <row r="2626" spans="4:5" ht="26.1" customHeight="1">
      <c r="D2626" s="64"/>
      <c r="E2626" s="71"/>
    </row>
    <row r="2627" spans="4:5" ht="26.1" customHeight="1">
      <c r="D2627" s="64"/>
      <c r="E2627" s="71"/>
    </row>
    <row r="2628" spans="4:5" ht="26.1" customHeight="1">
      <c r="D2628" s="64"/>
      <c r="E2628" s="71"/>
    </row>
    <row r="2629" spans="4:5" ht="26.1" customHeight="1">
      <c r="D2629" s="64"/>
      <c r="E2629" s="71"/>
    </row>
    <row r="2630" spans="4:5" ht="26.1" customHeight="1">
      <c r="D2630" s="64"/>
      <c r="E2630" s="71"/>
    </row>
    <row r="2631" spans="4:5" ht="26.1" customHeight="1">
      <c r="D2631" s="64"/>
      <c r="E2631" s="71"/>
    </row>
    <row r="2632" spans="4:5" ht="26.1" customHeight="1">
      <c r="D2632" s="64"/>
      <c r="E2632" s="71"/>
    </row>
    <row r="2633" spans="4:5" ht="26.1" customHeight="1">
      <c r="D2633" s="64"/>
      <c r="E2633" s="71"/>
    </row>
    <row r="2634" spans="4:5" ht="26.1" customHeight="1">
      <c r="D2634" s="64"/>
      <c r="E2634" s="71"/>
    </row>
    <row r="2635" spans="4:5" ht="26.1" customHeight="1">
      <c r="D2635" s="64"/>
      <c r="E2635" s="71"/>
    </row>
    <row r="2636" spans="4:5" ht="26.1" customHeight="1">
      <c r="D2636" s="64"/>
      <c r="E2636" s="71"/>
    </row>
    <row r="2637" spans="4:5" ht="26.1" customHeight="1">
      <c r="D2637" s="64"/>
      <c r="E2637" s="71"/>
    </row>
    <row r="2638" spans="4:5" ht="26.1" customHeight="1">
      <c r="D2638" s="64"/>
      <c r="E2638" s="71"/>
    </row>
    <row r="2639" spans="4:5" ht="26.1" customHeight="1">
      <c r="D2639" s="64"/>
      <c r="E2639" s="71"/>
    </row>
    <row r="2640" spans="4:5" ht="26.1" customHeight="1">
      <c r="D2640" s="64"/>
      <c r="E2640" s="71"/>
    </row>
    <row r="2641" spans="4:5" ht="26.1" customHeight="1">
      <c r="D2641" s="64"/>
      <c r="E2641" s="71"/>
    </row>
    <row r="2642" spans="4:5" ht="26.1" customHeight="1">
      <c r="D2642" s="64"/>
      <c r="E2642" s="71"/>
    </row>
    <row r="2643" spans="4:5" ht="26.1" customHeight="1">
      <c r="D2643" s="64"/>
      <c r="E2643" s="71"/>
    </row>
    <row r="2644" spans="4:5" ht="26.1" customHeight="1">
      <c r="D2644" s="64"/>
      <c r="E2644" s="71"/>
    </row>
    <row r="2645" spans="4:5" ht="26.1" customHeight="1">
      <c r="D2645" s="64"/>
      <c r="E2645" s="71"/>
    </row>
    <row r="2646" spans="4:5" ht="26.1" customHeight="1">
      <c r="D2646" s="64"/>
      <c r="E2646" s="71"/>
    </row>
    <row r="2647" spans="4:5" ht="26.1" customHeight="1">
      <c r="D2647" s="64"/>
      <c r="E2647" s="71"/>
    </row>
    <row r="2648" spans="4:5" ht="26.1" customHeight="1">
      <c r="D2648" s="64"/>
      <c r="E2648" s="71"/>
    </row>
    <row r="2649" spans="4:5" ht="26.1" customHeight="1">
      <c r="D2649" s="64"/>
      <c r="E2649" s="71"/>
    </row>
    <row r="2650" spans="4:5" ht="26.1" customHeight="1">
      <c r="D2650" s="64"/>
      <c r="E2650" s="71"/>
    </row>
    <row r="2651" spans="4:5" ht="26.1" customHeight="1">
      <c r="D2651" s="64"/>
      <c r="E2651" s="71"/>
    </row>
    <row r="2652" spans="4:5" ht="26.1" customHeight="1">
      <c r="D2652" s="64"/>
      <c r="E2652" s="71"/>
    </row>
    <row r="2653" spans="4:5" ht="26.1" customHeight="1">
      <c r="D2653" s="64"/>
      <c r="E2653" s="71"/>
    </row>
    <row r="2654" spans="4:5" ht="26.1" customHeight="1">
      <c r="D2654" s="64"/>
      <c r="E2654" s="71"/>
    </row>
    <row r="2655" spans="4:5" ht="26.1" customHeight="1">
      <c r="D2655" s="64"/>
      <c r="E2655" s="71"/>
    </row>
    <row r="2656" spans="4:5" ht="26.1" customHeight="1">
      <c r="D2656" s="64"/>
      <c r="E2656" s="71"/>
    </row>
    <row r="2657" spans="4:5" ht="26.1" customHeight="1">
      <c r="D2657" s="64"/>
      <c r="E2657" s="71"/>
    </row>
    <row r="2658" spans="4:5" ht="26.1" customHeight="1">
      <c r="D2658" s="64"/>
      <c r="E2658" s="71"/>
    </row>
    <row r="2659" spans="4:5" ht="26.1" customHeight="1">
      <c r="D2659" s="64"/>
      <c r="E2659" s="71"/>
    </row>
    <row r="2660" spans="4:5" ht="26.1" customHeight="1">
      <c r="D2660" s="64"/>
      <c r="E2660" s="71"/>
    </row>
    <row r="2661" spans="4:5" ht="26.1" customHeight="1">
      <c r="D2661" s="64"/>
      <c r="E2661" s="71"/>
    </row>
    <row r="2662" spans="4:5" ht="26.1" customHeight="1">
      <c r="D2662" s="64"/>
      <c r="E2662" s="71"/>
    </row>
    <row r="2663" spans="4:5" ht="26.1" customHeight="1">
      <c r="D2663" s="64"/>
      <c r="E2663" s="71"/>
    </row>
    <row r="2664" spans="4:5" ht="26.1" customHeight="1">
      <c r="D2664" s="64"/>
      <c r="E2664" s="71"/>
    </row>
    <row r="2665" spans="4:5" ht="26.1" customHeight="1">
      <c r="D2665" s="64"/>
      <c r="E2665" s="71"/>
    </row>
    <row r="2666" spans="4:5" ht="26.1" customHeight="1">
      <c r="D2666" s="64"/>
      <c r="E2666" s="71"/>
    </row>
    <row r="2667" spans="4:5" ht="26.1" customHeight="1">
      <c r="D2667" s="64"/>
      <c r="E2667" s="71"/>
    </row>
    <row r="2668" spans="4:5" ht="26.1" customHeight="1">
      <c r="D2668" s="64"/>
      <c r="E2668" s="71"/>
    </row>
    <row r="2669" spans="4:5" ht="26.1" customHeight="1">
      <c r="D2669" s="64"/>
      <c r="E2669" s="71"/>
    </row>
    <row r="2670" spans="4:5" ht="26.1" customHeight="1">
      <c r="D2670" s="64"/>
      <c r="E2670" s="71"/>
    </row>
    <row r="2671" spans="4:5" ht="26.1" customHeight="1">
      <c r="D2671" s="64"/>
      <c r="E2671" s="71"/>
    </row>
    <row r="2672" spans="4:5" ht="26.1" customHeight="1">
      <c r="D2672" s="64"/>
      <c r="E2672" s="71"/>
    </row>
    <row r="2673" spans="4:5" ht="26.1" customHeight="1">
      <c r="D2673" s="64"/>
      <c r="E2673" s="71"/>
    </row>
    <row r="2674" spans="4:5" ht="26.1" customHeight="1">
      <c r="D2674" s="64"/>
      <c r="E2674" s="71"/>
    </row>
    <row r="2675" spans="4:5" ht="26.1" customHeight="1">
      <c r="D2675" s="64"/>
      <c r="E2675" s="71"/>
    </row>
    <row r="2676" spans="4:5" ht="26.1" customHeight="1">
      <c r="D2676" s="64"/>
      <c r="E2676" s="71"/>
    </row>
    <row r="2677" spans="4:5" ht="26.1" customHeight="1">
      <c r="D2677" s="64"/>
      <c r="E2677" s="71"/>
    </row>
    <row r="2678" spans="4:5" ht="26.1" customHeight="1">
      <c r="D2678" s="64"/>
      <c r="E2678" s="71"/>
    </row>
    <row r="2679" spans="4:5" ht="26.1" customHeight="1">
      <c r="D2679" s="64"/>
      <c r="E2679" s="71"/>
    </row>
    <row r="2680" spans="4:5" ht="26.1" customHeight="1">
      <c r="D2680" s="64"/>
      <c r="E2680" s="71"/>
    </row>
    <row r="2681" spans="4:5" ht="26.1" customHeight="1">
      <c r="D2681" s="64"/>
      <c r="E2681" s="71"/>
    </row>
    <row r="2682" spans="4:5" ht="26.1" customHeight="1">
      <c r="D2682" s="64"/>
      <c r="E2682" s="71"/>
    </row>
    <row r="2683" spans="4:5" ht="26.1" customHeight="1">
      <c r="D2683" s="64"/>
      <c r="E2683" s="71"/>
    </row>
    <row r="2684" spans="4:5" ht="26.1" customHeight="1">
      <c r="D2684" s="64"/>
      <c r="E2684" s="71"/>
    </row>
    <row r="2685" spans="4:5" ht="26.1" customHeight="1">
      <c r="D2685" s="64"/>
      <c r="E2685" s="71"/>
    </row>
    <row r="2686" spans="4:5" ht="26.1" customHeight="1">
      <c r="D2686" s="64"/>
      <c r="E2686" s="71"/>
    </row>
    <row r="2687" spans="4:5" ht="26.1" customHeight="1">
      <c r="D2687" s="64"/>
      <c r="E2687" s="71"/>
    </row>
    <row r="2688" spans="4:5" ht="26.1" customHeight="1">
      <c r="D2688" s="64"/>
      <c r="E2688" s="71"/>
    </row>
    <row r="2689" spans="4:5" ht="26.1" customHeight="1">
      <c r="D2689" s="64"/>
      <c r="E2689" s="71"/>
    </row>
    <row r="2690" spans="4:5" ht="26.1" customHeight="1">
      <c r="D2690" s="64"/>
      <c r="E2690" s="71"/>
    </row>
    <row r="2691" spans="4:5" ht="26.1" customHeight="1">
      <c r="D2691" s="64"/>
      <c r="E2691" s="71"/>
    </row>
    <row r="2692" spans="4:5" ht="26.1" customHeight="1">
      <c r="D2692" s="64"/>
      <c r="E2692" s="71"/>
    </row>
    <row r="2693" spans="4:5" ht="26.1" customHeight="1">
      <c r="D2693" s="64"/>
      <c r="E2693" s="71"/>
    </row>
    <row r="2694" spans="4:5" ht="26.1" customHeight="1">
      <c r="D2694" s="64"/>
      <c r="E2694" s="71"/>
    </row>
    <row r="2695" spans="4:5" ht="26.1" customHeight="1">
      <c r="D2695" s="64"/>
      <c r="E2695" s="71"/>
    </row>
    <row r="2696" spans="4:5" ht="26.1" customHeight="1">
      <c r="D2696" s="64"/>
      <c r="E2696" s="71"/>
    </row>
    <row r="2697" spans="4:5" ht="26.1" customHeight="1">
      <c r="D2697" s="64"/>
      <c r="E2697" s="71"/>
    </row>
    <row r="2698" spans="4:5" ht="26.1" customHeight="1">
      <c r="D2698" s="64"/>
      <c r="E2698" s="71"/>
    </row>
    <row r="2699" spans="4:5" ht="26.1" customHeight="1">
      <c r="D2699" s="64"/>
      <c r="E2699" s="71"/>
    </row>
    <row r="2700" spans="4:5" ht="26.1" customHeight="1">
      <c r="D2700" s="64"/>
      <c r="E2700" s="71"/>
    </row>
    <row r="2701" spans="4:5" ht="26.1" customHeight="1">
      <c r="D2701" s="64"/>
      <c r="E2701" s="71"/>
    </row>
    <row r="2702" spans="4:5" ht="26.1" customHeight="1">
      <c r="D2702" s="64"/>
      <c r="E2702" s="71"/>
    </row>
    <row r="2703" spans="4:5" ht="26.1" customHeight="1">
      <c r="D2703" s="64"/>
      <c r="E2703" s="71"/>
    </row>
    <row r="2704" spans="4:5" ht="26.1" customHeight="1">
      <c r="D2704" s="64"/>
      <c r="E2704" s="71"/>
    </row>
    <row r="2705" spans="4:5" ht="26.1" customHeight="1">
      <c r="D2705" s="64"/>
      <c r="E2705" s="71"/>
    </row>
    <row r="2706" spans="4:5" ht="26.1" customHeight="1">
      <c r="D2706" s="64"/>
      <c r="E2706" s="71"/>
    </row>
    <row r="2707" spans="4:5" ht="26.1" customHeight="1">
      <c r="D2707" s="64"/>
      <c r="E2707" s="71"/>
    </row>
    <row r="2708" spans="4:5" ht="26.1" customHeight="1">
      <c r="D2708" s="64"/>
      <c r="E2708" s="71"/>
    </row>
    <row r="2709" spans="4:5" ht="26.1" customHeight="1">
      <c r="D2709" s="64"/>
      <c r="E2709" s="71"/>
    </row>
    <row r="2710" spans="4:5" ht="26.1" customHeight="1">
      <c r="D2710" s="64"/>
      <c r="E2710" s="71"/>
    </row>
    <row r="2711" spans="4:5" ht="26.1" customHeight="1">
      <c r="D2711" s="64"/>
      <c r="E2711" s="71"/>
    </row>
    <row r="2712" spans="4:5" ht="26.1" customHeight="1">
      <c r="D2712" s="64"/>
      <c r="E2712" s="71"/>
    </row>
    <row r="2713" spans="4:5" ht="26.1" customHeight="1">
      <c r="D2713" s="64"/>
      <c r="E2713" s="71"/>
    </row>
    <row r="2714" spans="4:5" ht="26.1" customHeight="1">
      <c r="D2714" s="64"/>
      <c r="E2714" s="71"/>
    </row>
    <row r="2715" spans="4:5" ht="26.1" customHeight="1">
      <c r="D2715" s="64"/>
      <c r="E2715" s="71"/>
    </row>
    <row r="2716" spans="4:5" ht="26.1" customHeight="1">
      <c r="D2716" s="64"/>
      <c r="E2716" s="71"/>
    </row>
    <row r="2717" spans="4:5" ht="26.1" customHeight="1">
      <c r="D2717" s="64"/>
      <c r="E2717" s="71"/>
    </row>
    <row r="2718" spans="4:5" ht="26.1" customHeight="1">
      <c r="D2718" s="64"/>
      <c r="E2718" s="71"/>
    </row>
    <row r="2719" spans="4:5" ht="26.1" customHeight="1">
      <c r="D2719" s="64"/>
      <c r="E2719" s="71"/>
    </row>
    <row r="2720" spans="4:5" ht="26.1" customHeight="1">
      <c r="D2720" s="64"/>
      <c r="E2720" s="71"/>
    </row>
    <row r="2721" spans="4:5" ht="26.1" customHeight="1">
      <c r="D2721" s="64"/>
      <c r="E2721" s="71"/>
    </row>
    <row r="2722" spans="4:5" ht="26.1" customHeight="1">
      <c r="D2722" s="64"/>
      <c r="E2722" s="71"/>
    </row>
    <row r="2723" spans="4:5" ht="26.1" customHeight="1">
      <c r="D2723" s="64"/>
      <c r="E2723" s="71"/>
    </row>
    <row r="2724" spans="4:5" ht="26.1" customHeight="1">
      <c r="D2724" s="64"/>
      <c r="E2724" s="71"/>
    </row>
    <row r="2725" spans="4:5" ht="26.1" customHeight="1">
      <c r="D2725" s="64"/>
      <c r="E2725" s="71"/>
    </row>
    <row r="2726" spans="4:5" ht="26.1" customHeight="1">
      <c r="D2726" s="64"/>
      <c r="E2726" s="71"/>
    </row>
    <row r="2727" spans="4:5" ht="26.1" customHeight="1">
      <c r="D2727" s="64"/>
      <c r="E2727" s="71"/>
    </row>
    <row r="2728" spans="4:5" ht="26.1" customHeight="1">
      <c r="D2728" s="64"/>
      <c r="E2728" s="71"/>
    </row>
    <row r="2729" spans="4:5" ht="26.1" customHeight="1">
      <c r="D2729" s="64"/>
      <c r="E2729" s="71"/>
    </row>
    <row r="2730" spans="4:5" ht="26.1" customHeight="1">
      <c r="D2730" s="64"/>
      <c r="E2730" s="71"/>
    </row>
    <row r="2731" spans="4:5" ht="26.1" customHeight="1">
      <c r="D2731" s="64"/>
      <c r="E2731" s="71"/>
    </row>
    <row r="2732" spans="4:5" ht="26.1" customHeight="1">
      <c r="D2732" s="64"/>
      <c r="E2732" s="71"/>
    </row>
    <row r="2733" spans="4:5" ht="26.1" customHeight="1">
      <c r="D2733" s="64"/>
      <c r="E2733" s="71"/>
    </row>
    <row r="2734" spans="4:5" ht="26.1" customHeight="1">
      <c r="D2734" s="64"/>
      <c r="E2734" s="71"/>
    </row>
    <row r="2735" spans="4:5" ht="26.1" customHeight="1">
      <c r="D2735" s="64"/>
      <c r="E2735" s="71"/>
    </row>
    <row r="2736" spans="4:5" ht="26.1" customHeight="1">
      <c r="D2736" s="64"/>
      <c r="E2736" s="71"/>
    </row>
    <row r="2737" spans="4:5" ht="26.1" customHeight="1">
      <c r="D2737" s="64"/>
      <c r="E2737" s="71"/>
    </row>
    <row r="2738" spans="4:5" ht="26.1" customHeight="1">
      <c r="D2738" s="64"/>
      <c r="E2738" s="71"/>
    </row>
    <row r="2739" spans="4:5" ht="26.1" customHeight="1">
      <c r="D2739" s="64"/>
      <c r="E2739" s="71"/>
    </row>
    <row r="2740" spans="4:5" ht="26.1" customHeight="1">
      <c r="D2740" s="64"/>
      <c r="E2740" s="71"/>
    </row>
    <row r="2741" spans="4:5" ht="26.1" customHeight="1">
      <c r="D2741" s="64"/>
      <c r="E2741" s="71"/>
    </row>
    <row r="2742" spans="4:5" ht="26.1" customHeight="1">
      <c r="D2742" s="64"/>
      <c r="E2742" s="71"/>
    </row>
    <row r="2743" spans="4:5" ht="26.1" customHeight="1">
      <c r="D2743" s="64"/>
      <c r="E2743" s="71"/>
    </row>
    <row r="2744" spans="4:5" ht="26.1" customHeight="1">
      <c r="D2744" s="64"/>
      <c r="E2744" s="71"/>
    </row>
    <row r="2745" spans="4:5" ht="26.1" customHeight="1">
      <c r="D2745" s="64"/>
      <c r="E2745" s="71"/>
    </row>
    <row r="2746" spans="4:5" ht="26.1" customHeight="1">
      <c r="D2746" s="64"/>
      <c r="E2746" s="71"/>
    </row>
    <row r="2747" spans="4:5" ht="26.1" customHeight="1">
      <c r="D2747" s="64"/>
      <c r="E2747" s="71"/>
    </row>
    <row r="2748" spans="4:5" ht="26.1" customHeight="1">
      <c r="D2748" s="64"/>
      <c r="E2748" s="71"/>
    </row>
    <row r="2749" spans="4:5" ht="26.1" customHeight="1">
      <c r="D2749" s="64"/>
      <c r="E2749" s="71"/>
    </row>
    <row r="2750" spans="4:5" ht="26.1" customHeight="1">
      <c r="D2750" s="64"/>
      <c r="E2750" s="71"/>
    </row>
    <row r="2751" spans="4:5" ht="26.1" customHeight="1">
      <c r="D2751" s="64"/>
      <c r="E2751" s="71"/>
    </row>
    <row r="2752" spans="4:5" ht="26.1" customHeight="1">
      <c r="D2752" s="64"/>
      <c r="E2752" s="71"/>
    </row>
    <row r="2753" spans="4:5" ht="26.1" customHeight="1">
      <c r="D2753" s="64"/>
      <c r="E2753" s="71"/>
    </row>
    <row r="2754" spans="4:5" ht="26.1" customHeight="1">
      <c r="D2754" s="64"/>
      <c r="E2754" s="71"/>
    </row>
    <row r="2755" spans="4:5" ht="26.1" customHeight="1">
      <c r="D2755" s="64"/>
      <c r="E2755" s="71"/>
    </row>
    <row r="2756" spans="4:5" ht="26.1" customHeight="1">
      <c r="D2756" s="64"/>
      <c r="E2756" s="71"/>
    </row>
    <row r="2757" spans="4:5" ht="26.1" customHeight="1">
      <c r="D2757" s="64"/>
      <c r="E2757" s="71"/>
    </row>
    <row r="2758" spans="4:5" ht="26.1" customHeight="1">
      <c r="D2758" s="64"/>
      <c r="E2758" s="71"/>
    </row>
    <row r="2759" spans="4:5" ht="26.1" customHeight="1">
      <c r="D2759" s="64"/>
      <c r="E2759" s="71"/>
    </row>
    <row r="2760" spans="4:5" ht="26.1" customHeight="1">
      <c r="D2760" s="64"/>
      <c r="E2760" s="71"/>
    </row>
    <row r="2761" spans="4:5" ht="26.1" customHeight="1">
      <c r="D2761" s="64"/>
      <c r="E2761" s="71"/>
    </row>
    <row r="2762" spans="4:5" ht="26.1" customHeight="1">
      <c r="D2762" s="64"/>
      <c r="E2762" s="71"/>
    </row>
    <row r="2763" spans="4:5" ht="26.1" customHeight="1">
      <c r="D2763" s="64"/>
      <c r="E2763" s="71"/>
    </row>
    <row r="2764" spans="4:5" ht="26.1" customHeight="1">
      <c r="D2764" s="64"/>
      <c r="E2764" s="71"/>
    </row>
    <row r="2765" spans="4:5" ht="26.1" customHeight="1">
      <c r="D2765" s="64"/>
      <c r="E2765" s="71"/>
    </row>
    <row r="2766" spans="4:5" ht="26.1" customHeight="1">
      <c r="D2766" s="64"/>
      <c r="E2766" s="71"/>
    </row>
    <row r="2767" spans="4:5" ht="26.1" customHeight="1">
      <c r="D2767" s="64"/>
      <c r="E2767" s="71"/>
    </row>
    <row r="2768" spans="4:5" ht="26.1" customHeight="1">
      <c r="D2768" s="64"/>
      <c r="E2768" s="71"/>
    </row>
    <row r="2769" spans="4:5" ht="26.1" customHeight="1">
      <c r="D2769" s="64"/>
      <c r="E2769" s="71"/>
    </row>
    <row r="2770" spans="4:5" ht="26.1" customHeight="1">
      <c r="D2770" s="64"/>
      <c r="E2770" s="71"/>
    </row>
    <row r="2771" spans="4:5" ht="26.1" customHeight="1">
      <c r="D2771" s="64"/>
      <c r="E2771" s="71"/>
    </row>
    <row r="2772" spans="4:5" ht="26.1" customHeight="1">
      <c r="D2772" s="64"/>
      <c r="E2772" s="71"/>
    </row>
    <row r="2773" spans="4:5" ht="26.1" customHeight="1">
      <c r="D2773" s="64"/>
      <c r="E2773" s="71"/>
    </row>
    <row r="2774" spans="4:5" ht="26.1" customHeight="1">
      <c r="D2774" s="64"/>
      <c r="E2774" s="71"/>
    </row>
    <row r="2775" spans="4:5" ht="26.1" customHeight="1">
      <c r="D2775" s="64"/>
      <c r="E2775" s="71"/>
    </row>
    <row r="2776" spans="4:5" ht="26.1" customHeight="1">
      <c r="D2776" s="64"/>
      <c r="E2776" s="71"/>
    </row>
    <row r="2777" spans="4:5" ht="26.1" customHeight="1">
      <c r="D2777" s="64"/>
      <c r="E2777" s="71"/>
    </row>
    <row r="2778" spans="4:5" ht="26.1" customHeight="1">
      <c r="D2778" s="64"/>
      <c r="E2778" s="71"/>
    </row>
    <row r="2779" spans="4:5" ht="26.1" customHeight="1">
      <c r="D2779" s="64"/>
      <c r="E2779" s="71"/>
    </row>
    <row r="2780" spans="4:5" ht="26.1" customHeight="1">
      <c r="D2780" s="64"/>
      <c r="E2780" s="71"/>
    </row>
    <row r="2781" spans="4:5" ht="26.1" customHeight="1">
      <c r="D2781" s="64"/>
      <c r="E2781" s="71"/>
    </row>
    <row r="2782" spans="4:5" ht="26.1" customHeight="1">
      <c r="D2782" s="64"/>
      <c r="E2782" s="71"/>
    </row>
    <row r="2783" spans="4:5" ht="26.1" customHeight="1">
      <c r="D2783" s="64"/>
      <c r="E2783" s="71"/>
    </row>
    <row r="2784" spans="4:5" ht="26.1" customHeight="1">
      <c r="D2784" s="64"/>
      <c r="E2784" s="71"/>
    </row>
    <row r="2785" spans="4:5" ht="26.1" customHeight="1">
      <c r="D2785" s="64"/>
      <c r="E2785" s="71"/>
    </row>
    <row r="2786" spans="4:5" ht="26.1" customHeight="1">
      <c r="D2786" s="64"/>
      <c r="E2786" s="71"/>
    </row>
    <row r="2787" spans="4:5" ht="26.1" customHeight="1">
      <c r="D2787" s="64"/>
      <c r="E2787" s="71"/>
    </row>
    <row r="2788" spans="4:5" ht="26.1" customHeight="1">
      <c r="D2788" s="64"/>
      <c r="E2788" s="71"/>
    </row>
    <row r="2789" spans="4:5" ht="26.1" customHeight="1">
      <c r="D2789" s="64"/>
      <c r="E2789" s="71"/>
    </row>
    <row r="2790" spans="4:5" ht="26.1" customHeight="1">
      <c r="D2790" s="64"/>
      <c r="E2790" s="71"/>
    </row>
    <row r="2791" spans="4:5" ht="26.1" customHeight="1">
      <c r="D2791" s="64"/>
      <c r="E2791" s="71"/>
    </row>
    <row r="2792" spans="4:5" ht="26.1" customHeight="1">
      <c r="D2792" s="64"/>
      <c r="E2792" s="71"/>
    </row>
    <row r="2793" spans="4:5" ht="26.1" customHeight="1">
      <c r="D2793" s="64"/>
      <c r="E2793" s="71"/>
    </row>
    <row r="2794" spans="4:5" ht="26.1" customHeight="1">
      <c r="D2794" s="64"/>
      <c r="E2794" s="71"/>
    </row>
    <row r="2795" spans="4:5" ht="26.1" customHeight="1">
      <c r="D2795" s="64"/>
      <c r="E2795" s="71"/>
    </row>
    <row r="2796" spans="4:5" ht="26.1" customHeight="1">
      <c r="D2796" s="64"/>
      <c r="E2796" s="71"/>
    </row>
    <row r="2797" spans="4:5" ht="26.1" customHeight="1">
      <c r="D2797" s="64"/>
      <c r="E2797" s="71"/>
    </row>
    <row r="2798" spans="4:5" ht="26.1" customHeight="1">
      <c r="D2798" s="64"/>
      <c r="E2798" s="71"/>
    </row>
    <row r="2799" spans="4:5" ht="26.1" customHeight="1">
      <c r="D2799" s="64"/>
      <c r="E2799" s="71"/>
    </row>
    <row r="2800" spans="4:5" ht="26.1" customHeight="1">
      <c r="D2800" s="64"/>
      <c r="E2800" s="71"/>
    </row>
    <row r="2801" spans="4:5" ht="26.1" customHeight="1">
      <c r="D2801" s="64"/>
      <c r="E2801" s="71"/>
    </row>
    <row r="2802" spans="4:5" ht="26.1" customHeight="1">
      <c r="D2802" s="64"/>
      <c r="E2802" s="71"/>
    </row>
    <row r="2803" spans="4:5" ht="26.1" customHeight="1">
      <c r="D2803" s="64"/>
      <c r="E2803" s="71"/>
    </row>
    <row r="2804" spans="4:5" ht="26.1" customHeight="1">
      <c r="D2804" s="64"/>
      <c r="E2804" s="71"/>
    </row>
    <row r="2805" spans="4:5" ht="26.1" customHeight="1">
      <c r="D2805" s="64"/>
      <c r="E2805" s="71"/>
    </row>
    <row r="2806" spans="4:5" ht="26.1" customHeight="1">
      <c r="D2806" s="64"/>
      <c r="E2806" s="71"/>
    </row>
    <row r="2807" spans="4:5" ht="26.1" customHeight="1">
      <c r="D2807" s="64"/>
      <c r="E2807" s="71"/>
    </row>
    <row r="2808" spans="4:5" ht="26.1" customHeight="1">
      <c r="D2808" s="64"/>
      <c r="E2808" s="71"/>
    </row>
    <row r="2809" spans="4:5" ht="26.1" customHeight="1">
      <c r="D2809" s="64"/>
      <c r="E2809" s="71"/>
    </row>
    <row r="2810" spans="4:5" ht="26.1" customHeight="1">
      <c r="D2810" s="64"/>
      <c r="E2810" s="71"/>
    </row>
    <row r="2811" spans="4:5" ht="26.1" customHeight="1">
      <c r="D2811" s="64"/>
      <c r="E2811" s="71"/>
    </row>
    <row r="2812" spans="4:5" ht="26.1" customHeight="1">
      <c r="D2812" s="64"/>
      <c r="E2812" s="71"/>
    </row>
    <row r="2813" spans="4:5" ht="26.1" customHeight="1">
      <c r="D2813" s="64"/>
      <c r="E2813" s="71"/>
    </row>
    <row r="2814" spans="4:5" ht="26.1" customHeight="1">
      <c r="D2814" s="64"/>
      <c r="E2814" s="71"/>
    </row>
    <row r="2815" spans="4:5" ht="26.1" customHeight="1">
      <c r="D2815" s="64"/>
      <c r="E2815" s="71"/>
    </row>
    <row r="2816" spans="4:5" ht="26.1" customHeight="1">
      <c r="D2816" s="64"/>
      <c r="E2816" s="71"/>
    </row>
    <row r="2817" spans="4:5" ht="26.1" customHeight="1">
      <c r="D2817" s="64"/>
      <c r="E2817" s="71"/>
    </row>
    <row r="2818" spans="4:5" ht="26.1" customHeight="1">
      <c r="D2818" s="64"/>
      <c r="E2818" s="71"/>
    </row>
    <row r="2819" spans="4:5" ht="26.1" customHeight="1">
      <c r="D2819" s="64"/>
      <c r="E2819" s="71"/>
    </row>
    <row r="2820" spans="4:5" ht="26.1" customHeight="1">
      <c r="D2820" s="64"/>
      <c r="E2820" s="71"/>
    </row>
    <row r="2821" spans="4:5" ht="26.1" customHeight="1">
      <c r="D2821" s="64"/>
      <c r="E2821" s="71"/>
    </row>
    <row r="2822" spans="4:5" ht="26.1" customHeight="1">
      <c r="D2822" s="64"/>
      <c r="E2822" s="71"/>
    </row>
    <row r="2823" spans="4:5" ht="26.1" customHeight="1">
      <c r="D2823" s="64"/>
      <c r="E2823" s="71"/>
    </row>
    <row r="2824" spans="4:5" ht="26.1" customHeight="1">
      <c r="D2824" s="64"/>
      <c r="E2824" s="71"/>
    </row>
    <row r="2825" spans="4:5" ht="26.1" customHeight="1">
      <c r="D2825" s="64"/>
      <c r="E2825" s="71"/>
    </row>
    <row r="2826" spans="4:5" ht="26.1" customHeight="1">
      <c r="D2826" s="64"/>
      <c r="E2826" s="71"/>
    </row>
    <row r="2827" spans="4:5" ht="26.1" customHeight="1">
      <c r="D2827" s="64"/>
      <c r="E2827" s="71"/>
    </row>
    <row r="2828" spans="4:5" ht="26.1" customHeight="1">
      <c r="D2828" s="64"/>
      <c r="E2828" s="71"/>
    </row>
    <row r="2829" spans="4:5" ht="26.1" customHeight="1">
      <c r="D2829" s="64"/>
      <c r="E2829" s="71"/>
    </row>
    <row r="2830" spans="4:5" ht="26.1" customHeight="1">
      <c r="D2830" s="64"/>
      <c r="E2830" s="71"/>
    </row>
    <row r="2831" spans="4:5" ht="26.1" customHeight="1">
      <c r="D2831" s="64"/>
      <c r="E2831" s="71"/>
    </row>
    <row r="2832" spans="4:5" ht="26.1" customHeight="1">
      <c r="D2832" s="64"/>
      <c r="E2832" s="71"/>
    </row>
    <row r="2833" spans="4:5" ht="26.1" customHeight="1">
      <c r="D2833" s="64"/>
      <c r="E2833" s="71"/>
    </row>
    <row r="2834" spans="4:5" ht="26.1" customHeight="1">
      <c r="D2834" s="64"/>
      <c r="E2834" s="71"/>
    </row>
    <row r="2835" spans="4:5" ht="26.1" customHeight="1">
      <c r="D2835" s="64"/>
      <c r="E2835" s="71"/>
    </row>
    <row r="2836" spans="4:5" ht="26.1" customHeight="1">
      <c r="D2836" s="64"/>
      <c r="E2836" s="71"/>
    </row>
    <row r="2837" spans="4:5" ht="26.1" customHeight="1">
      <c r="D2837" s="64"/>
      <c r="E2837" s="71"/>
    </row>
    <row r="2838" spans="4:5" ht="26.1" customHeight="1">
      <c r="D2838" s="64"/>
      <c r="E2838" s="71"/>
    </row>
    <row r="2839" spans="4:5" ht="26.1" customHeight="1">
      <c r="D2839" s="64"/>
      <c r="E2839" s="71"/>
    </row>
    <row r="2840" spans="4:5" ht="26.1" customHeight="1">
      <c r="D2840" s="64"/>
      <c r="E2840" s="71"/>
    </row>
    <row r="2841" spans="4:5" ht="26.1" customHeight="1">
      <c r="D2841" s="64"/>
      <c r="E2841" s="71"/>
    </row>
    <row r="2842" spans="4:5" ht="26.1" customHeight="1">
      <c r="D2842" s="64"/>
      <c r="E2842" s="71"/>
    </row>
    <row r="2843" spans="4:5" ht="26.1" customHeight="1">
      <c r="D2843" s="64"/>
      <c r="E2843" s="71"/>
    </row>
    <row r="2844" spans="4:5" ht="26.1" customHeight="1">
      <c r="D2844" s="64"/>
      <c r="E2844" s="71"/>
    </row>
    <row r="2845" spans="4:5" ht="26.1" customHeight="1">
      <c r="D2845" s="64"/>
      <c r="E2845" s="71"/>
    </row>
    <row r="2846" spans="4:5" ht="26.1" customHeight="1">
      <c r="D2846" s="64"/>
      <c r="E2846" s="71"/>
    </row>
    <row r="2847" spans="4:5" ht="26.1" customHeight="1">
      <c r="D2847" s="64"/>
      <c r="E2847" s="71"/>
    </row>
    <row r="2848" spans="4:5" ht="26.1" customHeight="1">
      <c r="D2848" s="64"/>
      <c r="E2848" s="71"/>
    </row>
    <row r="2849" spans="4:5" ht="26.1" customHeight="1">
      <c r="D2849" s="64"/>
      <c r="E2849" s="71"/>
    </row>
    <row r="2850" spans="4:5" ht="26.1" customHeight="1">
      <c r="D2850" s="64"/>
      <c r="E2850" s="71"/>
    </row>
    <row r="2851" spans="4:5" ht="26.1" customHeight="1">
      <c r="D2851" s="64"/>
      <c r="E2851" s="71"/>
    </row>
    <row r="2852" spans="4:5" ht="26.1" customHeight="1">
      <c r="D2852" s="64"/>
      <c r="E2852" s="71"/>
    </row>
    <row r="2853" spans="4:5" ht="26.1" customHeight="1">
      <c r="D2853" s="64"/>
      <c r="E2853" s="71"/>
    </row>
    <row r="2854" spans="4:5" ht="26.1" customHeight="1">
      <c r="D2854" s="64"/>
      <c r="E2854" s="71"/>
    </row>
    <row r="2855" spans="4:5" ht="26.1" customHeight="1">
      <c r="D2855" s="64"/>
      <c r="E2855" s="71"/>
    </row>
    <row r="2856" spans="4:5" ht="26.1" customHeight="1">
      <c r="D2856" s="64"/>
      <c r="E2856" s="71"/>
    </row>
    <row r="2857" spans="4:5" ht="26.1" customHeight="1">
      <c r="D2857" s="64"/>
      <c r="E2857" s="71"/>
    </row>
    <row r="2858" spans="4:5" ht="26.1" customHeight="1">
      <c r="D2858" s="64"/>
      <c r="E2858" s="71"/>
    </row>
    <row r="2859" spans="4:5" ht="26.1" customHeight="1">
      <c r="D2859" s="64"/>
      <c r="E2859" s="71"/>
    </row>
    <row r="2860" spans="4:5" ht="26.1" customHeight="1">
      <c r="D2860" s="64"/>
      <c r="E2860" s="71"/>
    </row>
    <row r="2861" spans="4:5" ht="26.1" customHeight="1">
      <c r="D2861" s="64"/>
      <c r="E2861" s="71"/>
    </row>
    <row r="2862" spans="4:5" ht="26.1" customHeight="1">
      <c r="D2862" s="64"/>
      <c r="E2862" s="71"/>
    </row>
    <row r="2863" spans="4:5" ht="26.1" customHeight="1">
      <c r="D2863" s="64"/>
      <c r="E2863" s="71"/>
    </row>
    <row r="2864" spans="4:5" ht="26.1" customHeight="1">
      <c r="D2864" s="64"/>
      <c r="E2864" s="71"/>
    </row>
    <row r="2865" spans="4:5" ht="26.1" customHeight="1">
      <c r="D2865" s="64"/>
      <c r="E2865" s="71"/>
    </row>
    <row r="2866" spans="4:5" ht="26.1" customHeight="1">
      <c r="D2866" s="64"/>
      <c r="E2866" s="71"/>
    </row>
    <row r="2867" spans="4:5" ht="26.1" customHeight="1">
      <c r="D2867" s="64"/>
      <c r="E2867" s="71"/>
    </row>
    <row r="2868" spans="4:5" ht="26.1" customHeight="1">
      <c r="D2868" s="64"/>
      <c r="E2868" s="71"/>
    </row>
    <row r="2869" spans="4:5" ht="26.1" customHeight="1">
      <c r="D2869" s="64"/>
      <c r="E2869" s="71"/>
    </row>
    <row r="2870" spans="4:5" ht="26.1" customHeight="1">
      <c r="D2870" s="64"/>
      <c r="E2870" s="71"/>
    </row>
    <row r="2871" spans="4:5" ht="26.1" customHeight="1">
      <c r="D2871" s="64"/>
      <c r="E2871" s="71"/>
    </row>
    <row r="2872" spans="4:5" ht="26.1" customHeight="1">
      <c r="D2872" s="64"/>
      <c r="E2872" s="71"/>
    </row>
    <row r="2873" spans="4:5" ht="26.1" customHeight="1">
      <c r="D2873" s="64"/>
      <c r="E2873" s="71"/>
    </row>
    <row r="2874" spans="4:5" ht="26.1" customHeight="1">
      <c r="D2874" s="64"/>
      <c r="E2874" s="71"/>
    </row>
    <row r="2875" spans="4:5" ht="26.1" customHeight="1">
      <c r="D2875" s="64"/>
      <c r="E2875" s="71"/>
    </row>
    <row r="2876" spans="4:5" ht="26.1" customHeight="1">
      <c r="D2876" s="64"/>
      <c r="E2876" s="71"/>
    </row>
    <row r="2877" spans="4:5" ht="26.1" customHeight="1">
      <c r="D2877" s="64"/>
      <c r="E2877" s="71"/>
    </row>
    <row r="2878" spans="4:5" ht="26.1" customHeight="1">
      <c r="D2878" s="64"/>
      <c r="E2878" s="71"/>
    </row>
    <row r="2879" spans="4:5" ht="26.1" customHeight="1">
      <c r="D2879" s="64"/>
      <c r="E2879" s="71"/>
    </row>
    <row r="2880" spans="4:5" ht="26.1" customHeight="1">
      <c r="D2880" s="64"/>
      <c r="E2880" s="71"/>
    </row>
    <row r="2881" spans="4:5" ht="26.1" customHeight="1">
      <c r="D2881" s="64"/>
      <c r="E2881" s="71"/>
    </row>
    <row r="2882" spans="4:5" ht="26.1" customHeight="1">
      <c r="D2882" s="64"/>
      <c r="E2882" s="71"/>
    </row>
    <row r="2883" spans="4:5" ht="26.1" customHeight="1">
      <c r="D2883" s="64"/>
      <c r="E2883" s="71"/>
    </row>
    <row r="2884" spans="4:5" ht="26.1" customHeight="1">
      <c r="D2884" s="64"/>
      <c r="E2884" s="71"/>
    </row>
    <row r="2885" spans="4:5" ht="26.1" customHeight="1">
      <c r="D2885" s="64"/>
      <c r="E2885" s="71"/>
    </row>
    <row r="2886" spans="4:5" ht="26.1" customHeight="1">
      <c r="D2886" s="64"/>
      <c r="E2886" s="71"/>
    </row>
    <row r="2887" spans="4:5" ht="26.1" customHeight="1">
      <c r="D2887" s="64"/>
      <c r="E2887" s="71"/>
    </row>
    <row r="2888" spans="4:5" ht="26.1" customHeight="1">
      <c r="D2888" s="64"/>
      <c r="E2888" s="71"/>
    </row>
    <row r="2889" spans="4:5" ht="26.1" customHeight="1">
      <c r="D2889" s="64"/>
      <c r="E2889" s="71"/>
    </row>
    <row r="2890" spans="4:5" ht="26.1" customHeight="1">
      <c r="D2890" s="64"/>
      <c r="E2890" s="71"/>
    </row>
    <row r="2891" spans="4:5" ht="26.1" customHeight="1">
      <c r="D2891" s="64"/>
      <c r="E2891" s="71"/>
    </row>
    <row r="2892" spans="4:5" ht="26.1" customHeight="1">
      <c r="D2892" s="64"/>
      <c r="E2892" s="71"/>
    </row>
    <row r="2893" spans="4:5" ht="26.1" customHeight="1">
      <c r="D2893" s="64"/>
      <c r="E2893" s="71"/>
    </row>
    <row r="2894" spans="4:5" ht="26.1" customHeight="1">
      <c r="D2894" s="64"/>
      <c r="E2894" s="71"/>
    </row>
    <row r="2895" spans="4:5" ht="26.1" customHeight="1">
      <c r="D2895" s="64"/>
      <c r="E2895" s="71"/>
    </row>
    <row r="2896" spans="4:5" ht="26.1" customHeight="1">
      <c r="D2896" s="64"/>
      <c r="E2896" s="71"/>
    </row>
    <row r="2897" spans="4:5" ht="26.1" customHeight="1">
      <c r="D2897" s="64"/>
      <c r="E2897" s="71"/>
    </row>
    <row r="2898" spans="4:5" ht="26.1" customHeight="1">
      <c r="D2898" s="64"/>
      <c r="E2898" s="71"/>
    </row>
    <row r="2899" spans="4:5" ht="26.1" customHeight="1">
      <c r="D2899" s="64"/>
      <c r="E2899" s="71"/>
    </row>
    <row r="2900" spans="4:5" ht="26.1" customHeight="1">
      <c r="D2900" s="64"/>
      <c r="E2900" s="71"/>
    </row>
    <row r="2901" spans="4:5" ht="26.1" customHeight="1">
      <c r="D2901" s="64"/>
      <c r="E2901" s="71"/>
    </row>
    <row r="2902" spans="4:5" ht="26.1" customHeight="1">
      <c r="D2902" s="64"/>
      <c r="E2902" s="71"/>
    </row>
    <row r="2903" spans="4:5" ht="26.1" customHeight="1">
      <c r="D2903" s="64"/>
      <c r="E2903" s="71"/>
    </row>
    <row r="2904" spans="4:5" ht="26.1" customHeight="1">
      <c r="D2904" s="64"/>
      <c r="E2904" s="71"/>
    </row>
    <row r="2905" spans="4:5" ht="26.1" customHeight="1">
      <c r="D2905" s="64"/>
      <c r="E2905" s="71"/>
    </row>
    <row r="2906" spans="4:5" ht="26.1" customHeight="1">
      <c r="D2906" s="64"/>
      <c r="E2906" s="71"/>
    </row>
    <row r="2907" spans="4:5" ht="26.1" customHeight="1">
      <c r="D2907" s="64"/>
      <c r="E2907" s="71"/>
    </row>
    <row r="2908" spans="4:5" ht="26.1" customHeight="1">
      <c r="D2908" s="64"/>
      <c r="E2908" s="71"/>
    </row>
    <row r="2909" spans="4:5" ht="26.1" customHeight="1">
      <c r="D2909" s="64"/>
      <c r="E2909" s="71"/>
    </row>
    <row r="2910" spans="4:5" ht="26.1" customHeight="1">
      <c r="D2910" s="64"/>
      <c r="E2910" s="71"/>
    </row>
    <row r="2911" spans="4:5" ht="26.1" customHeight="1">
      <c r="D2911" s="64"/>
      <c r="E2911" s="71"/>
    </row>
    <row r="2912" spans="4:5" ht="26.1" customHeight="1">
      <c r="D2912" s="64"/>
      <c r="E2912" s="71"/>
    </row>
    <row r="2913" spans="4:5" ht="26.1" customHeight="1">
      <c r="D2913" s="64"/>
      <c r="E2913" s="71"/>
    </row>
    <row r="2914" spans="4:5" ht="26.1" customHeight="1">
      <c r="D2914" s="64"/>
      <c r="E2914" s="71"/>
    </row>
    <row r="2915" spans="4:5" ht="26.1" customHeight="1">
      <c r="D2915" s="64"/>
      <c r="E2915" s="71"/>
    </row>
    <row r="2916" spans="4:5" ht="26.1" customHeight="1">
      <c r="D2916" s="64"/>
      <c r="E2916" s="71"/>
    </row>
    <row r="2917" spans="4:5" ht="26.1" customHeight="1">
      <c r="D2917" s="64"/>
      <c r="E2917" s="71"/>
    </row>
    <row r="2918" spans="4:5" ht="26.1" customHeight="1">
      <c r="D2918" s="64"/>
      <c r="E2918" s="71"/>
    </row>
    <row r="2919" spans="4:5" ht="26.1" customHeight="1">
      <c r="D2919" s="64"/>
      <c r="E2919" s="71"/>
    </row>
    <row r="2920" spans="4:5" ht="26.1" customHeight="1">
      <c r="D2920" s="64"/>
      <c r="E2920" s="71"/>
    </row>
    <row r="2921" spans="4:5" ht="26.1" customHeight="1">
      <c r="D2921" s="64"/>
      <c r="E2921" s="71"/>
    </row>
    <row r="2922" spans="4:5" ht="26.1" customHeight="1">
      <c r="D2922" s="64"/>
      <c r="E2922" s="71"/>
    </row>
    <row r="2923" spans="4:5" ht="26.1" customHeight="1">
      <c r="D2923" s="64"/>
      <c r="E2923" s="71"/>
    </row>
    <row r="2924" spans="4:5" ht="26.1" customHeight="1">
      <c r="D2924" s="64"/>
      <c r="E2924" s="71"/>
    </row>
    <row r="2925" spans="4:5" ht="26.1" customHeight="1">
      <c r="D2925" s="64"/>
      <c r="E2925" s="71"/>
    </row>
    <row r="2926" spans="4:5" ht="26.1" customHeight="1">
      <c r="D2926" s="64"/>
      <c r="E2926" s="71"/>
    </row>
    <row r="2927" spans="4:5" ht="26.1" customHeight="1">
      <c r="D2927" s="64"/>
      <c r="E2927" s="71"/>
    </row>
    <row r="2928" spans="4:5" ht="26.1" customHeight="1">
      <c r="D2928" s="64"/>
      <c r="E2928" s="71"/>
    </row>
    <row r="2929" spans="4:5" ht="26.1" customHeight="1">
      <c r="D2929" s="64"/>
      <c r="E2929" s="71"/>
    </row>
    <row r="2930" spans="4:5" ht="26.1" customHeight="1">
      <c r="D2930" s="64"/>
      <c r="E2930" s="71"/>
    </row>
    <row r="2931" spans="4:5" ht="26.1" customHeight="1">
      <c r="D2931" s="64"/>
      <c r="E2931" s="71"/>
    </row>
    <row r="2932" spans="4:5" ht="26.1" customHeight="1">
      <c r="D2932" s="64"/>
      <c r="E2932" s="71"/>
    </row>
    <row r="2933" spans="4:5" ht="26.1" customHeight="1">
      <c r="D2933" s="64"/>
      <c r="E2933" s="71"/>
    </row>
    <row r="2934" spans="4:5" ht="26.1" customHeight="1">
      <c r="D2934" s="64"/>
      <c r="E2934" s="71"/>
    </row>
    <row r="2935" spans="4:5" ht="26.1" customHeight="1">
      <c r="D2935" s="64"/>
      <c r="E2935" s="71"/>
    </row>
    <row r="2936" spans="4:5" ht="26.1" customHeight="1">
      <c r="D2936" s="64"/>
      <c r="E2936" s="71"/>
    </row>
    <row r="2937" spans="4:5" ht="26.1" customHeight="1">
      <c r="D2937" s="64"/>
      <c r="E2937" s="71"/>
    </row>
    <row r="2938" spans="4:5" ht="26.1" customHeight="1">
      <c r="D2938" s="64"/>
      <c r="E2938" s="71"/>
    </row>
    <row r="2939" spans="4:5" ht="26.1" customHeight="1">
      <c r="D2939" s="64"/>
      <c r="E2939" s="71"/>
    </row>
    <row r="2940" spans="4:5" ht="26.1" customHeight="1">
      <c r="D2940" s="64"/>
      <c r="E2940" s="71"/>
    </row>
    <row r="2941" spans="4:5" ht="26.1" customHeight="1">
      <c r="D2941" s="64"/>
      <c r="E2941" s="71"/>
    </row>
    <row r="2942" spans="4:5" ht="26.1" customHeight="1">
      <c r="D2942" s="64"/>
      <c r="E2942" s="71"/>
    </row>
    <row r="2943" spans="4:5" ht="26.1" customHeight="1">
      <c r="D2943" s="64"/>
      <c r="E2943" s="71"/>
    </row>
    <row r="2944" spans="4:5" ht="26.1" customHeight="1">
      <c r="D2944" s="64"/>
      <c r="E2944" s="71"/>
    </row>
    <row r="2945" spans="4:5" ht="26.1" customHeight="1">
      <c r="D2945" s="64"/>
      <c r="E2945" s="71"/>
    </row>
    <row r="2946" spans="4:5" ht="26.1" customHeight="1">
      <c r="D2946" s="64"/>
      <c r="E2946" s="71"/>
    </row>
    <row r="2947" spans="4:5" ht="26.1" customHeight="1">
      <c r="D2947" s="64"/>
      <c r="E2947" s="71"/>
    </row>
    <row r="2948" spans="4:5" ht="26.1" customHeight="1">
      <c r="D2948" s="64"/>
      <c r="E2948" s="71"/>
    </row>
    <row r="2949" spans="4:5" ht="26.1" customHeight="1">
      <c r="D2949" s="64"/>
      <c r="E2949" s="71"/>
    </row>
    <row r="2950" spans="4:5" ht="26.1" customHeight="1">
      <c r="D2950" s="64"/>
      <c r="E2950" s="71"/>
    </row>
    <row r="2951" spans="4:5" ht="26.1" customHeight="1">
      <c r="D2951" s="64"/>
      <c r="E2951" s="71"/>
    </row>
    <row r="2952" spans="4:5" ht="26.1" customHeight="1">
      <c r="D2952" s="64"/>
      <c r="E2952" s="71"/>
    </row>
    <row r="2953" spans="4:5" ht="26.1" customHeight="1">
      <c r="D2953" s="64"/>
      <c r="E2953" s="71"/>
    </row>
    <row r="2954" spans="4:5" ht="26.1" customHeight="1">
      <c r="D2954" s="64"/>
      <c r="E2954" s="71"/>
    </row>
    <row r="2955" spans="4:5" ht="26.1" customHeight="1">
      <c r="D2955" s="64"/>
      <c r="E2955" s="71"/>
    </row>
    <row r="2956" spans="4:5" ht="26.1" customHeight="1">
      <c r="D2956" s="64"/>
      <c r="E2956" s="71"/>
    </row>
    <row r="2957" spans="4:5" ht="26.1" customHeight="1">
      <c r="D2957" s="64"/>
      <c r="E2957" s="71"/>
    </row>
    <row r="2958" spans="4:5" ht="26.1" customHeight="1">
      <c r="D2958" s="64"/>
      <c r="E2958" s="71"/>
    </row>
    <row r="2959" spans="4:5" ht="26.1" customHeight="1">
      <c r="D2959" s="64"/>
      <c r="E2959" s="71"/>
    </row>
    <row r="2960" spans="4:5" ht="26.1" customHeight="1">
      <c r="D2960" s="64"/>
      <c r="E2960" s="71"/>
    </row>
    <row r="2961" spans="4:5" ht="26.1" customHeight="1">
      <c r="D2961" s="64"/>
      <c r="E2961" s="71"/>
    </row>
    <row r="2962" spans="4:5" ht="26.1" customHeight="1">
      <c r="D2962" s="64"/>
      <c r="E2962" s="71"/>
    </row>
    <row r="2963" spans="4:5" ht="26.1" customHeight="1">
      <c r="D2963" s="64"/>
      <c r="E2963" s="71"/>
    </row>
    <row r="2964" spans="4:5" ht="26.1" customHeight="1">
      <c r="D2964" s="64"/>
      <c r="E2964" s="71"/>
    </row>
    <row r="2965" spans="4:5" ht="26.1" customHeight="1">
      <c r="D2965" s="64"/>
      <c r="E2965" s="71"/>
    </row>
    <row r="2966" spans="4:5" ht="26.1" customHeight="1">
      <c r="D2966" s="64"/>
      <c r="E2966" s="71"/>
    </row>
    <row r="2967" spans="4:5" ht="26.1" customHeight="1">
      <c r="D2967" s="64"/>
      <c r="E2967" s="71"/>
    </row>
    <row r="2968" spans="4:5" ht="26.1" customHeight="1">
      <c r="D2968" s="64"/>
      <c r="E2968" s="71"/>
    </row>
    <row r="2969" spans="4:5" ht="26.1" customHeight="1">
      <c r="D2969" s="64"/>
      <c r="E2969" s="71"/>
    </row>
    <row r="2970" spans="4:5" ht="26.1" customHeight="1">
      <c r="D2970" s="64"/>
      <c r="E2970" s="71"/>
    </row>
    <row r="2971" spans="4:5" ht="26.1" customHeight="1">
      <c r="D2971" s="64"/>
      <c r="E2971" s="71"/>
    </row>
    <row r="2972" spans="4:5" ht="26.1" customHeight="1">
      <c r="D2972" s="64"/>
      <c r="E2972" s="71"/>
    </row>
    <row r="2973" spans="4:5" ht="26.1" customHeight="1">
      <c r="D2973" s="64"/>
      <c r="E2973" s="71"/>
    </row>
    <row r="2974" spans="4:5" ht="26.1" customHeight="1">
      <c r="D2974" s="64"/>
      <c r="E2974" s="71"/>
    </row>
    <row r="2975" spans="4:5" ht="26.1" customHeight="1">
      <c r="D2975" s="64"/>
      <c r="E2975" s="71"/>
    </row>
    <row r="2976" spans="4:5" ht="26.1" customHeight="1">
      <c r="D2976" s="64"/>
      <c r="E2976" s="71"/>
    </row>
    <row r="2977" spans="4:5" ht="26.1" customHeight="1">
      <c r="D2977" s="64"/>
      <c r="E2977" s="71"/>
    </row>
    <row r="2978" spans="4:5" ht="26.1" customHeight="1">
      <c r="D2978" s="64"/>
      <c r="E2978" s="71"/>
    </row>
    <row r="2979" spans="4:5" ht="26.1" customHeight="1">
      <c r="D2979" s="64"/>
      <c r="E2979" s="71"/>
    </row>
    <row r="2980" spans="4:5" ht="26.1" customHeight="1">
      <c r="D2980" s="64"/>
      <c r="E2980" s="71"/>
    </row>
    <row r="2981" spans="4:5" ht="26.1" customHeight="1">
      <c r="D2981" s="64"/>
      <c r="E2981" s="71"/>
    </row>
    <row r="2982" spans="4:5" ht="26.1" customHeight="1">
      <c r="D2982" s="64"/>
      <c r="E2982" s="71"/>
    </row>
    <row r="2983" spans="4:5" ht="26.1" customHeight="1">
      <c r="D2983" s="64"/>
      <c r="E2983" s="71"/>
    </row>
    <row r="2984" spans="4:5" ht="26.1" customHeight="1">
      <c r="D2984" s="64"/>
      <c r="E2984" s="71"/>
    </row>
    <row r="2985" spans="4:5" ht="26.1" customHeight="1">
      <c r="D2985" s="64"/>
      <c r="E2985" s="71"/>
    </row>
    <row r="2986" spans="4:5" ht="26.1" customHeight="1">
      <c r="D2986" s="64"/>
      <c r="E2986" s="71"/>
    </row>
    <row r="2987" spans="4:5" ht="26.1" customHeight="1">
      <c r="D2987" s="64"/>
      <c r="E2987" s="71"/>
    </row>
    <row r="2988" spans="4:5" ht="26.1" customHeight="1">
      <c r="D2988" s="64"/>
      <c r="E2988" s="71"/>
    </row>
    <row r="2989" spans="4:5" ht="26.1" customHeight="1">
      <c r="D2989" s="64"/>
      <c r="E2989" s="71"/>
    </row>
    <row r="2990" spans="4:5" ht="26.1" customHeight="1">
      <c r="D2990" s="64"/>
      <c r="E2990" s="71"/>
    </row>
    <row r="2991" spans="4:5" ht="26.1" customHeight="1">
      <c r="D2991" s="64"/>
      <c r="E2991" s="71"/>
    </row>
    <row r="2992" spans="4:5" ht="26.1" customHeight="1">
      <c r="D2992" s="64"/>
      <c r="E2992" s="71"/>
    </row>
    <row r="2993" spans="4:5" ht="26.1" customHeight="1">
      <c r="D2993" s="64"/>
      <c r="E2993" s="71"/>
    </row>
    <row r="2994" spans="4:5" ht="26.1" customHeight="1">
      <c r="D2994" s="64"/>
      <c r="E2994" s="71"/>
    </row>
    <row r="2995" spans="4:5" ht="26.1" customHeight="1">
      <c r="D2995" s="64"/>
      <c r="E2995" s="71"/>
    </row>
    <row r="2996" spans="4:5" ht="26.1" customHeight="1">
      <c r="D2996" s="64"/>
      <c r="E2996" s="71"/>
    </row>
    <row r="2997" spans="4:5" ht="26.1" customHeight="1">
      <c r="D2997" s="64"/>
      <c r="E2997" s="71"/>
    </row>
    <row r="2998" spans="4:5" ht="26.1" customHeight="1">
      <c r="D2998" s="64"/>
      <c r="E2998" s="71"/>
    </row>
    <row r="2999" spans="4:5" ht="26.1" customHeight="1">
      <c r="D2999" s="64"/>
      <c r="E2999" s="71"/>
    </row>
    <row r="3000" spans="4:5" ht="26.1" customHeight="1">
      <c r="D3000" s="64"/>
      <c r="E3000" s="71"/>
    </row>
    <row r="3001" spans="4:5" ht="26.1" customHeight="1">
      <c r="D3001" s="64"/>
      <c r="E3001" s="71"/>
    </row>
    <row r="3002" spans="4:5" ht="26.1" customHeight="1">
      <c r="D3002" s="64"/>
      <c r="E3002" s="71"/>
    </row>
    <row r="3003" spans="4:5" ht="26.1" customHeight="1">
      <c r="D3003" s="64"/>
      <c r="E3003" s="71"/>
    </row>
    <row r="3004" spans="4:5" ht="26.1" customHeight="1">
      <c r="D3004" s="64"/>
      <c r="E3004" s="71"/>
    </row>
    <row r="3005" spans="4:5" ht="26.1" customHeight="1">
      <c r="D3005" s="64"/>
      <c r="E3005" s="71"/>
    </row>
    <row r="3006" spans="4:5" ht="26.1" customHeight="1">
      <c r="D3006" s="64"/>
      <c r="E3006" s="71"/>
    </row>
    <row r="3007" spans="4:5" ht="26.1" customHeight="1">
      <c r="D3007" s="64"/>
      <c r="E3007" s="71"/>
    </row>
    <row r="3008" spans="4:5" ht="26.1" customHeight="1">
      <c r="D3008" s="64"/>
      <c r="E3008" s="71"/>
    </row>
    <row r="3009" spans="4:5" ht="26.1" customHeight="1">
      <c r="D3009" s="64"/>
      <c r="E3009" s="71"/>
    </row>
    <row r="3010" spans="4:5" ht="26.1" customHeight="1">
      <c r="D3010" s="64"/>
      <c r="E3010" s="71"/>
    </row>
    <row r="3011" spans="4:5" ht="26.1" customHeight="1">
      <c r="D3011" s="64"/>
      <c r="E3011" s="71"/>
    </row>
    <row r="3012" spans="4:5" ht="26.1" customHeight="1">
      <c r="D3012" s="64"/>
      <c r="E3012" s="71"/>
    </row>
    <row r="3013" spans="4:5" ht="26.1" customHeight="1">
      <c r="D3013" s="64"/>
      <c r="E3013" s="71"/>
    </row>
    <row r="3014" spans="4:5" ht="26.1" customHeight="1">
      <c r="D3014" s="64"/>
      <c r="E3014" s="71"/>
    </row>
    <row r="3015" spans="4:5" ht="26.1" customHeight="1">
      <c r="D3015" s="64"/>
      <c r="E3015" s="71"/>
    </row>
    <row r="3016" spans="4:5" ht="26.1" customHeight="1">
      <c r="D3016" s="64"/>
      <c r="E3016" s="71"/>
    </row>
    <row r="3017" spans="4:5" ht="26.1" customHeight="1">
      <c r="D3017" s="64"/>
      <c r="E3017" s="71"/>
    </row>
    <row r="3018" spans="4:5" ht="26.1" customHeight="1">
      <c r="D3018" s="64"/>
      <c r="E3018" s="71"/>
    </row>
    <row r="3019" spans="4:5" ht="26.1" customHeight="1">
      <c r="D3019" s="64"/>
      <c r="E3019" s="71"/>
    </row>
    <row r="3020" spans="4:5" ht="26.1" customHeight="1">
      <c r="D3020" s="64"/>
      <c r="E3020" s="71"/>
    </row>
    <row r="3021" spans="4:5" ht="26.1" customHeight="1">
      <c r="D3021" s="64"/>
      <c r="E3021" s="71"/>
    </row>
    <row r="3022" spans="4:5" ht="26.1" customHeight="1">
      <c r="D3022" s="64"/>
      <c r="E3022" s="71"/>
    </row>
    <row r="3023" spans="4:5" ht="26.1" customHeight="1">
      <c r="D3023" s="64"/>
      <c r="E3023" s="71"/>
    </row>
    <row r="3024" spans="4:5" ht="26.1" customHeight="1">
      <c r="D3024" s="64"/>
      <c r="E3024" s="71"/>
    </row>
    <row r="3025" spans="4:5" ht="26.1" customHeight="1">
      <c r="D3025" s="64"/>
      <c r="E3025" s="71"/>
    </row>
    <row r="3026" spans="4:5" ht="26.1" customHeight="1">
      <c r="D3026" s="64"/>
      <c r="E3026" s="71"/>
    </row>
    <row r="3027" spans="4:5" ht="26.1" customHeight="1">
      <c r="D3027" s="64"/>
      <c r="E3027" s="71"/>
    </row>
    <row r="3028" spans="4:5" ht="26.1" customHeight="1">
      <c r="D3028" s="64"/>
      <c r="E3028" s="71"/>
    </row>
    <row r="3029" spans="4:5" ht="26.1" customHeight="1">
      <c r="D3029" s="64"/>
      <c r="E3029" s="71"/>
    </row>
    <row r="3030" spans="4:5" ht="26.1" customHeight="1">
      <c r="D3030" s="64"/>
      <c r="E3030" s="71"/>
    </row>
    <row r="3031" spans="4:5" ht="26.1" customHeight="1">
      <c r="D3031" s="64"/>
      <c r="E3031" s="71"/>
    </row>
    <row r="3032" spans="4:5" ht="26.1" customHeight="1">
      <c r="D3032" s="64"/>
      <c r="E3032" s="71"/>
    </row>
    <row r="3033" spans="4:5" ht="26.1" customHeight="1">
      <c r="D3033" s="64"/>
      <c r="E3033" s="71"/>
    </row>
    <row r="3034" spans="4:5" ht="26.1" customHeight="1">
      <c r="D3034" s="64"/>
      <c r="E3034" s="71"/>
    </row>
    <row r="3035" spans="4:5" ht="26.1" customHeight="1">
      <c r="D3035" s="64"/>
      <c r="E3035" s="71"/>
    </row>
    <row r="3036" spans="4:5" ht="26.1" customHeight="1">
      <c r="D3036" s="64"/>
      <c r="E3036" s="71"/>
    </row>
    <row r="3037" spans="4:5" ht="26.1" customHeight="1">
      <c r="D3037" s="64"/>
      <c r="E3037" s="71"/>
    </row>
    <row r="3038" spans="4:5" ht="26.1" customHeight="1">
      <c r="D3038" s="64"/>
      <c r="E3038" s="71"/>
    </row>
    <row r="3039" spans="4:5" ht="26.1" customHeight="1">
      <c r="D3039" s="64"/>
      <c r="E3039" s="71"/>
    </row>
    <row r="3040" spans="4:5" ht="26.1" customHeight="1">
      <c r="D3040" s="64"/>
      <c r="E3040" s="71"/>
    </row>
    <row r="3041" spans="4:5" ht="26.1" customHeight="1">
      <c r="D3041" s="64"/>
      <c r="E3041" s="71"/>
    </row>
    <row r="3042" spans="4:5" ht="26.1" customHeight="1">
      <c r="D3042" s="64"/>
      <c r="E3042" s="71"/>
    </row>
    <row r="3043" spans="4:5" ht="26.1" customHeight="1">
      <c r="D3043" s="64"/>
      <c r="E3043" s="71"/>
    </row>
    <row r="3044" spans="4:5" ht="26.1" customHeight="1">
      <c r="D3044" s="64"/>
      <c r="E3044" s="71"/>
    </row>
    <row r="3045" spans="4:5" ht="26.1" customHeight="1">
      <c r="D3045" s="64"/>
      <c r="E3045" s="71"/>
    </row>
    <row r="3046" spans="4:5" ht="26.1" customHeight="1">
      <c r="D3046" s="64"/>
      <c r="E3046" s="71"/>
    </row>
    <row r="3047" spans="4:5" ht="26.1" customHeight="1">
      <c r="D3047" s="64"/>
      <c r="E3047" s="71"/>
    </row>
    <row r="3048" spans="4:5" ht="26.1" customHeight="1">
      <c r="D3048" s="64"/>
      <c r="E3048" s="71"/>
    </row>
    <row r="3049" spans="4:5" ht="26.1" customHeight="1">
      <c r="D3049" s="64"/>
      <c r="E3049" s="71"/>
    </row>
    <row r="3050" spans="4:5" ht="26.1" customHeight="1">
      <c r="D3050" s="64"/>
      <c r="E3050" s="71"/>
    </row>
    <row r="3051" spans="4:5" ht="26.1" customHeight="1">
      <c r="D3051" s="64"/>
      <c r="E3051" s="71"/>
    </row>
    <row r="3052" spans="4:5" ht="26.1" customHeight="1">
      <c r="D3052" s="64"/>
      <c r="E3052" s="71"/>
    </row>
    <row r="3053" spans="4:5" ht="26.1" customHeight="1">
      <c r="D3053" s="64"/>
      <c r="E3053" s="71"/>
    </row>
    <row r="3054" spans="4:5" ht="26.1" customHeight="1">
      <c r="D3054" s="64"/>
      <c r="E3054" s="71"/>
    </row>
    <row r="3055" spans="4:5" ht="26.1" customHeight="1">
      <c r="D3055" s="64"/>
      <c r="E3055" s="71"/>
    </row>
    <row r="3056" spans="4:5" ht="26.1" customHeight="1">
      <c r="D3056" s="64"/>
      <c r="E3056" s="71"/>
    </row>
    <row r="3057" spans="4:5" ht="26.1" customHeight="1">
      <c r="D3057" s="64"/>
      <c r="E3057" s="71"/>
    </row>
    <row r="3058" spans="4:5" ht="26.1" customHeight="1">
      <c r="D3058" s="64"/>
      <c r="E3058" s="71"/>
    </row>
    <row r="3059" spans="4:5" ht="26.1" customHeight="1">
      <c r="D3059" s="64"/>
      <c r="E3059" s="71"/>
    </row>
    <row r="3060" spans="4:5" ht="26.1" customHeight="1">
      <c r="D3060" s="64"/>
      <c r="E3060" s="71"/>
    </row>
    <row r="3061" spans="4:5" ht="26.1" customHeight="1">
      <c r="D3061" s="64"/>
      <c r="E3061" s="71"/>
    </row>
    <row r="3062" spans="4:5" ht="26.1" customHeight="1">
      <c r="D3062" s="64"/>
      <c r="E3062" s="71"/>
    </row>
    <row r="3063" spans="4:5" ht="26.1" customHeight="1">
      <c r="D3063" s="64"/>
      <c r="E3063" s="71"/>
    </row>
    <row r="3064" spans="4:5" ht="26.1" customHeight="1">
      <c r="D3064" s="64"/>
      <c r="E3064" s="71"/>
    </row>
    <row r="3065" spans="4:5" ht="26.1" customHeight="1">
      <c r="D3065" s="64"/>
      <c r="E3065" s="71"/>
    </row>
    <row r="3066" spans="4:5" ht="26.1" customHeight="1">
      <c r="D3066" s="64"/>
      <c r="E3066" s="71"/>
    </row>
    <row r="3067" spans="4:5" ht="26.1" customHeight="1">
      <c r="D3067" s="64"/>
      <c r="E3067" s="71"/>
    </row>
    <row r="3068" spans="4:5" ht="26.1" customHeight="1">
      <c r="D3068" s="64"/>
      <c r="E3068" s="71"/>
    </row>
    <row r="3069" spans="4:5" ht="26.1" customHeight="1">
      <c r="D3069" s="64"/>
      <c r="E3069" s="71"/>
    </row>
    <row r="3070" spans="4:5" ht="26.1" customHeight="1">
      <c r="D3070" s="64"/>
      <c r="E3070" s="71"/>
    </row>
    <row r="3071" spans="4:5" ht="26.1" customHeight="1">
      <c r="D3071" s="64"/>
      <c r="E3071" s="71"/>
    </row>
    <row r="3072" spans="4:5" ht="26.1" customHeight="1">
      <c r="D3072" s="64"/>
      <c r="E3072" s="71"/>
    </row>
    <row r="3073" spans="4:5" ht="26.1" customHeight="1">
      <c r="D3073" s="64"/>
      <c r="E3073" s="71"/>
    </row>
    <row r="3074" spans="4:5" ht="26.1" customHeight="1">
      <c r="D3074" s="64"/>
      <c r="E3074" s="71"/>
    </row>
    <row r="3075" spans="4:5" ht="26.1" customHeight="1">
      <c r="D3075" s="64"/>
      <c r="E3075" s="71"/>
    </row>
    <row r="3076" spans="4:5" ht="26.1" customHeight="1">
      <c r="D3076" s="64"/>
      <c r="E3076" s="71"/>
    </row>
    <row r="3077" spans="4:5" ht="26.1" customHeight="1">
      <c r="D3077" s="64"/>
      <c r="E3077" s="71"/>
    </row>
    <row r="3078" spans="4:5" ht="26.1" customHeight="1">
      <c r="D3078" s="64"/>
      <c r="E3078" s="71"/>
    </row>
    <row r="3079" spans="4:5" ht="26.1" customHeight="1">
      <c r="D3079" s="64"/>
      <c r="E3079" s="71"/>
    </row>
    <row r="3080" spans="4:5" ht="26.1" customHeight="1">
      <c r="D3080" s="64"/>
      <c r="E3080" s="71"/>
    </row>
    <row r="3081" spans="4:5" ht="26.1" customHeight="1">
      <c r="D3081" s="64"/>
      <c r="E3081" s="71"/>
    </row>
    <row r="3082" spans="4:5" ht="26.1" customHeight="1">
      <c r="D3082" s="64"/>
      <c r="E3082" s="71"/>
    </row>
    <row r="3083" spans="4:5" ht="26.1" customHeight="1">
      <c r="D3083" s="64"/>
      <c r="E3083" s="71"/>
    </row>
    <row r="3084" spans="4:5" ht="26.1" customHeight="1">
      <c r="D3084" s="64"/>
      <c r="E3084" s="71"/>
    </row>
    <row r="3085" spans="4:5" ht="26.1" customHeight="1">
      <c r="D3085" s="64"/>
      <c r="E3085" s="71"/>
    </row>
    <row r="3086" spans="4:5" ht="26.1" customHeight="1">
      <c r="D3086" s="64"/>
      <c r="E3086" s="71"/>
    </row>
    <row r="3087" spans="4:5" ht="26.1" customHeight="1">
      <c r="D3087" s="64"/>
      <c r="E3087" s="71"/>
    </row>
    <row r="3088" spans="4:5" ht="26.1" customHeight="1">
      <c r="D3088" s="64"/>
      <c r="E3088" s="71"/>
    </row>
    <row r="3089" spans="4:5" ht="26.1" customHeight="1">
      <c r="D3089" s="64"/>
      <c r="E3089" s="71"/>
    </row>
    <row r="3090" spans="4:5" ht="26.1" customHeight="1">
      <c r="D3090" s="64"/>
      <c r="E3090" s="71"/>
    </row>
    <row r="3091" spans="4:5" ht="26.1" customHeight="1">
      <c r="D3091" s="64"/>
      <c r="E3091" s="71"/>
    </row>
    <row r="3092" spans="4:5" ht="26.1" customHeight="1">
      <c r="D3092" s="64"/>
      <c r="E3092" s="71"/>
    </row>
    <row r="3093" spans="4:5" ht="26.1" customHeight="1">
      <c r="D3093" s="64"/>
      <c r="E3093" s="71"/>
    </row>
    <row r="3094" spans="4:5" ht="26.1" customHeight="1">
      <c r="D3094" s="64"/>
      <c r="E3094" s="71"/>
    </row>
    <row r="3095" spans="4:5" ht="26.1" customHeight="1">
      <c r="D3095" s="64"/>
      <c r="E3095" s="71"/>
    </row>
    <row r="3096" spans="4:5" ht="26.1" customHeight="1">
      <c r="D3096" s="64"/>
      <c r="E3096" s="71"/>
    </row>
    <row r="3097" spans="4:5" ht="26.1" customHeight="1">
      <c r="D3097" s="64"/>
      <c r="E3097" s="71"/>
    </row>
    <row r="3098" spans="4:5" ht="26.1" customHeight="1">
      <c r="D3098" s="64"/>
      <c r="E3098" s="71"/>
    </row>
    <row r="3099" spans="4:5" ht="26.1" customHeight="1">
      <c r="D3099" s="64"/>
      <c r="E3099" s="71"/>
    </row>
    <row r="3100" spans="4:5" ht="26.1" customHeight="1">
      <c r="D3100" s="64"/>
      <c r="E3100" s="71"/>
    </row>
    <row r="3101" spans="4:5" ht="26.1" customHeight="1">
      <c r="D3101" s="64"/>
      <c r="E3101" s="71"/>
    </row>
    <row r="3102" spans="4:5" ht="26.1" customHeight="1">
      <c r="D3102" s="64"/>
      <c r="E3102" s="71"/>
    </row>
    <row r="3103" spans="4:5" ht="26.1" customHeight="1">
      <c r="D3103" s="64"/>
      <c r="E3103" s="71"/>
    </row>
    <row r="3104" spans="4:5" ht="26.1" customHeight="1">
      <c r="D3104" s="64"/>
      <c r="E3104" s="71"/>
    </row>
    <row r="3105" spans="4:5" ht="26.1" customHeight="1">
      <c r="D3105" s="64"/>
      <c r="E3105" s="71"/>
    </row>
    <row r="3106" spans="4:5" ht="26.1" customHeight="1">
      <c r="D3106" s="64"/>
      <c r="E3106" s="71"/>
    </row>
    <row r="3107" spans="4:5" ht="26.1" customHeight="1">
      <c r="D3107" s="64"/>
      <c r="E3107" s="71"/>
    </row>
    <row r="3108" spans="4:5" ht="26.1" customHeight="1">
      <c r="D3108" s="64"/>
      <c r="E3108" s="71"/>
    </row>
    <row r="3109" spans="4:5" ht="26.1" customHeight="1">
      <c r="D3109" s="64"/>
      <c r="E3109" s="71"/>
    </row>
    <row r="3110" spans="4:5" ht="26.1" customHeight="1">
      <c r="D3110" s="64"/>
      <c r="E3110" s="71"/>
    </row>
    <row r="3111" spans="4:5" ht="26.1" customHeight="1">
      <c r="D3111" s="64"/>
      <c r="E3111" s="71"/>
    </row>
    <row r="3112" spans="4:5" ht="26.1" customHeight="1">
      <c r="D3112" s="64"/>
      <c r="E3112" s="71"/>
    </row>
    <row r="3113" spans="4:5" ht="26.1" customHeight="1">
      <c r="D3113" s="64"/>
      <c r="E3113" s="71"/>
    </row>
    <row r="3114" spans="4:5" ht="26.1" customHeight="1">
      <c r="D3114" s="64"/>
      <c r="E3114" s="71"/>
    </row>
    <row r="3115" spans="4:5" ht="26.1" customHeight="1">
      <c r="D3115" s="64"/>
      <c r="E3115" s="71"/>
    </row>
    <row r="3116" spans="4:5" ht="26.1" customHeight="1">
      <c r="D3116" s="64"/>
      <c r="E3116" s="71"/>
    </row>
    <row r="3117" spans="4:5" ht="26.1" customHeight="1">
      <c r="D3117" s="64"/>
      <c r="E3117" s="71"/>
    </row>
    <row r="3118" spans="4:5" ht="26.1" customHeight="1">
      <c r="D3118" s="64"/>
      <c r="E3118" s="71"/>
    </row>
    <row r="3119" spans="4:5" ht="26.1" customHeight="1">
      <c r="D3119" s="64"/>
      <c r="E3119" s="71"/>
    </row>
    <row r="3120" spans="4:5" ht="26.1" customHeight="1">
      <c r="D3120" s="64"/>
      <c r="E3120" s="71"/>
    </row>
    <row r="3121" spans="4:5" ht="26.1" customHeight="1">
      <c r="D3121" s="64"/>
      <c r="E3121" s="71"/>
    </row>
    <row r="3122" spans="4:5" ht="26.1" customHeight="1">
      <c r="D3122" s="64"/>
      <c r="E3122" s="71"/>
    </row>
    <row r="3123" spans="4:5" ht="26.1" customHeight="1">
      <c r="D3123" s="64"/>
      <c r="E3123" s="71"/>
    </row>
    <row r="3124" spans="4:5" ht="26.1" customHeight="1">
      <c r="D3124" s="64"/>
      <c r="E3124" s="71"/>
    </row>
    <row r="3125" spans="4:5" ht="26.1" customHeight="1">
      <c r="D3125" s="64"/>
      <c r="E3125" s="71"/>
    </row>
    <row r="3126" spans="4:5" ht="26.1" customHeight="1">
      <c r="D3126" s="64"/>
      <c r="E3126" s="71"/>
    </row>
    <row r="3127" spans="4:5" ht="26.1" customHeight="1">
      <c r="D3127" s="64"/>
      <c r="E3127" s="71"/>
    </row>
    <row r="3128" spans="4:5" ht="26.1" customHeight="1">
      <c r="D3128" s="64"/>
      <c r="E3128" s="71"/>
    </row>
    <row r="3129" spans="4:5" ht="26.1" customHeight="1">
      <c r="D3129" s="64"/>
      <c r="E3129" s="71"/>
    </row>
    <row r="3130" spans="4:5" ht="26.1" customHeight="1">
      <c r="D3130" s="64"/>
      <c r="E3130" s="71"/>
    </row>
    <row r="3131" spans="4:5" ht="26.1" customHeight="1">
      <c r="D3131" s="64"/>
      <c r="E3131" s="71"/>
    </row>
    <row r="3132" spans="4:5" ht="26.1" customHeight="1">
      <c r="D3132" s="64"/>
      <c r="E3132" s="71"/>
    </row>
    <row r="3133" spans="4:5" ht="26.1" customHeight="1">
      <c r="D3133" s="64"/>
      <c r="E3133" s="71"/>
    </row>
    <row r="3134" spans="4:5" ht="26.1" customHeight="1">
      <c r="D3134" s="64"/>
      <c r="E3134" s="71"/>
    </row>
    <row r="3135" spans="4:5" ht="26.1" customHeight="1">
      <c r="D3135" s="64"/>
      <c r="E3135" s="71"/>
    </row>
    <row r="3136" spans="4:5" ht="26.1" customHeight="1">
      <c r="D3136" s="64"/>
      <c r="E3136" s="71"/>
    </row>
    <row r="3137" spans="4:5" ht="26.1" customHeight="1">
      <c r="D3137" s="64"/>
      <c r="E3137" s="71"/>
    </row>
    <row r="3138" spans="4:5" ht="26.1" customHeight="1">
      <c r="D3138" s="64"/>
      <c r="E3138" s="71"/>
    </row>
    <row r="3139" spans="4:5" ht="26.1" customHeight="1">
      <c r="D3139" s="64"/>
      <c r="E3139" s="71"/>
    </row>
    <row r="3140" spans="4:5" ht="26.1" customHeight="1">
      <c r="D3140" s="64"/>
      <c r="E3140" s="71"/>
    </row>
    <row r="3141" spans="4:5" ht="26.1" customHeight="1">
      <c r="D3141" s="64"/>
      <c r="E3141" s="71"/>
    </row>
    <row r="3142" spans="4:5" ht="26.1" customHeight="1">
      <c r="D3142" s="64"/>
      <c r="E3142" s="71"/>
    </row>
    <row r="3143" spans="4:5" ht="26.1" customHeight="1">
      <c r="D3143" s="64"/>
      <c r="E3143" s="71"/>
    </row>
    <row r="3144" spans="4:5" ht="26.1" customHeight="1">
      <c r="D3144" s="64"/>
      <c r="E3144" s="71"/>
    </row>
    <row r="3145" spans="4:5" ht="26.1" customHeight="1">
      <c r="D3145" s="64"/>
      <c r="E3145" s="71"/>
    </row>
    <row r="3146" spans="4:5" ht="26.1" customHeight="1">
      <c r="D3146" s="64"/>
      <c r="E3146" s="71"/>
    </row>
    <row r="3147" spans="4:5" ht="26.1" customHeight="1">
      <c r="D3147" s="64"/>
      <c r="E3147" s="71"/>
    </row>
    <row r="3148" spans="4:5" ht="26.1" customHeight="1">
      <c r="D3148" s="64"/>
      <c r="E3148" s="71"/>
    </row>
    <row r="3149" spans="4:5" ht="26.1" customHeight="1">
      <c r="D3149" s="64"/>
      <c r="E3149" s="71"/>
    </row>
    <row r="3150" spans="4:5" ht="26.1" customHeight="1">
      <c r="D3150" s="64"/>
      <c r="E3150" s="71"/>
    </row>
    <row r="3151" spans="4:5" ht="26.1" customHeight="1">
      <c r="D3151" s="64"/>
      <c r="E3151" s="71"/>
    </row>
    <row r="3152" spans="4:5" ht="26.1" customHeight="1">
      <c r="D3152" s="64"/>
      <c r="E3152" s="71"/>
    </row>
    <row r="3153" spans="4:5" ht="26.1" customHeight="1">
      <c r="D3153" s="64"/>
      <c r="E3153" s="71"/>
    </row>
    <row r="3154" spans="4:5" ht="26.1" customHeight="1">
      <c r="D3154" s="64"/>
      <c r="E3154" s="71"/>
    </row>
    <row r="3155" spans="4:5" ht="26.1" customHeight="1">
      <c r="D3155" s="64"/>
      <c r="E3155" s="71"/>
    </row>
    <row r="3156" spans="4:5" ht="26.1" customHeight="1">
      <c r="D3156" s="64"/>
      <c r="E3156" s="71"/>
    </row>
    <row r="3157" spans="4:5" ht="26.1" customHeight="1">
      <c r="D3157" s="64"/>
      <c r="E3157" s="71"/>
    </row>
    <row r="3158" spans="4:5" ht="26.1" customHeight="1">
      <c r="D3158" s="64"/>
      <c r="E3158" s="71"/>
    </row>
    <row r="3159" spans="4:5" ht="26.1" customHeight="1">
      <c r="D3159" s="64"/>
      <c r="E3159" s="71"/>
    </row>
    <row r="3160" spans="4:5" ht="26.1" customHeight="1">
      <c r="D3160" s="64"/>
      <c r="E3160" s="71"/>
    </row>
    <row r="3161" spans="4:5" ht="26.1" customHeight="1">
      <c r="D3161" s="64"/>
      <c r="E3161" s="71"/>
    </row>
    <row r="3162" spans="4:5" ht="26.1" customHeight="1">
      <c r="D3162" s="64"/>
      <c r="E3162" s="71"/>
    </row>
    <row r="3163" spans="4:5" ht="26.1" customHeight="1">
      <c r="D3163" s="64"/>
      <c r="E3163" s="71"/>
    </row>
    <row r="3164" spans="4:5" ht="26.1" customHeight="1">
      <c r="D3164" s="64"/>
      <c r="E3164" s="71"/>
    </row>
    <row r="3165" spans="4:5" ht="26.1" customHeight="1">
      <c r="D3165" s="64"/>
      <c r="E3165" s="71"/>
    </row>
    <row r="3166" spans="4:5" ht="26.1" customHeight="1">
      <c r="D3166" s="64"/>
      <c r="E3166" s="71"/>
    </row>
    <row r="3167" spans="4:5" ht="26.1" customHeight="1">
      <c r="D3167" s="64"/>
      <c r="E3167" s="71"/>
    </row>
    <row r="3168" spans="4:5" ht="26.1" customHeight="1">
      <c r="D3168" s="64"/>
      <c r="E3168" s="71"/>
    </row>
    <row r="3169" spans="4:5" ht="26.1" customHeight="1">
      <c r="D3169" s="64"/>
      <c r="E3169" s="71"/>
    </row>
    <row r="3170" spans="4:5" ht="26.1" customHeight="1">
      <c r="D3170" s="64"/>
      <c r="E3170" s="71"/>
    </row>
    <row r="3171" spans="4:5" ht="26.1" customHeight="1">
      <c r="D3171" s="64"/>
      <c r="E3171" s="71"/>
    </row>
    <row r="3172" spans="4:5" ht="26.1" customHeight="1">
      <c r="D3172" s="64"/>
      <c r="E3172" s="71"/>
    </row>
    <row r="3173" spans="4:5" ht="26.1" customHeight="1">
      <c r="D3173" s="64"/>
      <c r="E3173" s="71"/>
    </row>
    <row r="3174" spans="4:5" ht="26.1" customHeight="1">
      <c r="D3174" s="64"/>
      <c r="E3174" s="71"/>
    </row>
    <row r="3175" spans="4:5" ht="26.1" customHeight="1">
      <c r="D3175" s="64"/>
      <c r="E3175" s="71"/>
    </row>
    <row r="3176" spans="4:5" ht="26.1" customHeight="1">
      <c r="D3176" s="64"/>
      <c r="E3176" s="71"/>
    </row>
    <row r="3177" spans="4:5" ht="26.1" customHeight="1">
      <c r="D3177" s="64"/>
      <c r="E3177" s="71"/>
    </row>
    <row r="3178" spans="4:5" ht="26.1" customHeight="1">
      <c r="D3178" s="64"/>
      <c r="E3178" s="71"/>
    </row>
    <row r="3179" spans="4:5" ht="26.1" customHeight="1">
      <c r="D3179" s="64"/>
      <c r="E3179" s="71"/>
    </row>
    <row r="3180" spans="4:5" ht="26.1" customHeight="1">
      <c r="D3180" s="64"/>
      <c r="E3180" s="71"/>
    </row>
    <row r="3181" spans="4:5" ht="26.1" customHeight="1">
      <c r="D3181" s="64"/>
      <c r="E3181" s="71"/>
    </row>
    <row r="3182" spans="4:5" ht="26.1" customHeight="1">
      <c r="D3182" s="64"/>
      <c r="E3182" s="71"/>
    </row>
    <row r="3183" spans="4:5" ht="26.1" customHeight="1">
      <c r="D3183" s="64"/>
      <c r="E3183" s="71"/>
    </row>
    <row r="3184" spans="4:5" ht="26.1" customHeight="1">
      <c r="D3184" s="64"/>
      <c r="E3184" s="71"/>
    </row>
    <row r="3185" spans="4:5" ht="26.1" customHeight="1">
      <c r="D3185" s="64"/>
      <c r="E3185" s="71"/>
    </row>
    <row r="3186" spans="4:5" ht="26.1" customHeight="1">
      <c r="D3186" s="64"/>
      <c r="E3186" s="71"/>
    </row>
    <row r="3187" spans="4:5" ht="26.1" customHeight="1">
      <c r="D3187" s="64"/>
      <c r="E3187" s="71"/>
    </row>
    <row r="3188" spans="4:5" ht="26.1" customHeight="1">
      <c r="D3188" s="64"/>
      <c r="E3188" s="71"/>
    </row>
    <row r="3189" spans="4:5" ht="26.1" customHeight="1">
      <c r="D3189" s="64"/>
      <c r="E3189" s="71"/>
    </row>
    <row r="3190" spans="4:5" ht="26.1" customHeight="1">
      <c r="D3190" s="64"/>
      <c r="E3190" s="71"/>
    </row>
    <row r="3191" spans="4:5" ht="26.1" customHeight="1">
      <c r="D3191" s="64"/>
      <c r="E3191" s="71"/>
    </row>
    <row r="3192" spans="4:5" ht="26.1" customHeight="1">
      <c r="D3192" s="64"/>
      <c r="E3192" s="71"/>
    </row>
    <row r="3193" spans="4:5" ht="26.1" customHeight="1">
      <c r="D3193" s="64"/>
      <c r="E3193" s="71"/>
    </row>
    <row r="3194" spans="4:5" ht="26.1" customHeight="1">
      <c r="D3194" s="64"/>
      <c r="E3194" s="71"/>
    </row>
    <row r="3195" spans="4:5" ht="26.1" customHeight="1">
      <c r="D3195" s="64"/>
      <c r="E3195" s="71"/>
    </row>
    <row r="3196" spans="4:5" ht="26.1" customHeight="1">
      <c r="D3196" s="64"/>
      <c r="E3196" s="71"/>
    </row>
    <row r="3197" spans="4:5" ht="26.1" customHeight="1">
      <c r="D3197" s="64"/>
      <c r="E3197" s="71"/>
    </row>
    <row r="3198" spans="4:5" ht="26.1" customHeight="1">
      <c r="D3198" s="64"/>
      <c r="E3198" s="71"/>
    </row>
    <row r="3199" spans="4:5" ht="26.1" customHeight="1">
      <c r="D3199" s="64"/>
      <c r="E3199" s="71"/>
    </row>
    <row r="3200" spans="4:5" ht="26.1" customHeight="1">
      <c r="D3200" s="64"/>
      <c r="E3200" s="71"/>
    </row>
    <row r="3201" spans="4:5" ht="26.1" customHeight="1">
      <c r="D3201" s="64"/>
      <c r="E3201" s="71"/>
    </row>
    <row r="3202" spans="4:5" ht="26.1" customHeight="1">
      <c r="D3202" s="64"/>
      <c r="E3202" s="71"/>
    </row>
    <row r="3203" spans="4:5" ht="26.1" customHeight="1">
      <c r="D3203" s="64"/>
      <c r="E3203" s="71"/>
    </row>
    <row r="3204" spans="4:5" ht="26.1" customHeight="1">
      <c r="D3204" s="64"/>
      <c r="E3204" s="71"/>
    </row>
    <row r="3205" spans="4:5" ht="26.1" customHeight="1">
      <c r="D3205" s="64"/>
      <c r="E3205" s="71"/>
    </row>
    <row r="3206" spans="4:5" ht="26.1" customHeight="1">
      <c r="D3206" s="64"/>
      <c r="E3206" s="71"/>
    </row>
    <row r="3207" spans="4:5" ht="26.1" customHeight="1">
      <c r="D3207" s="64"/>
      <c r="E3207" s="71"/>
    </row>
    <row r="3208" spans="4:5" ht="26.1" customHeight="1">
      <c r="D3208" s="64"/>
      <c r="E3208" s="71"/>
    </row>
    <row r="3209" spans="4:5" ht="26.1" customHeight="1">
      <c r="D3209" s="64"/>
      <c r="E3209" s="71"/>
    </row>
    <row r="3210" spans="4:5" ht="26.1" customHeight="1">
      <c r="D3210" s="64"/>
      <c r="E3210" s="71"/>
    </row>
    <row r="3211" spans="4:5" ht="26.1" customHeight="1">
      <c r="D3211" s="64"/>
      <c r="E3211" s="71"/>
    </row>
    <row r="3212" spans="4:5" ht="26.1" customHeight="1">
      <c r="D3212" s="64"/>
      <c r="E3212" s="71"/>
    </row>
    <row r="3213" spans="4:5" ht="26.1" customHeight="1">
      <c r="D3213" s="64"/>
      <c r="E3213" s="71"/>
    </row>
    <row r="3214" spans="4:5" ht="26.1" customHeight="1">
      <c r="D3214" s="64"/>
      <c r="E3214" s="71"/>
    </row>
    <row r="3215" spans="4:5" ht="26.1" customHeight="1">
      <c r="D3215" s="64"/>
      <c r="E3215" s="71"/>
    </row>
    <row r="3216" spans="4:5" ht="26.1" customHeight="1">
      <c r="D3216" s="64"/>
      <c r="E3216" s="71"/>
    </row>
    <row r="3217" spans="4:5" ht="26.1" customHeight="1">
      <c r="D3217" s="64"/>
      <c r="E3217" s="71"/>
    </row>
    <row r="3218" spans="4:5" ht="26.1" customHeight="1">
      <c r="D3218" s="64"/>
      <c r="E3218" s="71"/>
    </row>
    <row r="3219" spans="4:5" ht="26.1" customHeight="1">
      <c r="D3219" s="64"/>
      <c r="E3219" s="71"/>
    </row>
    <row r="3220" spans="4:5" ht="26.1" customHeight="1">
      <c r="D3220" s="64"/>
      <c r="E3220" s="71"/>
    </row>
    <row r="3221" spans="4:5" ht="26.1" customHeight="1">
      <c r="D3221" s="64"/>
      <c r="E3221" s="71"/>
    </row>
    <row r="3222" spans="4:5" ht="26.1" customHeight="1">
      <c r="D3222" s="64"/>
      <c r="E3222" s="71"/>
    </row>
    <row r="3223" spans="4:5" ht="26.1" customHeight="1">
      <c r="D3223" s="64"/>
      <c r="E3223" s="71"/>
    </row>
    <row r="3224" spans="4:5" ht="26.1" customHeight="1">
      <c r="D3224" s="64"/>
      <c r="E3224" s="71"/>
    </row>
    <row r="3225" spans="4:5" ht="26.1" customHeight="1">
      <c r="D3225" s="64"/>
      <c r="E3225" s="71"/>
    </row>
    <row r="3226" spans="4:5" ht="26.1" customHeight="1">
      <c r="D3226" s="64"/>
      <c r="E3226" s="71"/>
    </row>
    <row r="3227" spans="4:5" ht="26.1" customHeight="1">
      <c r="D3227" s="64"/>
      <c r="E3227" s="71"/>
    </row>
    <row r="3228" spans="4:5" ht="26.1" customHeight="1">
      <c r="D3228" s="64"/>
      <c r="E3228" s="71"/>
    </row>
    <row r="3229" spans="4:5" ht="26.1" customHeight="1">
      <c r="D3229" s="64"/>
      <c r="E3229" s="71"/>
    </row>
    <row r="3230" spans="4:5" ht="26.1" customHeight="1">
      <c r="D3230" s="64"/>
      <c r="E3230" s="71"/>
    </row>
    <row r="3231" spans="4:5" ht="26.1" customHeight="1">
      <c r="D3231" s="64"/>
      <c r="E3231" s="71"/>
    </row>
    <row r="3232" spans="4:5" ht="26.1" customHeight="1">
      <c r="D3232" s="64"/>
      <c r="E3232" s="71"/>
    </row>
    <row r="3233" spans="4:5" ht="26.1" customHeight="1">
      <c r="D3233" s="64"/>
      <c r="E3233" s="71"/>
    </row>
    <row r="3234" spans="4:5" ht="26.1" customHeight="1">
      <c r="D3234" s="64"/>
      <c r="E3234" s="71"/>
    </row>
    <row r="3235" spans="4:5" ht="26.1" customHeight="1">
      <c r="D3235" s="64"/>
      <c r="E3235" s="71"/>
    </row>
    <row r="3236" spans="4:5" ht="26.1" customHeight="1">
      <c r="D3236" s="64"/>
      <c r="E3236" s="71"/>
    </row>
    <row r="3237" spans="4:5" ht="26.1" customHeight="1">
      <c r="D3237" s="64"/>
      <c r="E3237" s="71"/>
    </row>
    <row r="3238" spans="4:5" ht="26.1" customHeight="1">
      <c r="D3238" s="64"/>
      <c r="E3238" s="71"/>
    </row>
    <row r="3239" spans="4:5" ht="26.1" customHeight="1">
      <c r="D3239" s="64"/>
      <c r="E3239" s="71"/>
    </row>
    <row r="3240" spans="4:5" ht="26.1" customHeight="1">
      <c r="D3240" s="64"/>
      <c r="E3240" s="71"/>
    </row>
    <row r="3241" spans="4:5" ht="26.1" customHeight="1">
      <c r="D3241" s="64"/>
      <c r="E3241" s="71"/>
    </row>
    <row r="3242" spans="4:5" ht="26.1" customHeight="1">
      <c r="D3242" s="64"/>
      <c r="E3242" s="71"/>
    </row>
    <row r="3243" spans="4:5" ht="26.1" customHeight="1">
      <c r="D3243" s="64"/>
      <c r="E3243" s="71"/>
    </row>
    <row r="3244" spans="4:5" ht="26.1" customHeight="1">
      <c r="D3244" s="64"/>
      <c r="E3244" s="71"/>
    </row>
    <row r="3245" spans="4:5" ht="26.1" customHeight="1">
      <c r="D3245" s="64"/>
      <c r="E3245" s="71"/>
    </row>
    <row r="3246" spans="4:5" ht="26.1" customHeight="1">
      <c r="D3246" s="64"/>
      <c r="E3246" s="71"/>
    </row>
    <row r="3247" spans="4:5" ht="26.1" customHeight="1">
      <c r="D3247" s="64"/>
      <c r="E3247" s="71"/>
    </row>
    <row r="3248" spans="4:5" ht="26.1" customHeight="1">
      <c r="D3248" s="64"/>
      <c r="E3248" s="71"/>
    </row>
    <row r="3249" spans="4:5" ht="26.1" customHeight="1">
      <c r="D3249" s="64"/>
      <c r="E3249" s="71"/>
    </row>
    <row r="3250" spans="4:5" ht="26.1" customHeight="1">
      <c r="D3250" s="64"/>
      <c r="E3250" s="71"/>
    </row>
    <row r="3251" spans="4:5" ht="26.1" customHeight="1">
      <c r="D3251" s="64"/>
      <c r="E3251" s="71"/>
    </row>
    <row r="3252" spans="4:5" ht="26.1" customHeight="1">
      <c r="D3252" s="64"/>
      <c r="E3252" s="71"/>
    </row>
    <row r="3253" spans="4:5" ht="26.1" customHeight="1">
      <c r="D3253" s="64"/>
      <c r="E3253" s="71"/>
    </row>
    <row r="3254" spans="4:5" ht="26.1" customHeight="1">
      <c r="D3254" s="64"/>
      <c r="E3254" s="71"/>
    </row>
    <row r="3255" spans="4:5" ht="26.1" customHeight="1">
      <c r="D3255" s="64"/>
      <c r="E3255" s="71"/>
    </row>
    <row r="3256" spans="4:5" ht="26.1" customHeight="1">
      <c r="D3256" s="64"/>
      <c r="E3256" s="71"/>
    </row>
    <row r="3257" spans="4:5" ht="26.1" customHeight="1">
      <c r="D3257" s="64"/>
      <c r="E3257" s="71"/>
    </row>
    <row r="3258" spans="4:5" ht="26.1" customHeight="1">
      <c r="D3258" s="64"/>
      <c r="E3258" s="71"/>
    </row>
    <row r="3259" spans="4:5" ht="26.1" customHeight="1">
      <c r="D3259" s="64"/>
      <c r="E3259" s="71"/>
    </row>
    <row r="3260" spans="4:5" ht="26.1" customHeight="1">
      <c r="D3260" s="64"/>
      <c r="E3260" s="71"/>
    </row>
    <row r="3261" spans="4:5" ht="26.1" customHeight="1">
      <c r="D3261" s="64"/>
      <c r="E3261" s="71"/>
    </row>
    <row r="3262" spans="4:5" ht="26.1" customHeight="1">
      <c r="D3262" s="64"/>
      <c r="E3262" s="71"/>
    </row>
    <row r="3263" spans="4:5" ht="26.1" customHeight="1">
      <c r="D3263" s="64"/>
      <c r="E3263" s="71"/>
    </row>
    <row r="3264" spans="4:5" ht="26.1" customHeight="1">
      <c r="D3264" s="64"/>
      <c r="E3264" s="71"/>
    </row>
    <row r="3265" spans="4:5" ht="26.1" customHeight="1">
      <c r="D3265" s="64"/>
      <c r="E3265" s="71"/>
    </row>
    <row r="3266" spans="4:5" ht="26.1" customHeight="1">
      <c r="D3266" s="64"/>
      <c r="E3266" s="71"/>
    </row>
    <row r="3267" spans="4:5" ht="26.1" customHeight="1">
      <c r="D3267" s="64"/>
      <c r="E3267" s="71"/>
    </row>
    <row r="3268" spans="4:5" ht="26.1" customHeight="1">
      <c r="D3268" s="64"/>
      <c r="E3268" s="71"/>
    </row>
    <row r="3269" spans="4:5" ht="26.1" customHeight="1">
      <c r="D3269" s="64"/>
      <c r="E3269" s="71"/>
    </row>
    <row r="3270" spans="4:5" ht="26.1" customHeight="1">
      <c r="D3270" s="64"/>
      <c r="E3270" s="71"/>
    </row>
    <row r="3271" spans="4:5" ht="26.1" customHeight="1">
      <c r="D3271" s="64"/>
      <c r="E3271" s="71"/>
    </row>
    <row r="3272" spans="4:5" ht="26.1" customHeight="1">
      <c r="D3272" s="64"/>
      <c r="E3272" s="71"/>
    </row>
    <row r="3273" spans="4:5" ht="26.1" customHeight="1">
      <c r="D3273" s="64"/>
      <c r="E3273" s="71"/>
    </row>
    <row r="3274" spans="4:5" ht="26.1" customHeight="1">
      <c r="D3274" s="64"/>
      <c r="E3274" s="71"/>
    </row>
    <row r="3275" spans="4:5" ht="26.1" customHeight="1">
      <c r="D3275" s="64"/>
      <c r="E3275" s="71"/>
    </row>
    <row r="3276" spans="4:5" ht="26.1" customHeight="1">
      <c r="D3276" s="64"/>
      <c r="E3276" s="71"/>
    </row>
    <row r="3277" spans="4:5" ht="26.1" customHeight="1">
      <c r="D3277" s="64"/>
      <c r="E3277" s="71"/>
    </row>
    <row r="3278" spans="4:5" ht="26.1" customHeight="1">
      <c r="D3278" s="64"/>
      <c r="E3278" s="71"/>
    </row>
    <row r="3279" spans="4:5" ht="26.1" customHeight="1">
      <c r="D3279" s="64"/>
      <c r="E3279" s="71"/>
    </row>
    <row r="3280" spans="4:5" ht="26.1" customHeight="1">
      <c r="D3280" s="64"/>
      <c r="E3280" s="71"/>
    </row>
    <row r="3281" spans="4:5" ht="26.1" customHeight="1">
      <c r="D3281" s="64"/>
      <c r="E3281" s="71"/>
    </row>
    <row r="3282" spans="4:5" ht="26.1" customHeight="1">
      <c r="D3282" s="64"/>
      <c r="E3282" s="71"/>
    </row>
    <row r="3283" spans="4:5" ht="26.1" customHeight="1">
      <c r="D3283" s="64"/>
      <c r="E3283" s="71"/>
    </row>
    <row r="3284" spans="4:5" ht="26.1" customHeight="1">
      <c r="D3284" s="64"/>
      <c r="E3284" s="71"/>
    </row>
    <row r="3285" spans="4:5" ht="26.1" customHeight="1">
      <c r="D3285" s="64"/>
      <c r="E3285" s="71"/>
    </row>
    <row r="3286" spans="4:5" ht="26.1" customHeight="1">
      <c r="D3286" s="64"/>
      <c r="E3286" s="71"/>
    </row>
    <row r="3287" spans="4:5" ht="26.1" customHeight="1">
      <c r="D3287" s="64"/>
      <c r="E3287" s="71"/>
    </row>
    <row r="3288" spans="4:5" ht="26.1" customHeight="1">
      <c r="D3288" s="64"/>
      <c r="E3288" s="71"/>
    </row>
    <row r="3289" spans="4:5" ht="26.1" customHeight="1">
      <c r="D3289" s="64"/>
      <c r="E3289" s="71"/>
    </row>
    <row r="3290" spans="4:5" ht="26.1" customHeight="1">
      <c r="D3290" s="64"/>
      <c r="E3290" s="71"/>
    </row>
    <row r="3291" spans="4:5" ht="26.1" customHeight="1">
      <c r="D3291" s="64"/>
      <c r="E3291" s="71"/>
    </row>
    <row r="3292" spans="4:5" ht="26.1" customHeight="1">
      <c r="D3292" s="64"/>
      <c r="E3292" s="71"/>
    </row>
    <row r="3293" spans="4:5" ht="26.1" customHeight="1">
      <c r="D3293" s="64"/>
      <c r="E3293" s="71"/>
    </row>
    <row r="3294" spans="4:5" ht="26.1" customHeight="1">
      <c r="D3294" s="64"/>
      <c r="E3294" s="71"/>
    </row>
    <row r="3295" spans="4:5" ht="26.1" customHeight="1">
      <c r="D3295" s="64"/>
      <c r="E3295" s="71"/>
    </row>
    <row r="3296" spans="4:5" ht="26.1" customHeight="1">
      <c r="D3296" s="64"/>
      <c r="E3296" s="71"/>
    </row>
    <row r="3297" spans="4:5" ht="26.1" customHeight="1">
      <c r="D3297" s="64"/>
      <c r="E3297" s="71"/>
    </row>
    <row r="3298" spans="4:5" ht="26.1" customHeight="1">
      <c r="D3298" s="64"/>
      <c r="E3298" s="71"/>
    </row>
    <row r="3299" spans="4:5" ht="26.1" customHeight="1">
      <c r="D3299" s="64"/>
      <c r="E3299" s="71"/>
    </row>
    <row r="3300" spans="4:5" ht="26.1" customHeight="1">
      <c r="D3300" s="64"/>
      <c r="E3300" s="71"/>
    </row>
    <row r="3301" spans="4:5" ht="26.1" customHeight="1">
      <c r="D3301" s="64"/>
      <c r="E3301" s="71"/>
    </row>
    <row r="3302" spans="4:5" ht="26.1" customHeight="1">
      <c r="D3302" s="64"/>
      <c r="E3302" s="71"/>
    </row>
    <row r="3303" spans="4:5" ht="26.1" customHeight="1">
      <c r="D3303" s="64"/>
      <c r="E3303" s="71"/>
    </row>
    <row r="3304" spans="4:5" ht="26.1" customHeight="1">
      <c r="D3304" s="64"/>
      <c r="E3304" s="71"/>
    </row>
    <row r="3305" spans="4:5" ht="26.1" customHeight="1">
      <c r="D3305" s="64"/>
      <c r="E3305" s="71"/>
    </row>
    <row r="3306" spans="4:5" ht="26.1" customHeight="1">
      <c r="D3306" s="64"/>
      <c r="E3306" s="71"/>
    </row>
    <row r="3307" spans="4:5" ht="26.1" customHeight="1">
      <c r="D3307" s="64"/>
      <c r="E3307" s="71"/>
    </row>
    <row r="3308" spans="4:5" ht="26.1" customHeight="1">
      <c r="D3308" s="64"/>
      <c r="E3308" s="71"/>
    </row>
    <row r="3309" spans="4:5" ht="26.1" customHeight="1">
      <c r="D3309" s="64"/>
      <c r="E3309" s="71"/>
    </row>
    <row r="3310" spans="4:5" ht="26.1" customHeight="1">
      <c r="D3310" s="64"/>
      <c r="E3310" s="71"/>
    </row>
    <row r="3311" spans="4:5" ht="26.1" customHeight="1">
      <c r="D3311" s="64"/>
      <c r="E3311" s="71"/>
    </row>
    <row r="3312" spans="4:5" ht="26.1" customHeight="1">
      <c r="D3312" s="64"/>
      <c r="E3312" s="71"/>
    </row>
    <row r="3313" spans="4:5" ht="26.1" customHeight="1">
      <c r="D3313" s="64"/>
      <c r="E3313" s="71"/>
    </row>
    <row r="3314" spans="4:5" ht="26.1" customHeight="1">
      <c r="D3314" s="64"/>
      <c r="E3314" s="71"/>
    </row>
    <row r="3315" spans="4:5" ht="26.1" customHeight="1">
      <c r="D3315" s="64"/>
      <c r="E3315" s="71"/>
    </row>
    <row r="3316" spans="4:5" ht="26.1" customHeight="1">
      <c r="D3316" s="64"/>
      <c r="E3316" s="71"/>
    </row>
    <row r="3317" spans="4:5" ht="26.1" customHeight="1">
      <c r="D3317" s="64"/>
      <c r="E3317" s="71"/>
    </row>
    <row r="3318" spans="4:5" ht="26.1" customHeight="1">
      <c r="D3318" s="64"/>
      <c r="E3318" s="71"/>
    </row>
    <row r="3319" spans="4:5" ht="26.1" customHeight="1">
      <c r="D3319" s="64"/>
      <c r="E3319" s="71"/>
    </row>
    <row r="3320" spans="4:5" ht="26.1" customHeight="1">
      <c r="D3320" s="64"/>
      <c r="E3320" s="71"/>
    </row>
    <row r="3321" spans="4:5" ht="26.1" customHeight="1">
      <c r="D3321" s="64"/>
      <c r="E3321" s="71"/>
    </row>
    <row r="3322" spans="4:5" ht="26.1" customHeight="1">
      <c r="D3322" s="64"/>
      <c r="E3322" s="71"/>
    </row>
    <row r="3323" spans="4:5" ht="26.1" customHeight="1">
      <c r="D3323" s="64"/>
      <c r="E3323" s="71"/>
    </row>
    <row r="3324" spans="4:5" ht="26.1" customHeight="1">
      <c r="D3324" s="64"/>
      <c r="E3324" s="71"/>
    </row>
    <row r="3325" spans="4:5" ht="26.1" customHeight="1">
      <c r="D3325" s="64"/>
      <c r="E3325" s="71"/>
    </row>
    <row r="3326" spans="4:5" ht="26.1" customHeight="1">
      <c r="D3326" s="64"/>
      <c r="E3326" s="71"/>
    </row>
    <row r="3327" spans="4:5" ht="26.1" customHeight="1">
      <c r="D3327" s="64"/>
      <c r="E3327" s="71"/>
    </row>
    <row r="3328" spans="4:5" ht="26.1" customHeight="1">
      <c r="D3328" s="64"/>
      <c r="E3328" s="71"/>
    </row>
    <row r="3329" spans="4:5" ht="26.1" customHeight="1">
      <c r="D3329" s="64"/>
      <c r="E3329" s="71"/>
    </row>
    <row r="3330" spans="4:5" ht="26.1" customHeight="1">
      <c r="D3330" s="64"/>
      <c r="E3330" s="71"/>
    </row>
    <row r="3331" spans="4:5" ht="26.1" customHeight="1">
      <c r="D3331" s="64"/>
      <c r="E3331" s="71"/>
    </row>
    <row r="3332" spans="4:5" ht="26.1" customHeight="1">
      <c r="D3332" s="64"/>
      <c r="E3332" s="71"/>
    </row>
    <row r="3333" spans="4:5" ht="26.1" customHeight="1">
      <c r="D3333" s="64"/>
      <c r="E3333" s="71"/>
    </row>
    <row r="3334" spans="4:5" ht="26.1" customHeight="1">
      <c r="D3334" s="64"/>
      <c r="E3334" s="71"/>
    </row>
    <row r="3335" spans="4:5" ht="26.1" customHeight="1">
      <c r="D3335" s="64"/>
      <c r="E3335" s="71"/>
    </row>
    <row r="3336" spans="4:5" ht="26.1" customHeight="1">
      <c r="D3336" s="64"/>
      <c r="E3336" s="71"/>
    </row>
    <row r="3337" spans="4:5" ht="26.1" customHeight="1">
      <c r="D3337" s="64"/>
      <c r="E3337" s="71"/>
    </row>
    <row r="3338" spans="4:5" ht="26.1" customHeight="1">
      <c r="D3338" s="64"/>
      <c r="E3338" s="71"/>
    </row>
    <row r="3339" spans="4:5" ht="26.1" customHeight="1">
      <c r="D3339" s="64"/>
      <c r="E3339" s="71"/>
    </row>
    <row r="3340" spans="4:5" ht="26.1" customHeight="1">
      <c r="D3340" s="64"/>
      <c r="E3340" s="71"/>
    </row>
    <row r="3341" spans="4:5" ht="26.1" customHeight="1">
      <c r="D3341" s="64"/>
      <c r="E3341" s="71"/>
    </row>
    <row r="3342" spans="4:5" ht="26.1" customHeight="1">
      <c r="D3342" s="64"/>
      <c r="E3342" s="71"/>
    </row>
    <row r="3343" spans="4:5" ht="26.1" customHeight="1">
      <c r="D3343" s="64"/>
      <c r="E3343" s="71"/>
    </row>
    <row r="3344" spans="4:5" ht="26.1" customHeight="1">
      <c r="D3344" s="64"/>
      <c r="E3344" s="71"/>
    </row>
    <row r="3345" spans="4:5" ht="26.1" customHeight="1">
      <c r="D3345" s="64"/>
      <c r="E3345" s="71"/>
    </row>
    <row r="3346" spans="4:5" ht="26.1" customHeight="1">
      <c r="D3346" s="64"/>
      <c r="E3346" s="71"/>
    </row>
    <row r="3347" spans="4:5" ht="26.1" customHeight="1">
      <c r="D3347" s="64"/>
      <c r="E3347" s="71"/>
    </row>
    <row r="3348" spans="4:5" ht="26.1" customHeight="1">
      <c r="D3348" s="64"/>
      <c r="E3348" s="71"/>
    </row>
    <row r="3349" spans="4:5" ht="26.1" customHeight="1">
      <c r="D3349" s="64"/>
      <c r="E3349" s="71"/>
    </row>
    <row r="3350" spans="4:5" ht="26.1" customHeight="1">
      <c r="D3350" s="64"/>
      <c r="E3350" s="71"/>
    </row>
    <row r="3351" spans="4:5" ht="26.1" customHeight="1">
      <c r="D3351" s="64"/>
      <c r="E3351" s="71"/>
    </row>
    <row r="3352" spans="4:5" ht="26.1" customHeight="1">
      <c r="D3352" s="64"/>
      <c r="E3352" s="71"/>
    </row>
    <row r="3353" spans="4:5" ht="26.1" customHeight="1">
      <c r="D3353" s="64"/>
      <c r="E3353" s="71"/>
    </row>
    <row r="3354" spans="4:5" ht="26.1" customHeight="1">
      <c r="D3354" s="64"/>
      <c r="E3354" s="71"/>
    </row>
    <row r="3355" spans="4:5" ht="26.1" customHeight="1">
      <c r="D3355" s="64"/>
      <c r="E3355" s="71"/>
    </row>
    <row r="3356" spans="4:5" ht="26.1" customHeight="1">
      <c r="D3356" s="64"/>
      <c r="E3356" s="71"/>
    </row>
    <row r="3357" spans="4:5" ht="26.1" customHeight="1">
      <c r="D3357" s="64"/>
      <c r="E3357" s="71"/>
    </row>
    <row r="3358" spans="4:5" ht="26.1" customHeight="1">
      <c r="D3358" s="64"/>
      <c r="E3358" s="71"/>
    </row>
    <row r="3359" spans="4:5" ht="26.1" customHeight="1">
      <c r="D3359" s="64"/>
      <c r="E3359" s="71"/>
    </row>
    <row r="3360" spans="4:5" ht="26.1" customHeight="1">
      <c r="D3360" s="64"/>
      <c r="E3360" s="71"/>
    </row>
    <row r="3361" spans="4:5" ht="26.1" customHeight="1">
      <c r="D3361" s="64"/>
      <c r="E3361" s="71"/>
    </row>
    <row r="3362" spans="4:5" ht="26.1" customHeight="1">
      <c r="D3362" s="64"/>
      <c r="E3362" s="71"/>
    </row>
    <row r="3363" spans="4:5" ht="26.1" customHeight="1">
      <c r="D3363" s="64"/>
      <c r="E3363" s="71"/>
    </row>
    <row r="3364" spans="4:5" ht="26.1" customHeight="1">
      <c r="D3364" s="64"/>
      <c r="E3364" s="71"/>
    </row>
    <row r="3365" spans="4:5" ht="26.1" customHeight="1">
      <c r="D3365" s="64"/>
      <c r="E3365" s="71"/>
    </row>
    <row r="3366" spans="4:5" ht="26.1" customHeight="1">
      <c r="D3366" s="64"/>
      <c r="E3366" s="71"/>
    </row>
    <row r="3367" spans="4:5" ht="26.1" customHeight="1">
      <c r="D3367" s="64"/>
      <c r="E3367" s="71"/>
    </row>
    <row r="3368" spans="4:5" ht="26.1" customHeight="1">
      <c r="D3368" s="64"/>
      <c r="E3368" s="71"/>
    </row>
    <row r="3369" spans="4:5" ht="26.1" customHeight="1">
      <c r="D3369" s="64"/>
      <c r="E3369" s="71"/>
    </row>
    <row r="3370" spans="4:5" ht="26.1" customHeight="1">
      <c r="D3370" s="64"/>
      <c r="E3370" s="71"/>
    </row>
    <row r="3371" spans="4:5" ht="26.1" customHeight="1">
      <c r="D3371" s="64"/>
      <c r="E3371" s="71"/>
    </row>
    <row r="3372" spans="4:5" ht="26.1" customHeight="1">
      <c r="D3372" s="64"/>
      <c r="E3372" s="71"/>
    </row>
    <row r="3373" spans="4:5" ht="26.1" customHeight="1">
      <c r="D3373" s="64"/>
      <c r="E3373" s="71"/>
    </row>
    <row r="3374" spans="4:5" ht="26.1" customHeight="1">
      <c r="D3374" s="64"/>
      <c r="E3374" s="71"/>
    </row>
    <row r="3375" spans="4:5" ht="26.1" customHeight="1">
      <c r="D3375" s="64"/>
      <c r="E3375" s="71"/>
    </row>
    <row r="3376" spans="4:5" ht="26.1" customHeight="1">
      <c r="D3376" s="64"/>
      <c r="E3376" s="71"/>
    </row>
    <row r="3377" spans="4:5" ht="26.1" customHeight="1">
      <c r="D3377" s="64"/>
      <c r="E3377" s="71"/>
    </row>
    <row r="3378" spans="4:5" ht="26.1" customHeight="1">
      <c r="D3378" s="64"/>
      <c r="E3378" s="71"/>
    </row>
    <row r="3379" spans="4:5" ht="26.1" customHeight="1">
      <c r="D3379" s="64"/>
      <c r="E3379" s="71"/>
    </row>
    <row r="3380" spans="4:5" ht="26.1" customHeight="1">
      <c r="D3380" s="64"/>
      <c r="E3380" s="71"/>
    </row>
    <row r="3381" spans="4:5" ht="26.1" customHeight="1">
      <c r="D3381" s="64"/>
      <c r="E3381" s="71"/>
    </row>
    <row r="3382" spans="4:5" ht="26.1" customHeight="1">
      <c r="D3382" s="64"/>
      <c r="E3382" s="71"/>
    </row>
    <row r="3383" spans="4:5" ht="26.1" customHeight="1">
      <c r="D3383" s="64"/>
      <c r="E3383" s="71"/>
    </row>
    <row r="3384" spans="4:5" ht="26.1" customHeight="1">
      <c r="D3384" s="64"/>
      <c r="E3384" s="71"/>
    </row>
    <row r="3385" spans="4:5" ht="26.1" customHeight="1">
      <c r="D3385" s="64"/>
      <c r="E3385" s="71"/>
    </row>
    <row r="3386" spans="4:5" ht="26.1" customHeight="1">
      <c r="D3386" s="64"/>
      <c r="E3386" s="71"/>
    </row>
    <row r="3387" spans="4:5" ht="26.1" customHeight="1">
      <c r="D3387" s="64"/>
      <c r="E3387" s="71"/>
    </row>
    <row r="3388" spans="4:5" ht="26.1" customHeight="1">
      <c r="D3388" s="64"/>
      <c r="E3388" s="71"/>
    </row>
    <row r="3389" spans="4:5" ht="26.1" customHeight="1">
      <c r="D3389" s="64"/>
      <c r="E3389" s="71"/>
    </row>
    <row r="3390" spans="4:5" ht="26.1" customHeight="1">
      <c r="D3390" s="64"/>
      <c r="E3390" s="71"/>
    </row>
    <row r="3391" spans="4:5" ht="26.1" customHeight="1">
      <c r="D3391" s="64"/>
      <c r="E3391" s="71"/>
    </row>
    <row r="3392" spans="4:5" ht="26.1" customHeight="1">
      <c r="D3392" s="64"/>
      <c r="E3392" s="71"/>
    </row>
    <row r="3393" spans="4:5" ht="26.1" customHeight="1">
      <c r="D3393" s="64"/>
      <c r="E3393" s="71"/>
    </row>
    <row r="3394" spans="4:5" ht="26.1" customHeight="1">
      <c r="D3394" s="64"/>
      <c r="E3394" s="71"/>
    </row>
    <row r="3395" spans="4:5" ht="26.1" customHeight="1">
      <c r="D3395" s="64"/>
      <c r="E3395" s="71"/>
    </row>
    <row r="3396" spans="4:5" ht="26.1" customHeight="1">
      <c r="D3396" s="64"/>
      <c r="E3396" s="71"/>
    </row>
    <row r="3397" spans="4:5" ht="26.1" customHeight="1">
      <c r="D3397" s="64"/>
      <c r="E3397" s="71"/>
    </row>
    <row r="3398" spans="4:5" ht="26.1" customHeight="1">
      <c r="D3398" s="64"/>
      <c r="E3398" s="71"/>
    </row>
    <row r="3399" spans="4:5" ht="26.1" customHeight="1">
      <c r="D3399" s="64"/>
      <c r="E3399" s="71"/>
    </row>
    <row r="3400" spans="4:5" ht="26.1" customHeight="1">
      <c r="D3400" s="64"/>
      <c r="E3400" s="71"/>
    </row>
    <row r="3401" spans="4:5" ht="26.1" customHeight="1">
      <c r="D3401" s="64"/>
      <c r="E3401" s="71"/>
    </row>
    <row r="3402" spans="4:5" ht="26.1" customHeight="1">
      <c r="D3402" s="64"/>
      <c r="E3402" s="71"/>
    </row>
    <row r="3403" spans="4:5" ht="26.1" customHeight="1">
      <c r="D3403" s="64"/>
      <c r="E3403" s="71"/>
    </row>
    <row r="3404" spans="4:5" ht="26.1" customHeight="1">
      <c r="D3404" s="64"/>
      <c r="E3404" s="71"/>
    </row>
    <row r="3405" spans="4:5" ht="26.1" customHeight="1">
      <c r="D3405" s="64"/>
      <c r="E3405" s="71"/>
    </row>
    <row r="3406" spans="4:5" ht="26.1" customHeight="1">
      <c r="D3406" s="64"/>
      <c r="E3406" s="71"/>
    </row>
    <row r="3407" spans="4:5" ht="26.1" customHeight="1">
      <c r="D3407" s="64"/>
      <c r="E3407" s="71"/>
    </row>
    <row r="3408" spans="4:5" ht="26.1" customHeight="1">
      <c r="D3408" s="64"/>
      <c r="E3408" s="71"/>
    </row>
    <row r="3409" spans="4:5" ht="26.1" customHeight="1">
      <c r="D3409" s="64"/>
      <c r="E3409" s="71"/>
    </row>
    <row r="3410" spans="4:5" ht="26.1" customHeight="1">
      <c r="D3410" s="64"/>
      <c r="E3410" s="71"/>
    </row>
    <row r="3411" spans="4:5" ht="26.1" customHeight="1">
      <c r="D3411" s="64"/>
      <c r="E3411" s="71"/>
    </row>
    <row r="3412" spans="4:5" ht="26.1" customHeight="1">
      <c r="D3412" s="64"/>
      <c r="E3412" s="71"/>
    </row>
    <row r="3413" spans="4:5" ht="26.1" customHeight="1">
      <c r="D3413" s="64"/>
      <c r="E3413" s="71"/>
    </row>
    <row r="3414" spans="4:5" ht="26.1" customHeight="1">
      <c r="D3414" s="64"/>
      <c r="E3414" s="71"/>
    </row>
    <row r="3415" spans="4:5" ht="26.1" customHeight="1">
      <c r="D3415" s="64"/>
      <c r="E3415" s="71"/>
    </row>
    <row r="3416" spans="4:5" ht="26.1" customHeight="1">
      <c r="D3416" s="64"/>
      <c r="E3416" s="71"/>
    </row>
    <row r="3417" spans="4:5" ht="26.1" customHeight="1">
      <c r="D3417" s="64"/>
      <c r="E3417" s="71"/>
    </row>
    <row r="3418" spans="4:5" ht="26.1" customHeight="1">
      <c r="D3418" s="64"/>
      <c r="E3418" s="71"/>
    </row>
    <row r="3419" spans="4:5" ht="26.1" customHeight="1">
      <c r="D3419" s="64"/>
      <c r="E3419" s="71"/>
    </row>
    <row r="3420" spans="4:5" ht="26.1" customHeight="1">
      <c r="D3420" s="64"/>
      <c r="E3420" s="71"/>
    </row>
    <row r="3421" spans="4:5" ht="26.1" customHeight="1">
      <c r="D3421" s="64"/>
      <c r="E3421" s="71"/>
    </row>
    <row r="3422" spans="4:5" ht="26.1" customHeight="1">
      <c r="D3422" s="64"/>
      <c r="E3422" s="71"/>
    </row>
    <row r="3423" spans="4:5" ht="26.1" customHeight="1">
      <c r="D3423" s="64"/>
      <c r="E3423" s="71"/>
    </row>
    <row r="3424" spans="4:5" ht="26.1" customHeight="1">
      <c r="D3424" s="64"/>
      <c r="E3424" s="71"/>
    </row>
    <row r="3425" spans="4:5" ht="26.1" customHeight="1">
      <c r="D3425" s="64"/>
      <c r="E3425" s="71"/>
    </row>
    <row r="3426" spans="4:5" ht="26.1" customHeight="1">
      <c r="D3426" s="64"/>
      <c r="E3426" s="71"/>
    </row>
    <row r="3427" spans="4:5" ht="26.1" customHeight="1">
      <c r="D3427" s="64"/>
      <c r="E3427" s="71"/>
    </row>
    <row r="3428" spans="4:5" ht="26.1" customHeight="1">
      <c r="D3428" s="64"/>
      <c r="E3428" s="71"/>
    </row>
    <row r="3429" spans="4:5" ht="26.1" customHeight="1">
      <c r="D3429" s="64"/>
      <c r="E3429" s="71"/>
    </row>
    <row r="3430" spans="4:5" ht="26.1" customHeight="1">
      <c r="D3430" s="64"/>
      <c r="E3430" s="71"/>
    </row>
    <row r="3431" spans="4:5" ht="26.1" customHeight="1">
      <c r="D3431" s="64"/>
      <c r="E3431" s="71"/>
    </row>
    <row r="3432" spans="4:5" ht="26.1" customHeight="1">
      <c r="D3432" s="64"/>
      <c r="E3432" s="71"/>
    </row>
    <row r="3433" spans="4:5" ht="26.1" customHeight="1">
      <c r="D3433" s="64"/>
      <c r="E3433" s="71"/>
    </row>
    <row r="3434" spans="4:5" ht="26.1" customHeight="1">
      <c r="D3434" s="64"/>
      <c r="E3434" s="71"/>
    </row>
    <row r="3435" spans="4:5" ht="26.1" customHeight="1">
      <c r="D3435" s="64"/>
      <c r="E3435" s="71"/>
    </row>
    <row r="3436" spans="4:5" ht="26.1" customHeight="1">
      <c r="D3436" s="64"/>
      <c r="E3436" s="71"/>
    </row>
    <row r="3437" spans="4:5" ht="26.1" customHeight="1">
      <c r="D3437" s="64"/>
      <c r="E3437" s="71"/>
    </row>
    <row r="3438" spans="4:5" ht="26.1" customHeight="1">
      <c r="D3438" s="64"/>
      <c r="E3438" s="71"/>
    </row>
    <row r="3439" spans="4:5" ht="26.1" customHeight="1">
      <c r="D3439" s="64"/>
      <c r="E3439" s="71"/>
    </row>
    <row r="3440" spans="4:5" ht="26.1" customHeight="1">
      <c r="D3440" s="64"/>
      <c r="E3440" s="71"/>
    </row>
    <row r="3441" spans="4:5" ht="26.1" customHeight="1">
      <c r="D3441" s="64"/>
      <c r="E3441" s="71"/>
    </row>
    <row r="3442" spans="4:5" ht="26.1" customHeight="1">
      <c r="D3442" s="64"/>
      <c r="E3442" s="71"/>
    </row>
    <row r="3443" spans="4:5" ht="26.1" customHeight="1">
      <c r="D3443" s="64"/>
      <c r="E3443" s="71"/>
    </row>
    <row r="3444" spans="4:5" ht="26.1" customHeight="1">
      <c r="D3444" s="64"/>
      <c r="E3444" s="71"/>
    </row>
    <row r="3445" spans="4:5" ht="26.1" customHeight="1">
      <c r="D3445" s="64"/>
      <c r="E3445" s="71"/>
    </row>
    <row r="3446" spans="4:5" ht="26.1" customHeight="1">
      <c r="D3446" s="64"/>
      <c r="E3446" s="71"/>
    </row>
    <row r="3447" spans="4:5" ht="26.1" customHeight="1">
      <c r="D3447" s="64"/>
      <c r="E3447" s="71"/>
    </row>
    <row r="3448" spans="4:5" ht="26.1" customHeight="1">
      <c r="D3448" s="64"/>
      <c r="E3448" s="71"/>
    </row>
    <row r="3449" spans="4:5" ht="26.1" customHeight="1">
      <c r="D3449" s="64"/>
      <c r="E3449" s="71"/>
    </row>
    <row r="3450" spans="4:5" ht="26.1" customHeight="1">
      <c r="D3450" s="64"/>
      <c r="E3450" s="71"/>
    </row>
    <row r="3451" spans="4:5" ht="26.1" customHeight="1">
      <c r="D3451" s="64"/>
      <c r="E3451" s="71"/>
    </row>
    <row r="3452" spans="4:5" ht="26.1" customHeight="1">
      <c r="D3452" s="64"/>
      <c r="E3452" s="71"/>
    </row>
    <row r="3453" spans="4:5" ht="26.1" customHeight="1">
      <c r="D3453" s="64"/>
      <c r="E3453" s="71"/>
    </row>
    <row r="3454" spans="4:5" ht="26.1" customHeight="1">
      <c r="D3454" s="64"/>
      <c r="E3454" s="71"/>
    </row>
    <row r="3455" spans="4:5" ht="26.1" customHeight="1">
      <c r="D3455" s="64"/>
      <c r="E3455" s="71"/>
    </row>
    <row r="3456" spans="4:5" ht="26.1" customHeight="1">
      <c r="D3456" s="64"/>
      <c r="E3456" s="71"/>
    </row>
    <row r="3457" spans="4:5" ht="26.1" customHeight="1">
      <c r="D3457" s="64"/>
      <c r="E3457" s="71"/>
    </row>
    <row r="3458" spans="4:5" ht="26.1" customHeight="1">
      <c r="D3458" s="64"/>
      <c r="E3458" s="71"/>
    </row>
    <row r="3459" spans="4:5" ht="26.1" customHeight="1">
      <c r="D3459" s="64"/>
      <c r="E3459" s="71"/>
    </row>
    <row r="3460" spans="4:5" ht="26.1" customHeight="1">
      <c r="D3460" s="64"/>
      <c r="E3460" s="71"/>
    </row>
    <row r="3461" spans="4:5" ht="26.1" customHeight="1">
      <c r="D3461" s="64"/>
      <c r="E3461" s="71"/>
    </row>
    <row r="3462" spans="4:5" ht="26.1" customHeight="1">
      <c r="D3462" s="64"/>
      <c r="E3462" s="71"/>
    </row>
    <row r="3463" spans="4:5" ht="26.1" customHeight="1">
      <c r="D3463" s="64"/>
      <c r="E3463" s="71"/>
    </row>
    <row r="3464" spans="4:5" ht="26.1" customHeight="1">
      <c r="D3464" s="64"/>
      <c r="E3464" s="71"/>
    </row>
    <row r="3465" spans="4:5" ht="26.1" customHeight="1">
      <c r="D3465" s="64"/>
      <c r="E3465" s="71"/>
    </row>
    <row r="3466" spans="4:5" ht="26.1" customHeight="1">
      <c r="D3466" s="64"/>
      <c r="E3466" s="71"/>
    </row>
    <row r="3467" spans="4:5" ht="26.1" customHeight="1">
      <c r="D3467" s="64"/>
      <c r="E3467" s="71"/>
    </row>
    <row r="3468" spans="4:5" ht="26.1" customHeight="1">
      <c r="D3468" s="64"/>
      <c r="E3468" s="71"/>
    </row>
    <row r="3469" spans="4:5" ht="26.1" customHeight="1">
      <c r="D3469" s="64"/>
      <c r="E3469" s="71"/>
    </row>
    <row r="3470" spans="4:5" ht="26.1" customHeight="1">
      <c r="D3470" s="64"/>
      <c r="E3470" s="71"/>
    </row>
    <row r="3471" spans="4:5" ht="26.1" customHeight="1">
      <c r="D3471" s="64"/>
      <c r="E3471" s="71"/>
    </row>
    <row r="3472" spans="4:5" ht="26.1" customHeight="1">
      <c r="D3472" s="64"/>
      <c r="E3472" s="71"/>
    </row>
    <row r="3473" spans="4:5" ht="26.1" customHeight="1">
      <c r="D3473" s="64"/>
      <c r="E3473" s="71"/>
    </row>
    <row r="3474" spans="4:5" ht="26.1" customHeight="1">
      <c r="D3474" s="64"/>
      <c r="E3474" s="71"/>
    </row>
    <row r="3475" spans="4:5" ht="26.1" customHeight="1">
      <c r="D3475" s="64"/>
      <c r="E3475" s="71"/>
    </row>
    <row r="3476" spans="4:5" ht="26.1" customHeight="1">
      <c r="D3476" s="64"/>
      <c r="E3476" s="71"/>
    </row>
    <row r="3477" spans="4:5" ht="26.1" customHeight="1">
      <c r="D3477" s="64"/>
      <c r="E3477" s="71"/>
    </row>
    <row r="3478" spans="4:5" ht="26.1" customHeight="1">
      <c r="D3478" s="64"/>
      <c r="E3478" s="71"/>
    </row>
    <row r="3479" spans="4:5" ht="26.1" customHeight="1">
      <c r="D3479" s="64"/>
      <c r="E3479" s="71"/>
    </row>
    <row r="3480" spans="4:5" ht="26.1" customHeight="1">
      <c r="D3480" s="64"/>
      <c r="E3480" s="71"/>
    </row>
    <row r="3481" spans="4:5" ht="26.1" customHeight="1">
      <c r="D3481" s="64"/>
      <c r="E3481" s="71"/>
    </row>
    <row r="3482" spans="4:5" ht="26.1" customHeight="1">
      <c r="D3482" s="64"/>
      <c r="E3482" s="71"/>
    </row>
    <row r="3483" spans="4:5" ht="26.1" customHeight="1">
      <c r="D3483" s="64"/>
      <c r="E3483" s="71"/>
    </row>
    <row r="3484" spans="4:5" ht="26.1" customHeight="1">
      <c r="D3484" s="64"/>
      <c r="E3484" s="71"/>
    </row>
    <row r="3485" spans="4:5" ht="26.1" customHeight="1">
      <c r="D3485" s="64"/>
      <c r="E3485" s="71"/>
    </row>
    <row r="3486" spans="4:5" ht="26.1" customHeight="1">
      <c r="D3486" s="64"/>
      <c r="E3486" s="71"/>
    </row>
    <row r="3487" spans="4:5" ht="26.1" customHeight="1">
      <c r="D3487" s="64"/>
      <c r="E3487" s="71"/>
    </row>
    <row r="3488" spans="4:5" ht="26.1" customHeight="1">
      <c r="D3488" s="64"/>
      <c r="E3488" s="71"/>
    </row>
    <row r="3489" spans="4:5" ht="26.1" customHeight="1">
      <c r="D3489" s="64"/>
      <c r="E3489" s="71"/>
    </row>
    <row r="3490" spans="4:5" ht="26.1" customHeight="1">
      <c r="D3490" s="64"/>
      <c r="E3490" s="71"/>
    </row>
    <row r="3491" spans="4:5" ht="26.1" customHeight="1">
      <c r="D3491" s="64"/>
      <c r="E3491" s="71"/>
    </row>
    <row r="3492" spans="4:5" ht="26.1" customHeight="1">
      <c r="D3492" s="64"/>
      <c r="E3492" s="71"/>
    </row>
    <row r="3493" spans="4:5" ht="26.1" customHeight="1">
      <c r="D3493" s="64"/>
      <c r="E3493" s="71"/>
    </row>
    <row r="3494" spans="4:5" ht="26.1" customHeight="1">
      <c r="D3494" s="64"/>
      <c r="E3494" s="71"/>
    </row>
    <row r="3495" spans="4:5" ht="26.1" customHeight="1">
      <c r="D3495" s="64"/>
      <c r="E3495" s="71"/>
    </row>
    <row r="3496" spans="4:5" ht="26.1" customHeight="1">
      <c r="D3496" s="64"/>
      <c r="E3496" s="71"/>
    </row>
    <row r="3497" spans="4:5" ht="26.1" customHeight="1">
      <c r="D3497" s="64"/>
      <c r="E3497" s="71"/>
    </row>
    <row r="3498" spans="4:5" ht="26.1" customHeight="1">
      <c r="D3498" s="64"/>
      <c r="E3498" s="71"/>
    </row>
    <row r="3499" spans="4:5" ht="26.1" customHeight="1">
      <c r="D3499" s="64"/>
      <c r="E3499" s="71"/>
    </row>
    <row r="3500" spans="4:5" ht="26.1" customHeight="1">
      <c r="D3500" s="64"/>
      <c r="E3500" s="71"/>
    </row>
    <row r="3501" spans="4:5" ht="26.1" customHeight="1">
      <c r="D3501" s="64"/>
      <c r="E3501" s="71"/>
    </row>
    <row r="3502" spans="4:5" ht="26.1" customHeight="1">
      <c r="D3502" s="64"/>
      <c r="E3502" s="71"/>
    </row>
    <row r="3503" spans="4:5" ht="26.1" customHeight="1">
      <c r="D3503" s="64"/>
      <c r="E3503" s="71"/>
    </row>
    <row r="3504" spans="4:5" ht="26.1" customHeight="1">
      <c r="D3504" s="64"/>
      <c r="E3504" s="71"/>
    </row>
    <row r="3505" spans="4:5" ht="26.1" customHeight="1">
      <c r="D3505" s="64"/>
      <c r="E3505" s="71"/>
    </row>
    <row r="3506" spans="4:5" ht="26.1" customHeight="1">
      <c r="D3506" s="64"/>
      <c r="E3506" s="71"/>
    </row>
    <row r="3507" spans="4:5" ht="26.1" customHeight="1">
      <c r="D3507" s="64"/>
      <c r="E3507" s="71"/>
    </row>
    <row r="3508" spans="4:5" ht="26.1" customHeight="1">
      <c r="D3508" s="64"/>
      <c r="E3508" s="71"/>
    </row>
    <row r="3509" spans="4:5" ht="26.1" customHeight="1">
      <c r="D3509" s="64"/>
      <c r="E3509" s="71"/>
    </row>
    <row r="3510" spans="4:5" ht="26.1" customHeight="1">
      <c r="D3510" s="64"/>
      <c r="E3510" s="71"/>
    </row>
    <row r="3511" spans="4:5" ht="26.1" customHeight="1">
      <c r="D3511" s="64"/>
      <c r="E3511" s="71"/>
    </row>
    <row r="3512" spans="4:5" ht="26.1" customHeight="1">
      <c r="D3512" s="64"/>
      <c r="E3512" s="71"/>
    </row>
    <row r="3513" spans="4:5" ht="26.1" customHeight="1">
      <c r="D3513" s="64"/>
      <c r="E3513" s="71"/>
    </row>
    <row r="3514" spans="4:5" ht="26.1" customHeight="1">
      <c r="D3514" s="64"/>
      <c r="E3514" s="71"/>
    </row>
    <row r="3515" spans="4:5" ht="26.1" customHeight="1">
      <c r="D3515" s="64"/>
      <c r="E3515" s="71"/>
    </row>
    <row r="3516" spans="4:5" ht="26.1" customHeight="1">
      <c r="D3516" s="64"/>
      <c r="E3516" s="71"/>
    </row>
    <row r="3517" spans="4:5" ht="26.1" customHeight="1">
      <c r="D3517" s="64"/>
      <c r="E3517" s="71"/>
    </row>
    <row r="3518" spans="4:5" ht="26.1" customHeight="1">
      <c r="D3518" s="64"/>
      <c r="E3518" s="71"/>
    </row>
    <row r="3519" spans="4:5" ht="26.1" customHeight="1">
      <c r="D3519" s="64"/>
      <c r="E3519" s="71"/>
    </row>
    <row r="3520" spans="4:5" ht="26.1" customHeight="1">
      <c r="D3520" s="64"/>
      <c r="E3520" s="71"/>
    </row>
    <row r="3521" spans="4:5" ht="26.1" customHeight="1">
      <c r="D3521" s="64"/>
      <c r="E3521" s="71"/>
    </row>
    <row r="3522" spans="4:5" ht="26.1" customHeight="1">
      <c r="D3522" s="64"/>
      <c r="E3522" s="71"/>
    </row>
    <row r="3523" spans="4:5" ht="26.1" customHeight="1">
      <c r="D3523" s="64"/>
      <c r="E3523" s="71"/>
    </row>
    <row r="3524" spans="4:5" ht="26.1" customHeight="1">
      <c r="D3524" s="64"/>
      <c r="E3524" s="71"/>
    </row>
    <row r="3525" spans="4:5" ht="26.1" customHeight="1">
      <c r="D3525" s="64"/>
      <c r="E3525" s="71"/>
    </row>
    <row r="3526" spans="4:5" ht="26.1" customHeight="1">
      <c r="D3526" s="64"/>
      <c r="E3526" s="71"/>
    </row>
    <row r="3527" spans="4:5" ht="26.1" customHeight="1">
      <c r="D3527" s="64"/>
      <c r="E3527" s="71"/>
    </row>
    <row r="3528" spans="4:5" ht="26.1" customHeight="1">
      <c r="D3528" s="64"/>
      <c r="E3528" s="71"/>
    </row>
    <row r="3529" spans="4:5" ht="26.1" customHeight="1">
      <c r="D3529" s="64"/>
      <c r="E3529" s="71"/>
    </row>
    <row r="3530" spans="4:5" ht="26.1" customHeight="1">
      <c r="D3530" s="64"/>
      <c r="E3530" s="71"/>
    </row>
    <row r="3531" spans="4:5" ht="26.1" customHeight="1">
      <c r="D3531" s="64"/>
      <c r="E3531" s="71"/>
    </row>
    <row r="3532" spans="4:5" ht="26.1" customHeight="1">
      <c r="D3532" s="64"/>
      <c r="E3532" s="71"/>
    </row>
    <row r="3533" spans="4:5" ht="26.1" customHeight="1">
      <c r="D3533" s="64"/>
      <c r="E3533" s="71"/>
    </row>
    <row r="3534" spans="4:5" ht="26.1" customHeight="1">
      <c r="D3534" s="64"/>
      <c r="E3534" s="71"/>
    </row>
    <row r="3535" spans="4:5" ht="26.1" customHeight="1">
      <c r="D3535" s="64"/>
      <c r="E3535" s="71"/>
    </row>
    <row r="3536" spans="4:5" ht="26.1" customHeight="1">
      <c r="D3536" s="64"/>
      <c r="E3536" s="71"/>
    </row>
    <row r="3537" spans="4:5" ht="26.1" customHeight="1">
      <c r="D3537" s="64"/>
      <c r="E3537" s="71"/>
    </row>
    <row r="3538" spans="4:5" ht="26.1" customHeight="1">
      <c r="D3538" s="64"/>
      <c r="E3538" s="71"/>
    </row>
    <row r="3539" spans="4:5" ht="26.1" customHeight="1">
      <c r="D3539" s="64"/>
      <c r="E3539" s="71"/>
    </row>
    <row r="3540" spans="4:5" ht="26.1" customHeight="1">
      <c r="D3540" s="64"/>
      <c r="E3540" s="71"/>
    </row>
    <row r="3541" spans="4:5" ht="26.1" customHeight="1">
      <c r="D3541" s="64"/>
      <c r="E3541" s="71"/>
    </row>
    <row r="3542" spans="4:5" ht="26.1" customHeight="1">
      <c r="D3542" s="64"/>
      <c r="E3542" s="71"/>
    </row>
    <row r="3543" spans="4:5" ht="26.1" customHeight="1">
      <c r="D3543" s="64"/>
      <c r="E3543" s="71"/>
    </row>
    <row r="3544" spans="4:5" ht="26.1" customHeight="1">
      <c r="D3544" s="64"/>
      <c r="E3544" s="71"/>
    </row>
    <row r="3545" spans="4:5" ht="26.1" customHeight="1">
      <c r="D3545" s="64"/>
      <c r="E3545" s="71"/>
    </row>
    <row r="3546" spans="4:5" ht="26.1" customHeight="1">
      <c r="D3546" s="64"/>
      <c r="E3546" s="71"/>
    </row>
    <row r="3547" spans="4:5" ht="26.1" customHeight="1">
      <c r="D3547" s="64"/>
      <c r="E3547" s="71"/>
    </row>
    <row r="3548" spans="4:5" ht="26.1" customHeight="1">
      <c r="D3548" s="64"/>
      <c r="E3548" s="71"/>
    </row>
    <row r="3549" spans="4:5" ht="26.1" customHeight="1">
      <c r="D3549" s="64"/>
      <c r="E3549" s="71"/>
    </row>
    <row r="3550" spans="4:5" ht="26.1" customHeight="1">
      <c r="D3550" s="64"/>
      <c r="E3550" s="71"/>
    </row>
    <row r="3551" spans="4:5" ht="26.1" customHeight="1">
      <c r="D3551" s="64"/>
      <c r="E3551" s="71"/>
    </row>
    <row r="3552" spans="4:5" ht="26.1" customHeight="1">
      <c r="D3552" s="64"/>
      <c r="E3552" s="71"/>
    </row>
    <row r="3553" spans="4:5" ht="26.1" customHeight="1">
      <c r="D3553" s="64"/>
      <c r="E3553" s="71"/>
    </row>
    <row r="3554" spans="4:5" ht="26.1" customHeight="1">
      <c r="D3554" s="64"/>
      <c r="E3554" s="71"/>
    </row>
    <row r="3555" spans="4:5" ht="26.1" customHeight="1">
      <c r="D3555" s="64"/>
      <c r="E3555" s="71"/>
    </row>
    <row r="3556" spans="4:5" ht="26.1" customHeight="1">
      <c r="D3556" s="64"/>
      <c r="E3556" s="71"/>
    </row>
    <row r="3557" spans="4:5" ht="26.1" customHeight="1">
      <c r="D3557" s="64"/>
      <c r="E3557" s="71"/>
    </row>
    <row r="3558" spans="4:5" ht="26.1" customHeight="1">
      <c r="D3558" s="64"/>
      <c r="E3558" s="71"/>
    </row>
    <row r="3559" spans="4:5" ht="26.1" customHeight="1">
      <c r="D3559" s="64"/>
      <c r="E3559" s="71"/>
    </row>
    <row r="3560" spans="4:5" ht="26.1" customHeight="1">
      <c r="D3560" s="64"/>
      <c r="E3560" s="71"/>
    </row>
    <row r="3561" spans="4:5" ht="26.1" customHeight="1">
      <c r="D3561" s="64"/>
      <c r="E3561" s="71"/>
    </row>
    <row r="3562" spans="4:5" ht="26.1" customHeight="1">
      <c r="D3562" s="64"/>
      <c r="E3562" s="71"/>
    </row>
    <row r="3563" spans="4:5" ht="26.1" customHeight="1">
      <c r="D3563" s="64"/>
      <c r="E3563" s="71"/>
    </row>
    <row r="3564" spans="4:5" ht="26.1" customHeight="1">
      <c r="D3564" s="64"/>
      <c r="E3564" s="71"/>
    </row>
    <row r="3565" spans="4:5" ht="26.1" customHeight="1">
      <c r="D3565" s="64"/>
      <c r="E3565" s="71"/>
    </row>
    <row r="3566" spans="4:5" ht="26.1" customHeight="1">
      <c r="D3566" s="64"/>
      <c r="E3566" s="71"/>
    </row>
    <row r="3567" spans="4:5" ht="26.1" customHeight="1">
      <c r="D3567" s="64"/>
      <c r="E3567" s="71"/>
    </row>
    <row r="3568" spans="4:5" ht="26.1" customHeight="1">
      <c r="D3568" s="64"/>
      <c r="E3568" s="71"/>
    </row>
    <row r="3569" spans="4:5" ht="26.1" customHeight="1">
      <c r="D3569" s="64"/>
      <c r="E3569" s="71"/>
    </row>
    <row r="3570" spans="4:5" ht="26.1" customHeight="1">
      <c r="D3570" s="64"/>
      <c r="E3570" s="71"/>
    </row>
    <row r="3571" spans="4:5" ht="26.1" customHeight="1">
      <c r="D3571" s="64"/>
      <c r="E3571" s="71"/>
    </row>
    <row r="3572" spans="4:5" ht="26.1" customHeight="1">
      <c r="D3572" s="64"/>
      <c r="E3572" s="71"/>
    </row>
    <row r="3573" spans="4:5" ht="26.1" customHeight="1">
      <c r="D3573" s="64"/>
      <c r="E3573" s="71"/>
    </row>
    <row r="3574" spans="4:5" ht="26.1" customHeight="1">
      <c r="D3574" s="64"/>
      <c r="E3574" s="71"/>
    </row>
    <row r="3575" spans="4:5" ht="26.1" customHeight="1">
      <c r="D3575" s="64"/>
      <c r="E3575" s="71"/>
    </row>
    <row r="3576" spans="4:5" ht="26.1" customHeight="1">
      <c r="D3576" s="64"/>
      <c r="E3576" s="71"/>
    </row>
    <row r="3577" spans="4:5" ht="26.1" customHeight="1">
      <c r="D3577" s="64"/>
      <c r="E3577" s="71"/>
    </row>
    <row r="3578" spans="4:5" ht="26.1" customHeight="1">
      <c r="D3578" s="64"/>
      <c r="E3578" s="71"/>
    </row>
    <row r="3579" spans="4:5" ht="26.1" customHeight="1">
      <c r="D3579" s="64"/>
      <c r="E3579" s="71"/>
    </row>
    <row r="3580" spans="4:5" ht="26.1" customHeight="1">
      <c r="D3580" s="64"/>
      <c r="E3580" s="71"/>
    </row>
    <row r="3581" spans="4:5" ht="26.1" customHeight="1">
      <c r="D3581" s="64"/>
      <c r="E3581" s="71"/>
    </row>
    <row r="3582" spans="4:5" ht="26.1" customHeight="1">
      <c r="D3582" s="64"/>
      <c r="E3582" s="71"/>
    </row>
    <row r="3583" spans="4:5" ht="26.1" customHeight="1">
      <c r="D3583" s="64"/>
      <c r="E3583" s="71"/>
    </row>
    <row r="3584" spans="4:5" ht="26.1" customHeight="1">
      <c r="D3584" s="64"/>
      <c r="E3584" s="71"/>
    </row>
    <row r="3585" spans="4:5" ht="26.1" customHeight="1">
      <c r="D3585" s="64"/>
      <c r="E3585" s="71"/>
    </row>
    <row r="3586" spans="4:5" ht="26.1" customHeight="1">
      <c r="D3586" s="64"/>
      <c r="E3586" s="71"/>
    </row>
    <row r="3587" spans="4:5" ht="26.1" customHeight="1">
      <c r="D3587" s="64"/>
      <c r="E3587" s="71"/>
    </row>
    <row r="3588" spans="4:5" ht="26.1" customHeight="1">
      <c r="D3588" s="64"/>
      <c r="E3588" s="71"/>
    </row>
    <row r="3589" spans="4:5" ht="26.1" customHeight="1">
      <c r="D3589" s="64"/>
      <c r="E3589" s="71"/>
    </row>
    <row r="3590" spans="4:5" ht="26.1" customHeight="1">
      <c r="D3590" s="64"/>
      <c r="E3590" s="71"/>
    </row>
    <row r="3591" spans="4:5" ht="26.1" customHeight="1">
      <c r="D3591" s="64"/>
      <c r="E3591" s="71"/>
    </row>
    <row r="3592" spans="4:5" ht="26.1" customHeight="1">
      <c r="D3592" s="64"/>
      <c r="E3592" s="71"/>
    </row>
    <row r="3593" spans="4:5" ht="26.1" customHeight="1">
      <c r="D3593" s="64"/>
      <c r="E3593" s="71"/>
    </row>
    <row r="3594" spans="4:5" ht="26.1" customHeight="1">
      <c r="D3594" s="64"/>
      <c r="E3594" s="71"/>
    </row>
    <row r="3595" spans="4:5" ht="26.1" customHeight="1">
      <c r="D3595" s="64"/>
      <c r="E3595" s="71"/>
    </row>
    <row r="3596" spans="4:5" ht="26.1" customHeight="1">
      <c r="D3596" s="64"/>
      <c r="E3596" s="71"/>
    </row>
    <row r="3597" spans="4:5" ht="26.1" customHeight="1">
      <c r="D3597" s="64"/>
      <c r="E3597" s="71"/>
    </row>
    <row r="3598" spans="4:5" ht="26.1" customHeight="1">
      <c r="D3598" s="64"/>
      <c r="E3598" s="71"/>
    </row>
    <row r="3599" spans="4:5" ht="26.1" customHeight="1">
      <c r="D3599" s="64"/>
      <c r="E3599" s="71"/>
    </row>
    <row r="3600" spans="4:5" ht="26.1" customHeight="1">
      <c r="D3600" s="64"/>
      <c r="E3600" s="71"/>
    </row>
    <row r="3601" spans="4:5" ht="26.1" customHeight="1">
      <c r="D3601" s="64"/>
      <c r="E3601" s="71"/>
    </row>
    <row r="3602" spans="4:5" ht="26.1" customHeight="1">
      <c r="D3602" s="64"/>
      <c r="E3602" s="71"/>
    </row>
    <row r="3603" spans="4:5" ht="26.1" customHeight="1">
      <c r="D3603" s="64"/>
      <c r="E3603" s="71"/>
    </row>
    <row r="3604" spans="4:5" ht="26.1" customHeight="1">
      <c r="D3604" s="64"/>
      <c r="E3604" s="71"/>
    </row>
    <row r="3605" spans="4:5" ht="26.1" customHeight="1">
      <c r="D3605" s="64"/>
      <c r="E3605" s="71"/>
    </row>
    <row r="3606" spans="4:5" ht="26.1" customHeight="1">
      <c r="D3606" s="64"/>
      <c r="E3606" s="71"/>
    </row>
    <row r="3607" spans="4:5" ht="26.1" customHeight="1">
      <c r="D3607" s="64"/>
      <c r="E3607" s="71"/>
    </row>
    <row r="3608" spans="4:5" ht="26.1" customHeight="1">
      <c r="D3608" s="64"/>
      <c r="E3608" s="71"/>
    </row>
    <row r="3609" spans="4:5" ht="26.1" customHeight="1">
      <c r="D3609" s="64"/>
      <c r="E3609" s="71"/>
    </row>
    <row r="3610" spans="4:5" ht="26.1" customHeight="1">
      <c r="D3610" s="64"/>
      <c r="E3610" s="71"/>
    </row>
    <row r="3611" spans="4:5" ht="26.1" customHeight="1">
      <c r="D3611" s="64"/>
      <c r="E3611" s="71"/>
    </row>
    <row r="3612" spans="4:5" ht="26.1" customHeight="1">
      <c r="D3612" s="64"/>
      <c r="E3612" s="71"/>
    </row>
    <row r="3613" spans="4:5" ht="26.1" customHeight="1">
      <c r="D3613" s="64"/>
      <c r="E3613" s="71"/>
    </row>
    <row r="3614" spans="4:5" ht="26.1" customHeight="1">
      <c r="D3614" s="64"/>
      <c r="E3614" s="71"/>
    </row>
    <row r="3615" spans="4:5" ht="26.1" customHeight="1">
      <c r="D3615" s="64"/>
      <c r="E3615" s="71"/>
    </row>
    <row r="3616" spans="4:5" ht="26.1" customHeight="1">
      <c r="D3616" s="64"/>
      <c r="E3616" s="71"/>
    </row>
    <row r="3617" spans="4:5" ht="26.1" customHeight="1">
      <c r="D3617" s="64"/>
      <c r="E3617" s="71"/>
    </row>
    <row r="3618" spans="4:5" ht="26.1" customHeight="1">
      <c r="D3618" s="64"/>
      <c r="E3618" s="71"/>
    </row>
    <row r="3619" spans="4:5" ht="26.1" customHeight="1">
      <c r="D3619" s="64"/>
      <c r="E3619" s="71"/>
    </row>
    <row r="3620" spans="4:5" ht="26.1" customHeight="1">
      <c r="D3620" s="64"/>
      <c r="E3620" s="71"/>
    </row>
    <row r="3621" spans="4:5" ht="26.1" customHeight="1">
      <c r="D3621" s="64"/>
      <c r="E3621" s="71"/>
    </row>
    <row r="3622" spans="4:5" ht="26.1" customHeight="1">
      <c r="D3622" s="64"/>
      <c r="E3622" s="71"/>
    </row>
    <row r="3623" spans="4:5" ht="26.1" customHeight="1">
      <c r="D3623" s="64"/>
      <c r="E3623" s="71"/>
    </row>
    <row r="3624" spans="4:5" ht="26.1" customHeight="1">
      <c r="D3624" s="64"/>
      <c r="E3624" s="71"/>
    </row>
    <row r="3625" spans="4:5" ht="26.1" customHeight="1">
      <c r="D3625" s="64"/>
      <c r="E3625" s="71"/>
    </row>
    <row r="3626" spans="4:5" ht="26.1" customHeight="1">
      <c r="D3626" s="64"/>
      <c r="E3626" s="71"/>
    </row>
    <row r="3627" spans="4:5" ht="26.1" customHeight="1">
      <c r="D3627" s="64"/>
      <c r="E3627" s="71"/>
    </row>
    <row r="3628" spans="4:5" ht="26.1" customHeight="1">
      <c r="D3628" s="64"/>
      <c r="E3628" s="71"/>
    </row>
    <row r="3629" spans="4:5" ht="26.1" customHeight="1">
      <c r="D3629" s="64"/>
      <c r="E3629" s="71"/>
    </row>
    <row r="3630" spans="4:5" ht="26.1" customHeight="1">
      <c r="D3630" s="64"/>
      <c r="E3630" s="71"/>
    </row>
    <row r="3631" spans="4:5" ht="26.1" customHeight="1">
      <c r="D3631" s="64"/>
      <c r="E3631" s="71"/>
    </row>
    <row r="3632" spans="4:5" ht="26.1" customHeight="1">
      <c r="D3632" s="64"/>
      <c r="E3632" s="71"/>
    </row>
    <row r="3633" spans="4:5" ht="26.1" customHeight="1">
      <c r="D3633" s="64"/>
      <c r="E3633" s="71"/>
    </row>
    <row r="3634" spans="4:5" ht="26.1" customHeight="1">
      <c r="D3634" s="64"/>
      <c r="E3634" s="71"/>
    </row>
    <row r="3635" spans="4:5" ht="26.1" customHeight="1">
      <c r="D3635" s="64"/>
      <c r="E3635" s="71"/>
    </row>
    <row r="3636" spans="4:5" ht="26.1" customHeight="1">
      <c r="D3636" s="64"/>
      <c r="E3636" s="71"/>
    </row>
    <row r="3637" spans="4:5" ht="26.1" customHeight="1">
      <c r="D3637" s="64"/>
      <c r="E3637" s="71"/>
    </row>
    <row r="3638" spans="4:5" ht="26.1" customHeight="1">
      <c r="D3638" s="64"/>
      <c r="E3638" s="71"/>
    </row>
    <row r="3639" spans="4:5" ht="26.1" customHeight="1">
      <c r="D3639" s="64"/>
      <c r="E3639" s="71"/>
    </row>
    <row r="3640" spans="4:5" ht="26.1" customHeight="1">
      <c r="D3640" s="64"/>
      <c r="E3640" s="71"/>
    </row>
    <row r="3641" spans="4:5" ht="26.1" customHeight="1">
      <c r="D3641" s="64"/>
      <c r="E3641" s="71"/>
    </row>
    <row r="3642" spans="4:5" ht="26.1" customHeight="1">
      <c r="D3642" s="64"/>
      <c r="E3642" s="71"/>
    </row>
    <row r="3643" spans="4:5" ht="26.1" customHeight="1">
      <c r="D3643" s="64"/>
      <c r="E3643" s="71"/>
    </row>
    <row r="3644" spans="4:5" ht="26.1" customHeight="1">
      <c r="D3644" s="64"/>
      <c r="E3644" s="71"/>
    </row>
    <row r="3645" spans="4:5" ht="26.1" customHeight="1">
      <c r="D3645" s="64"/>
      <c r="E3645" s="71"/>
    </row>
    <row r="3646" spans="4:5" ht="26.1" customHeight="1">
      <c r="D3646" s="64"/>
      <c r="E3646" s="71"/>
    </row>
    <row r="3647" spans="4:5" ht="26.1" customHeight="1">
      <c r="D3647" s="64"/>
      <c r="E3647" s="71"/>
    </row>
    <row r="3648" spans="4:5" ht="26.1" customHeight="1">
      <c r="D3648" s="64"/>
      <c r="E3648" s="71"/>
    </row>
    <row r="3649" spans="4:5" ht="26.1" customHeight="1">
      <c r="D3649" s="64"/>
      <c r="E3649" s="71"/>
    </row>
    <row r="3650" spans="4:5" ht="26.1" customHeight="1">
      <c r="D3650" s="64"/>
      <c r="E3650" s="71"/>
    </row>
    <row r="3651" spans="4:5" ht="26.1" customHeight="1">
      <c r="D3651" s="64"/>
      <c r="E3651" s="71"/>
    </row>
    <row r="3652" spans="4:5" ht="26.1" customHeight="1">
      <c r="D3652" s="64"/>
      <c r="E3652" s="71"/>
    </row>
    <row r="3653" spans="4:5" ht="26.1" customHeight="1">
      <c r="D3653" s="64"/>
      <c r="E3653" s="71"/>
    </row>
    <row r="3654" spans="4:5" ht="26.1" customHeight="1">
      <c r="D3654" s="64"/>
      <c r="E3654" s="71"/>
    </row>
    <row r="3655" spans="4:5" ht="26.1" customHeight="1">
      <c r="D3655" s="64"/>
      <c r="E3655" s="71"/>
    </row>
    <row r="3656" spans="4:5" ht="26.1" customHeight="1">
      <c r="D3656" s="64"/>
      <c r="E3656" s="71"/>
    </row>
    <row r="3657" spans="4:5" ht="26.1" customHeight="1">
      <c r="D3657" s="64"/>
      <c r="E3657" s="71"/>
    </row>
    <row r="3658" spans="4:5" ht="26.1" customHeight="1">
      <c r="D3658" s="64"/>
      <c r="E3658" s="71"/>
    </row>
    <row r="3659" spans="4:5" ht="26.1" customHeight="1">
      <c r="D3659" s="64"/>
      <c r="E3659" s="71"/>
    </row>
    <row r="3660" spans="4:5" ht="26.1" customHeight="1">
      <c r="D3660" s="64"/>
      <c r="E3660" s="71"/>
    </row>
    <row r="3661" spans="4:5" ht="26.1" customHeight="1">
      <c r="D3661" s="64"/>
      <c r="E3661" s="71"/>
    </row>
    <row r="3662" spans="4:5" ht="26.1" customHeight="1">
      <c r="D3662" s="64"/>
      <c r="E3662" s="71"/>
    </row>
    <row r="3663" spans="4:5" ht="26.1" customHeight="1">
      <c r="D3663" s="64"/>
      <c r="E3663" s="71"/>
    </row>
    <row r="3664" spans="4:5" ht="26.1" customHeight="1">
      <c r="D3664" s="64"/>
      <c r="E3664" s="71"/>
    </row>
    <row r="3665" spans="4:5" ht="26.1" customHeight="1">
      <c r="D3665" s="64"/>
      <c r="E3665" s="71"/>
    </row>
    <row r="3666" spans="4:5" ht="26.1" customHeight="1">
      <c r="D3666" s="64"/>
      <c r="E3666" s="71"/>
    </row>
    <row r="3667" spans="4:5" ht="26.1" customHeight="1">
      <c r="D3667" s="64"/>
      <c r="E3667" s="71"/>
    </row>
    <row r="3668" spans="4:5" ht="26.1" customHeight="1">
      <c r="D3668" s="64"/>
      <c r="E3668" s="71"/>
    </row>
    <row r="3669" spans="4:5" ht="26.1" customHeight="1">
      <c r="D3669" s="64"/>
      <c r="E3669" s="71"/>
    </row>
    <row r="3670" spans="4:5" ht="26.1" customHeight="1">
      <c r="D3670" s="64"/>
      <c r="E3670" s="71"/>
    </row>
    <row r="3671" spans="4:5" ht="26.1" customHeight="1">
      <c r="D3671" s="64"/>
      <c r="E3671" s="71"/>
    </row>
    <row r="3672" spans="4:5" ht="26.1" customHeight="1">
      <c r="D3672" s="64"/>
      <c r="E3672" s="71"/>
    </row>
    <row r="3673" spans="4:5" ht="26.1" customHeight="1">
      <c r="D3673" s="64"/>
      <c r="E3673" s="71"/>
    </row>
    <row r="3674" spans="4:5" ht="26.1" customHeight="1">
      <c r="D3674" s="64"/>
      <c r="E3674" s="71"/>
    </row>
    <row r="3675" spans="4:5" ht="26.1" customHeight="1">
      <c r="D3675" s="64"/>
      <c r="E3675" s="71"/>
    </row>
    <row r="3676" spans="4:5" ht="26.1" customHeight="1">
      <c r="D3676" s="64"/>
      <c r="E3676" s="71"/>
    </row>
    <row r="3677" spans="4:5" ht="26.1" customHeight="1">
      <c r="D3677" s="64"/>
      <c r="E3677" s="71"/>
    </row>
    <row r="3678" spans="4:5" ht="26.1" customHeight="1">
      <c r="D3678" s="64"/>
      <c r="E3678" s="71"/>
    </row>
    <row r="3679" spans="4:5" ht="26.1" customHeight="1">
      <c r="D3679" s="64"/>
      <c r="E3679" s="71"/>
    </row>
    <row r="3680" spans="4:5" ht="26.1" customHeight="1">
      <c r="D3680" s="64"/>
      <c r="E3680" s="71"/>
    </row>
    <row r="3681" spans="4:5" ht="26.1" customHeight="1">
      <c r="D3681" s="64"/>
      <c r="E3681" s="71"/>
    </row>
    <row r="3682" spans="4:5" ht="26.1" customHeight="1">
      <c r="D3682" s="64"/>
      <c r="E3682" s="71"/>
    </row>
    <row r="3683" spans="4:5" ht="26.1" customHeight="1">
      <c r="D3683" s="64"/>
      <c r="E3683" s="71"/>
    </row>
    <row r="3684" spans="4:5" ht="26.1" customHeight="1">
      <c r="D3684" s="64"/>
      <c r="E3684" s="71"/>
    </row>
    <row r="3685" spans="4:5" ht="26.1" customHeight="1">
      <c r="D3685" s="64"/>
      <c r="E3685" s="71"/>
    </row>
    <row r="3686" spans="4:5" ht="26.1" customHeight="1">
      <c r="D3686" s="64"/>
      <c r="E3686" s="71"/>
    </row>
    <row r="3687" spans="4:5" ht="26.1" customHeight="1">
      <c r="D3687" s="64"/>
      <c r="E3687" s="71"/>
    </row>
    <row r="3688" spans="4:5" ht="26.1" customHeight="1">
      <c r="D3688" s="64"/>
      <c r="E3688" s="71"/>
    </row>
    <row r="3689" spans="4:5" ht="26.1" customHeight="1">
      <c r="D3689" s="64"/>
      <c r="E3689" s="71"/>
    </row>
    <row r="3690" spans="4:5" ht="26.1" customHeight="1">
      <c r="D3690" s="64"/>
      <c r="E3690" s="71"/>
    </row>
    <row r="3691" spans="4:5" ht="26.1" customHeight="1">
      <c r="D3691" s="64"/>
      <c r="E3691" s="71"/>
    </row>
    <row r="3692" spans="4:5" ht="26.1" customHeight="1">
      <c r="D3692" s="64"/>
      <c r="E3692" s="71"/>
    </row>
    <row r="3693" spans="4:5" ht="26.1" customHeight="1">
      <c r="D3693" s="64"/>
      <c r="E3693" s="71"/>
    </row>
    <row r="3694" spans="4:5" ht="26.1" customHeight="1">
      <c r="D3694" s="64"/>
      <c r="E3694" s="71"/>
    </row>
    <row r="3695" spans="4:5" ht="26.1" customHeight="1">
      <c r="D3695" s="64"/>
      <c r="E3695" s="71"/>
    </row>
    <row r="3696" spans="4:5" ht="26.1" customHeight="1">
      <c r="D3696" s="64"/>
      <c r="E3696" s="71"/>
    </row>
    <row r="3697" spans="4:5" ht="26.1" customHeight="1">
      <c r="D3697" s="64"/>
      <c r="E3697" s="71"/>
    </row>
    <row r="3698" spans="4:5" ht="26.1" customHeight="1">
      <c r="D3698" s="64"/>
      <c r="E3698" s="71"/>
    </row>
    <row r="3699" spans="4:5" ht="26.1" customHeight="1">
      <c r="D3699" s="64"/>
      <c r="E3699" s="71"/>
    </row>
    <row r="3700" spans="4:5" ht="26.1" customHeight="1">
      <c r="D3700" s="64"/>
      <c r="E3700" s="71"/>
    </row>
    <row r="3701" spans="4:5" ht="26.1" customHeight="1">
      <c r="D3701" s="64"/>
      <c r="E3701" s="71"/>
    </row>
    <row r="3702" spans="4:5" ht="26.1" customHeight="1">
      <c r="D3702" s="64"/>
      <c r="E3702" s="71"/>
    </row>
    <row r="3703" spans="4:5" ht="26.1" customHeight="1">
      <c r="D3703" s="64"/>
      <c r="E3703" s="71"/>
    </row>
    <row r="3704" spans="4:5" ht="26.1" customHeight="1">
      <c r="D3704" s="64"/>
      <c r="E3704" s="71"/>
    </row>
    <row r="3705" spans="4:5" ht="26.1" customHeight="1">
      <c r="D3705" s="64"/>
      <c r="E3705" s="71"/>
    </row>
    <row r="3706" spans="4:5" ht="26.1" customHeight="1">
      <c r="D3706" s="64"/>
      <c r="E3706" s="71"/>
    </row>
    <row r="3707" spans="4:5" ht="26.1" customHeight="1">
      <c r="D3707" s="64"/>
      <c r="E3707" s="71"/>
    </row>
    <row r="3708" spans="4:5" ht="26.1" customHeight="1">
      <c r="D3708" s="64"/>
      <c r="E3708" s="71"/>
    </row>
    <row r="3709" spans="4:5" ht="26.1" customHeight="1">
      <c r="D3709" s="64"/>
      <c r="E3709" s="71"/>
    </row>
    <row r="3710" spans="4:5" ht="26.1" customHeight="1">
      <c r="D3710" s="64"/>
      <c r="E3710" s="71"/>
    </row>
    <row r="3711" spans="4:5" ht="26.1" customHeight="1">
      <c r="D3711" s="64"/>
      <c r="E3711" s="71"/>
    </row>
    <row r="3712" spans="4:5" ht="26.1" customHeight="1">
      <c r="D3712" s="64"/>
      <c r="E3712" s="71"/>
    </row>
    <row r="3713" spans="4:5" ht="26.1" customHeight="1">
      <c r="D3713" s="64"/>
      <c r="E3713" s="71"/>
    </row>
    <row r="3714" spans="4:5" ht="26.1" customHeight="1">
      <c r="D3714" s="64"/>
      <c r="E3714" s="71"/>
    </row>
    <row r="3715" spans="4:5" ht="26.1" customHeight="1">
      <c r="D3715" s="64"/>
      <c r="E3715" s="71"/>
    </row>
    <row r="3716" spans="4:5" ht="26.1" customHeight="1">
      <c r="D3716" s="64"/>
      <c r="E3716" s="71"/>
    </row>
    <row r="3717" spans="4:5" ht="26.1" customHeight="1">
      <c r="D3717" s="64"/>
      <c r="E3717" s="71"/>
    </row>
    <row r="3718" spans="4:5" ht="26.1" customHeight="1">
      <c r="D3718" s="64"/>
      <c r="E3718" s="71"/>
    </row>
    <row r="3719" spans="4:5" ht="26.1" customHeight="1">
      <c r="D3719" s="64"/>
      <c r="E3719" s="71"/>
    </row>
    <row r="3720" spans="4:5" ht="26.1" customHeight="1">
      <c r="D3720" s="64"/>
      <c r="E3720" s="71"/>
    </row>
    <row r="3721" spans="4:5" ht="26.1" customHeight="1">
      <c r="D3721" s="64"/>
      <c r="E3721" s="71"/>
    </row>
    <row r="3722" spans="4:5" ht="26.1" customHeight="1">
      <c r="D3722" s="64"/>
      <c r="E3722" s="71"/>
    </row>
    <row r="3723" spans="4:5" ht="26.1" customHeight="1">
      <c r="D3723" s="64"/>
      <c r="E3723" s="71"/>
    </row>
    <row r="3724" spans="4:5" ht="26.1" customHeight="1">
      <c r="D3724" s="64"/>
      <c r="E3724" s="71"/>
    </row>
    <row r="3725" spans="4:5" ht="26.1" customHeight="1">
      <c r="D3725" s="64"/>
      <c r="E3725" s="71"/>
    </row>
    <row r="3726" spans="4:5" ht="26.1" customHeight="1">
      <c r="D3726" s="64"/>
      <c r="E3726" s="71"/>
    </row>
    <row r="3727" spans="4:5" ht="26.1" customHeight="1">
      <c r="D3727" s="64"/>
      <c r="E3727" s="71"/>
    </row>
    <row r="3728" spans="4:5" ht="26.1" customHeight="1">
      <c r="D3728" s="64"/>
      <c r="E3728" s="71"/>
    </row>
    <row r="3729" spans="4:5" ht="26.1" customHeight="1">
      <c r="D3729" s="64"/>
      <c r="E3729" s="71"/>
    </row>
    <row r="3730" spans="4:5" ht="26.1" customHeight="1">
      <c r="D3730" s="64"/>
      <c r="E3730" s="71"/>
    </row>
    <row r="3731" spans="4:5" ht="26.1" customHeight="1">
      <c r="D3731" s="64"/>
      <c r="E3731" s="71"/>
    </row>
    <row r="3732" spans="4:5" ht="26.1" customHeight="1">
      <c r="D3732" s="64"/>
      <c r="E3732" s="71"/>
    </row>
    <row r="3733" spans="4:5" ht="26.1" customHeight="1">
      <c r="D3733" s="64"/>
      <c r="E3733" s="71"/>
    </row>
    <row r="3734" spans="4:5" ht="26.1" customHeight="1">
      <c r="D3734" s="64"/>
      <c r="E3734" s="71"/>
    </row>
    <row r="3735" spans="4:5" ht="26.1" customHeight="1">
      <c r="D3735" s="64"/>
      <c r="E3735" s="71"/>
    </row>
    <row r="3736" spans="4:5" ht="26.1" customHeight="1">
      <c r="D3736" s="64"/>
      <c r="E3736" s="71"/>
    </row>
    <row r="3737" spans="4:5" ht="26.1" customHeight="1">
      <c r="D3737" s="64"/>
      <c r="E3737" s="71"/>
    </row>
    <row r="3738" spans="4:5" ht="26.1" customHeight="1">
      <c r="D3738" s="64"/>
      <c r="E3738" s="71"/>
    </row>
    <row r="3739" spans="4:5" ht="26.1" customHeight="1">
      <c r="D3739" s="64"/>
      <c r="E3739" s="71"/>
    </row>
    <row r="3740" spans="4:5" ht="26.1" customHeight="1">
      <c r="D3740" s="64"/>
      <c r="E3740" s="71"/>
    </row>
    <row r="3741" spans="4:5" ht="26.1" customHeight="1">
      <c r="D3741" s="64"/>
      <c r="E3741" s="71"/>
    </row>
    <row r="3742" spans="4:5" ht="26.1" customHeight="1">
      <c r="D3742" s="64"/>
      <c r="E3742" s="71"/>
    </row>
    <row r="3743" spans="4:5" ht="26.1" customHeight="1">
      <c r="D3743" s="64"/>
      <c r="E3743" s="71"/>
    </row>
    <row r="3744" spans="4:5" ht="26.1" customHeight="1">
      <c r="D3744" s="64"/>
      <c r="E3744" s="71"/>
    </row>
    <row r="3745" spans="4:5" ht="26.1" customHeight="1">
      <c r="D3745" s="64"/>
      <c r="E3745" s="71"/>
    </row>
    <row r="3746" spans="4:5" ht="26.1" customHeight="1">
      <c r="D3746" s="64"/>
      <c r="E3746" s="71"/>
    </row>
    <row r="3747" spans="4:5" ht="26.1" customHeight="1">
      <c r="D3747" s="64"/>
      <c r="E3747" s="71"/>
    </row>
    <row r="3748" spans="4:5" ht="26.1" customHeight="1">
      <c r="D3748" s="64"/>
      <c r="E3748" s="71"/>
    </row>
    <row r="3749" spans="4:5" ht="26.1" customHeight="1">
      <c r="D3749" s="64"/>
      <c r="E3749" s="71"/>
    </row>
    <row r="3750" spans="4:5" ht="26.1" customHeight="1">
      <c r="D3750" s="64"/>
      <c r="E3750" s="71"/>
    </row>
    <row r="3751" spans="4:5" ht="26.1" customHeight="1">
      <c r="D3751" s="64"/>
      <c r="E3751" s="71"/>
    </row>
    <row r="3752" spans="4:5" ht="26.1" customHeight="1">
      <c r="D3752" s="64"/>
      <c r="E3752" s="71"/>
    </row>
    <row r="3753" spans="4:5" ht="26.1" customHeight="1">
      <c r="D3753" s="64"/>
      <c r="E3753" s="71"/>
    </row>
    <row r="3754" spans="4:5" ht="26.1" customHeight="1">
      <c r="D3754" s="64"/>
      <c r="E3754" s="71"/>
    </row>
    <row r="3755" spans="4:5" ht="26.1" customHeight="1">
      <c r="D3755" s="64"/>
      <c r="E3755" s="71"/>
    </row>
    <row r="3756" spans="4:5" ht="26.1" customHeight="1">
      <c r="D3756" s="64"/>
      <c r="E3756" s="71"/>
    </row>
    <row r="3757" spans="4:5" ht="26.1" customHeight="1">
      <c r="D3757" s="64"/>
      <c r="E3757" s="71"/>
    </row>
    <row r="3758" spans="4:5" ht="26.1" customHeight="1">
      <c r="D3758" s="64"/>
      <c r="E3758" s="71"/>
    </row>
    <row r="3759" spans="4:5" ht="26.1" customHeight="1">
      <c r="D3759" s="64"/>
      <c r="E3759" s="71"/>
    </row>
    <row r="3760" spans="4:5" ht="26.1" customHeight="1">
      <c r="D3760" s="64"/>
      <c r="E3760" s="71"/>
    </row>
    <row r="3761" spans="4:5" ht="26.1" customHeight="1">
      <c r="D3761" s="64"/>
      <c r="E3761" s="71"/>
    </row>
    <row r="3762" spans="4:5" ht="26.1" customHeight="1">
      <c r="D3762" s="64"/>
      <c r="E3762" s="71"/>
    </row>
    <row r="3763" spans="4:5" ht="26.1" customHeight="1">
      <c r="D3763" s="64"/>
      <c r="E3763" s="71"/>
    </row>
    <row r="3764" spans="4:5" ht="26.1" customHeight="1">
      <c r="D3764" s="64"/>
      <c r="E3764" s="71"/>
    </row>
    <row r="3765" spans="4:5" ht="26.1" customHeight="1">
      <c r="D3765" s="64"/>
      <c r="E3765" s="71"/>
    </row>
    <row r="3766" spans="4:5" ht="26.1" customHeight="1">
      <c r="D3766" s="64"/>
      <c r="E3766" s="71"/>
    </row>
    <row r="3767" spans="4:5" ht="26.1" customHeight="1">
      <c r="D3767" s="64"/>
      <c r="E3767" s="71"/>
    </row>
    <row r="3768" spans="4:5" ht="26.1" customHeight="1">
      <c r="D3768" s="64"/>
      <c r="E3768" s="71"/>
    </row>
    <row r="3769" spans="4:5" ht="26.1" customHeight="1">
      <c r="D3769" s="64"/>
      <c r="E3769" s="71"/>
    </row>
    <row r="3770" spans="4:5" ht="26.1" customHeight="1">
      <c r="D3770" s="64"/>
      <c r="E3770" s="71"/>
    </row>
    <row r="3771" spans="4:5" ht="26.1" customHeight="1">
      <c r="D3771" s="64"/>
      <c r="E3771" s="71"/>
    </row>
    <row r="3772" spans="4:5" ht="26.1" customHeight="1">
      <c r="D3772" s="64"/>
      <c r="E3772" s="71"/>
    </row>
    <row r="3773" spans="4:5" ht="26.1" customHeight="1">
      <c r="D3773" s="64"/>
      <c r="E3773" s="71"/>
    </row>
    <row r="3774" spans="4:5" ht="26.1" customHeight="1">
      <c r="D3774" s="64"/>
      <c r="E3774" s="71"/>
    </row>
    <row r="3775" spans="4:5" ht="26.1" customHeight="1">
      <c r="D3775" s="64"/>
      <c r="E3775" s="71"/>
    </row>
    <row r="3776" spans="4:5" ht="26.1" customHeight="1">
      <c r="D3776" s="64"/>
      <c r="E3776" s="71"/>
    </row>
    <row r="3777" spans="4:5" ht="26.1" customHeight="1">
      <c r="D3777" s="64"/>
      <c r="E3777" s="71"/>
    </row>
    <row r="3778" spans="4:5" ht="26.1" customHeight="1">
      <c r="D3778" s="64"/>
      <c r="E3778" s="71"/>
    </row>
    <row r="3779" spans="4:5" ht="26.1" customHeight="1">
      <c r="D3779" s="64"/>
      <c r="E3779" s="71"/>
    </row>
    <row r="3780" spans="4:5" ht="26.1" customHeight="1">
      <c r="D3780" s="64"/>
      <c r="E3780" s="71"/>
    </row>
    <row r="3781" spans="4:5" ht="26.1" customHeight="1">
      <c r="D3781" s="64"/>
      <c r="E3781" s="71"/>
    </row>
    <row r="3782" spans="4:5" ht="26.1" customHeight="1">
      <c r="D3782" s="64"/>
      <c r="E3782" s="71"/>
    </row>
    <row r="3783" spans="4:5" ht="26.1" customHeight="1">
      <c r="D3783" s="64"/>
      <c r="E3783" s="71"/>
    </row>
    <row r="3784" spans="4:5" ht="26.1" customHeight="1">
      <c r="D3784" s="64"/>
      <c r="E3784" s="71"/>
    </row>
    <row r="3785" spans="4:5" ht="26.1" customHeight="1">
      <c r="D3785" s="64"/>
      <c r="E3785" s="71"/>
    </row>
    <row r="3786" spans="4:5" ht="26.1" customHeight="1">
      <c r="D3786" s="64"/>
      <c r="E3786" s="71"/>
    </row>
    <row r="3787" spans="4:5" ht="26.1" customHeight="1">
      <c r="D3787" s="64"/>
      <c r="E3787" s="71"/>
    </row>
    <row r="3788" spans="4:5" ht="26.1" customHeight="1">
      <c r="D3788" s="64"/>
      <c r="E3788" s="71"/>
    </row>
    <row r="3789" spans="4:5" ht="26.1" customHeight="1">
      <c r="D3789" s="64"/>
      <c r="E3789" s="71"/>
    </row>
    <row r="3790" spans="4:5" ht="26.1" customHeight="1">
      <c r="D3790" s="64"/>
      <c r="E3790" s="71"/>
    </row>
    <row r="3791" spans="4:5" ht="26.1" customHeight="1">
      <c r="D3791" s="64"/>
      <c r="E3791" s="71"/>
    </row>
    <row r="3792" spans="4:5" ht="26.1" customHeight="1">
      <c r="D3792" s="64"/>
      <c r="E3792" s="71"/>
    </row>
    <row r="3793" spans="4:5" ht="26.1" customHeight="1">
      <c r="D3793" s="64"/>
      <c r="E3793" s="71"/>
    </row>
    <row r="3794" spans="4:5" ht="26.1" customHeight="1">
      <c r="D3794" s="64"/>
      <c r="E3794" s="71"/>
    </row>
    <row r="3795" spans="4:5" ht="26.1" customHeight="1">
      <c r="D3795" s="64"/>
      <c r="E3795" s="71"/>
    </row>
    <row r="3796" spans="4:5" ht="26.1" customHeight="1">
      <c r="D3796" s="64"/>
      <c r="E3796" s="71"/>
    </row>
    <row r="3797" spans="4:5" ht="26.1" customHeight="1">
      <c r="D3797" s="64"/>
      <c r="E3797" s="71"/>
    </row>
    <row r="3798" spans="4:5" ht="26.1" customHeight="1">
      <c r="D3798" s="64"/>
      <c r="E3798" s="71"/>
    </row>
    <row r="3799" spans="4:5" ht="26.1" customHeight="1">
      <c r="D3799" s="64"/>
      <c r="E3799" s="71"/>
    </row>
    <row r="3800" spans="4:5" ht="26.1" customHeight="1">
      <c r="D3800" s="64"/>
      <c r="E3800" s="71"/>
    </row>
    <row r="3801" spans="4:5" ht="26.1" customHeight="1">
      <c r="D3801" s="64"/>
      <c r="E3801" s="71"/>
    </row>
    <row r="3802" spans="4:5" ht="26.1" customHeight="1">
      <c r="D3802" s="64"/>
      <c r="E3802" s="71"/>
    </row>
    <row r="3803" spans="4:5" ht="26.1" customHeight="1">
      <c r="D3803" s="64"/>
      <c r="E3803" s="71"/>
    </row>
    <row r="3804" spans="4:5" ht="26.1" customHeight="1">
      <c r="D3804" s="64"/>
      <c r="E3804" s="71"/>
    </row>
    <row r="3805" spans="4:5" ht="26.1" customHeight="1">
      <c r="D3805" s="64"/>
      <c r="E3805" s="71"/>
    </row>
    <row r="3806" spans="4:5" ht="26.1" customHeight="1">
      <c r="D3806" s="64"/>
      <c r="E3806" s="71"/>
    </row>
    <row r="3807" spans="4:5" ht="26.1" customHeight="1">
      <c r="D3807" s="64"/>
      <c r="E3807" s="71"/>
    </row>
    <row r="3808" spans="4:5" ht="26.1" customHeight="1">
      <c r="D3808" s="64"/>
      <c r="E3808" s="71"/>
    </row>
    <row r="3809" spans="4:5" ht="26.1" customHeight="1">
      <c r="D3809" s="64"/>
      <c r="E3809" s="71"/>
    </row>
    <row r="3810" spans="4:5" ht="26.1" customHeight="1">
      <c r="D3810" s="64"/>
      <c r="E3810" s="71"/>
    </row>
    <row r="3811" spans="4:5" ht="26.1" customHeight="1">
      <c r="D3811" s="64"/>
      <c r="E3811" s="71"/>
    </row>
    <row r="3812" spans="4:5" ht="26.1" customHeight="1">
      <c r="D3812" s="64"/>
      <c r="E3812" s="71"/>
    </row>
    <row r="3813" spans="4:5" ht="26.1" customHeight="1">
      <c r="D3813" s="64"/>
      <c r="E3813" s="71"/>
    </row>
    <row r="3814" spans="4:5" ht="26.1" customHeight="1">
      <c r="D3814" s="64"/>
      <c r="E3814" s="71"/>
    </row>
    <row r="3815" spans="4:5" ht="26.1" customHeight="1">
      <c r="D3815" s="64"/>
      <c r="E3815" s="71"/>
    </row>
    <row r="3816" spans="4:5" ht="26.1" customHeight="1">
      <c r="D3816" s="64"/>
      <c r="E3816" s="71"/>
    </row>
    <row r="3817" spans="4:5" ht="26.1" customHeight="1">
      <c r="D3817" s="64"/>
      <c r="E3817" s="71"/>
    </row>
    <row r="3818" spans="4:5" ht="26.1" customHeight="1">
      <c r="D3818" s="64"/>
      <c r="E3818" s="71"/>
    </row>
    <row r="3819" spans="4:5" ht="26.1" customHeight="1">
      <c r="D3819" s="64"/>
      <c r="E3819" s="71"/>
    </row>
    <row r="3820" spans="4:5" ht="26.1" customHeight="1">
      <c r="D3820" s="64"/>
      <c r="E3820" s="71"/>
    </row>
    <row r="3821" spans="4:5" ht="26.1" customHeight="1">
      <c r="D3821" s="64"/>
      <c r="E3821" s="71"/>
    </row>
    <row r="3822" spans="4:5" ht="26.1" customHeight="1">
      <c r="D3822" s="64"/>
      <c r="E3822" s="71"/>
    </row>
    <row r="3823" spans="4:5" ht="26.1" customHeight="1">
      <c r="D3823" s="64"/>
      <c r="E3823" s="71"/>
    </row>
    <row r="3824" spans="4:5" ht="26.1" customHeight="1">
      <c r="D3824" s="64"/>
      <c r="E3824" s="71"/>
    </row>
    <row r="3825" spans="4:5" ht="26.1" customHeight="1">
      <c r="D3825" s="64"/>
      <c r="E3825" s="71"/>
    </row>
    <row r="3826" spans="4:5" ht="26.1" customHeight="1">
      <c r="D3826" s="64"/>
      <c r="E3826" s="71"/>
    </row>
    <row r="3827" spans="4:5" ht="26.1" customHeight="1">
      <c r="D3827" s="64"/>
      <c r="E3827" s="71"/>
    </row>
    <row r="3828" spans="4:5" ht="26.1" customHeight="1">
      <c r="D3828" s="64"/>
      <c r="E3828" s="71"/>
    </row>
    <row r="3829" spans="4:5" ht="26.1" customHeight="1">
      <c r="D3829" s="64"/>
      <c r="E3829" s="71"/>
    </row>
    <row r="3830" spans="4:5" ht="26.1" customHeight="1">
      <c r="D3830" s="64"/>
      <c r="E3830" s="71"/>
    </row>
    <row r="3831" spans="4:5" ht="26.1" customHeight="1">
      <c r="D3831" s="64"/>
      <c r="E3831" s="71"/>
    </row>
    <row r="3832" spans="4:5" ht="26.1" customHeight="1">
      <c r="D3832" s="64"/>
      <c r="E3832" s="71"/>
    </row>
    <row r="3833" spans="4:5" ht="26.1" customHeight="1">
      <c r="D3833" s="64"/>
      <c r="E3833" s="71"/>
    </row>
    <row r="3834" spans="4:5" ht="26.1" customHeight="1">
      <c r="D3834" s="64"/>
      <c r="E3834" s="71"/>
    </row>
    <row r="3835" spans="4:5" ht="26.1" customHeight="1">
      <c r="D3835" s="64"/>
      <c r="E3835" s="71"/>
    </row>
    <row r="3836" spans="4:5" ht="26.1" customHeight="1">
      <c r="D3836" s="64"/>
      <c r="E3836" s="71"/>
    </row>
    <row r="3837" spans="4:5" ht="26.1" customHeight="1">
      <c r="D3837" s="64"/>
      <c r="E3837" s="71"/>
    </row>
    <row r="3838" spans="4:5" ht="26.1" customHeight="1">
      <c r="D3838" s="64"/>
      <c r="E3838" s="71"/>
    </row>
    <row r="3839" spans="4:5" ht="26.1" customHeight="1">
      <c r="D3839" s="64"/>
      <c r="E3839" s="71"/>
    </row>
    <row r="3840" spans="4:5" ht="26.1" customHeight="1">
      <c r="D3840" s="64"/>
      <c r="E3840" s="71"/>
    </row>
    <row r="3841" spans="4:5" ht="26.1" customHeight="1">
      <c r="D3841" s="64"/>
      <c r="E3841" s="71"/>
    </row>
    <row r="3842" spans="4:5" ht="26.1" customHeight="1">
      <c r="D3842" s="64"/>
      <c r="E3842" s="71"/>
    </row>
    <row r="3843" spans="4:5" ht="26.1" customHeight="1">
      <c r="D3843" s="64"/>
      <c r="E3843" s="71"/>
    </row>
    <row r="3844" spans="4:5" ht="26.1" customHeight="1">
      <c r="D3844" s="64"/>
      <c r="E3844" s="71"/>
    </row>
    <row r="3845" spans="4:5" ht="26.1" customHeight="1">
      <c r="D3845" s="64"/>
      <c r="E3845" s="71"/>
    </row>
    <row r="3846" spans="4:5" ht="26.1" customHeight="1">
      <c r="D3846" s="64"/>
      <c r="E3846" s="71"/>
    </row>
    <row r="3847" spans="4:5" ht="26.1" customHeight="1">
      <c r="D3847" s="64"/>
      <c r="E3847" s="71"/>
    </row>
    <row r="3848" spans="4:5" ht="26.1" customHeight="1">
      <c r="D3848" s="64"/>
      <c r="E3848" s="71"/>
    </row>
    <row r="3849" spans="4:5" ht="26.1" customHeight="1">
      <c r="D3849" s="64"/>
      <c r="E3849" s="71"/>
    </row>
    <row r="3850" spans="4:5" ht="26.1" customHeight="1">
      <c r="D3850" s="64"/>
      <c r="E3850" s="71"/>
    </row>
    <row r="3851" spans="4:5" ht="26.1" customHeight="1">
      <c r="D3851" s="64"/>
      <c r="E3851" s="71"/>
    </row>
    <row r="3852" spans="4:5" ht="26.1" customHeight="1">
      <c r="D3852" s="64"/>
      <c r="E3852" s="71"/>
    </row>
    <row r="3853" spans="4:5" ht="26.1" customHeight="1">
      <c r="D3853" s="64"/>
      <c r="E3853" s="71"/>
    </row>
    <row r="3854" spans="4:5" ht="26.1" customHeight="1">
      <c r="D3854" s="64"/>
      <c r="E3854" s="71"/>
    </row>
    <row r="3855" spans="4:5" ht="26.1" customHeight="1">
      <c r="D3855" s="64"/>
      <c r="E3855" s="71"/>
    </row>
    <row r="3856" spans="4:5" ht="26.1" customHeight="1">
      <c r="D3856" s="64"/>
      <c r="E3856" s="71"/>
    </row>
    <row r="3857" spans="4:5" ht="26.1" customHeight="1">
      <c r="D3857" s="64"/>
      <c r="E3857" s="71"/>
    </row>
    <row r="3858" spans="4:5" ht="26.1" customHeight="1">
      <c r="D3858" s="64"/>
      <c r="E3858" s="71"/>
    </row>
    <row r="3859" spans="4:5" ht="26.1" customHeight="1">
      <c r="D3859" s="64"/>
      <c r="E3859" s="71"/>
    </row>
    <row r="3860" spans="4:5" ht="26.1" customHeight="1">
      <c r="D3860" s="64"/>
      <c r="E3860" s="71"/>
    </row>
    <row r="3861" spans="4:5" ht="26.1" customHeight="1">
      <c r="D3861" s="64"/>
      <c r="E3861" s="71"/>
    </row>
    <row r="3862" spans="4:5" ht="26.1" customHeight="1">
      <c r="D3862" s="64"/>
      <c r="E3862" s="71"/>
    </row>
    <row r="3863" spans="4:5" ht="26.1" customHeight="1">
      <c r="D3863" s="64"/>
      <c r="E3863" s="71"/>
    </row>
    <row r="3864" spans="4:5" ht="26.1" customHeight="1">
      <c r="D3864" s="64"/>
      <c r="E3864" s="71"/>
    </row>
    <row r="3865" spans="4:5" ht="26.1" customHeight="1">
      <c r="D3865" s="64"/>
      <c r="E3865" s="71"/>
    </row>
    <row r="3866" spans="4:5" ht="26.1" customHeight="1">
      <c r="D3866" s="64"/>
      <c r="E3866" s="71"/>
    </row>
    <row r="3867" spans="4:5" ht="26.1" customHeight="1">
      <c r="D3867" s="64"/>
      <c r="E3867" s="71"/>
    </row>
    <row r="3868" spans="4:5" ht="26.1" customHeight="1">
      <c r="D3868" s="64"/>
      <c r="E3868" s="71"/>
    </row>
    <row r="3869" spans="4:5" ht="26.1" customHeight="1">
      <c r="D3869" s="64"/>
      <c r="E3869" s="71"/>
    </row>
    <row r="3870" spans="4:5" ht="26.1" customHeight="1">
      <c r="D3870" s="64"/>
      <c r="E3870" s="71"/>
    </row>
    <row r="3871" spans="4:5" ht="26.1" customHeight="1">
      <c r="D3871" s="64"/>
      <c r="E3871" s="71"/>
    </row>
    <row r="3872" spans="4:5" ht="26.1" customHeight="1">
      <c r="D3872" s="64"/>
      <c r="E3872" s="71"/>
    </row>
    <row r="3873" spans="4:5" ht="26.1" customHeight="1">
      <c r="D3873" s="64"/>
      <c r="E3873" s="71"/>
    </row>
    <row r="3874" spans="4:5" ht="26.1" customHeight="1">
      <c r="D3874" s="64"/>
      <c r="E3874" s="71"/>
    </row>
    <row r="3875" spans="4:5" ht="26.1" customHeight="1">
      <c r="D3875" s="64"/>
      <c r="E3875" s="71"/>
    </row>
    <row r="3876" spans="4:5" ht="26.1" customHeight="1">
      <c r="D3876" s="64"/>
      <c r="E3876" s="71"/>
    </row>
    <row r="3877" spans="4:5" ht="26.1" customHeight="1">
      <c r="D3877" s="64"/>
      <c r="E3877" s="71"/>
    </row>
    <row r="3878" spans="4:5" ht="26.1" customHeight="1">
      <c r="D3878" s="64"/>
      <c r="E3878" s="71"/>
    </row>
    <row r="3879" spans="4:5" ht="26.1" customHeight="1">
      <c r="D3879" s="64"/>
      <c r="E3879" s="71"/>
    </row>
    <row r="3880" spans="4:5" ht="26.1" customHeight="1">
      <c r="D3880" s="64"/>
      <c r="E3880" s="71"/>
    </row>
    <row r="3881" spans="4:5" ht="26.1" customHeight="1">
      <c r="D3881" s="64"/>
      <c r="E3881" s="71"/>
    </row>
    <row r="3882" spans="4:5" ht="26.1" customHeight="1">
      <c r="D3882" s="64"/>
      <c r="E3882" s="71"/>
    </row>
    <row r="3883" spans="4:5" ht="26.1" customHeight="1">
      <c r="D3883" s="64"/>
      <c r="E3883" s="71"/>
    </row>
    <row r="3884" spans="4:5" ht="26.1" customHeight="1">
      <c r="D3884" s="64"/>
      <c r="E3884" s="71"/>
    </row>
    <row r="3885" spans="4:5" ht="26.1" customHeight="1">
      <c r="D3885" s="64"/>
      <c r="E3885" s="71"/>
    </row>
    <row r="3886" spans="4:5" ht="26.1" customHeight="1">
      <c r="D3886" s="64"/>
      <c r="E3886" s="71"/>
    </row>
    <row r="3887" spans="4:5" ht="26.1" customHeight="1">
      <c r="D3887" s="64"/>
      <c r="E3887" s="71"/>
    </row>
    <row r="3888" spans="4:5" ht="26.1" customHeight="1">
      <c r="D3888" s="64"/>
      <c r="E3888" s="71"/>
    </row>
    <row r="3889" spans="4:5" ht="26.1" customHeight="1">
      <c r="D3889" s="64"/>
      <c r="E3889" s="71"/>
    </row>
    <row r="3890" spans="4:5" ht="26.1" customHeight="1">
      <c r="D3890" s="64"/>
      <c r="E3890" s="71"/>
    </row>
    <row r="3891" spans="4:5" ht="26.1" customHeight="1">
      <c r="D3891" s="64"/>
      <c r="E3891" s="71"/>
    </row>
    <row r="3892" spans="4:5" ht="26.1" customHeight="1">
      <c r="D3892" s="64"/>
      <c r="E3892" s="71"/>
    </row>
    <row r="3893" spans="4:5" ht="26.1" customHeight="1">
      <c r="D3893" s="64"/>
      <c r="E3893" s="71"/>
    </row>
    <row r="3894" spans="4:5" ht="26.1" customHeight="1">
      <c r="D3894" s="64"/>
      <c r="E3894" s="71"/>
    </row>
    <row r="3895" spans="4:5" ht="26.1" customHeight="1">
      <c r="D3895" s="64"/>
      <c r="E3895" s="71"/>
    </row>
    <row r="3896" spans="4:5" ht="26.1" customHeight="1">
      <c r="D3896" s="64"/>
      <c r="E3896" s="71"/>
    </row>
    <row r="3897" spans="4:5" ht="26.1" customHeight="1">
      <c r="D3897" s="64"/>
      <c r="E3897" s="71"/>
    </row>
    <row r="3898" spans="4:5" ht="26.1" customHeight="1">
      <c r="D3898" s="64"/>
      <c r="E3898" s="71"/>
    </row>
    <row r="3899" spans="4:5" ht="26.1" customHeight="1">
      <c r="D3899" s="64"/>
      <c r="E3899" s="71"/>
    </row>
    <row r="3900" spans="4:5" ht="26.1" customHeight="1">
      <c r="D3900" s="64"/>
      <c r="E3900" s="71"/>
    </row>
    <row r="3901" spans="4:5" ht="26.1" customHeight="1">
      <c r="D3901" s="64"/>
      <c r="E3901" s="71"/>
    </row>
    <row r="3902" spans="4:5" ht="26.1" customHeight="1">
      <c r="D3902" s="64"/>
      <c r="E3902" s="71"/>
    </row>
    <row r="3903" spans="4:5" ht="26.1" customHeight="1">
      <c r="D3903" s="64"/>
      <c r="E3903" s="71"/>
    </row>
    <row r="3904" spans="4:5" ht="26.1" customHeight="1">
      <c r="D3904" s="64"/>
      <c r="E3904" s="71"/>
    </row>
    <row r="3905" spans="4:5" ht="26.1" customHeight="1">
      <c r="D3905" s="64"/>
      <c r="E3905" s="71"/>
    </row>
    <row r="3906" spans="4:5" ht="26.1" customHeight="1">
      <c r="D3906" s="64"/>
      <c r="E3906" s="71"/>
    </row>
    <row r="3907" spans="4:5" ht="26.1" customHeight="1">
      <c r="D3907" s="64"/>
      <c r="E3907" s="71"/>
    </row>
    <row r="3908" spans="4:5" ht="26.1" customHeight="1">
      <c r="D3908" s="64"/>
      <c r="E3908" s="71"/>
    </row>
    <row r="3909" spans="4:5" ht="26.1" customHeight="1">
      <c r="D3909" s="64"/>
      <c r="E3909" s="71"/>
    </row>
    <row r="3910" spans="4:5" ht="26.1" customHeight="1">
      <c r="D3910" s="64"/>
      <c r="E3910" s="71"/>
    </row>
    <row r="3911" spans="4:5" ht="26.1" customHeight="1">
      <c r="D3911" s="64"/>
      <c r="E3911" s="71"/>
    </row>
    <row r="3912" spans="4:5" ht="26.1" customHeight="1">
      <c r="D3912" s="64"/>
      <c r="E3912" s="71"/>
    </row>
    <row r="3913" spans="4:5" ht="26.1" customHeight="1">
      <c r="D3913" s="64"/>
      <c r="E3913" s="71"/>
    </row>
    <row r="3914" spans="4:5" ht="26.1" customHeight="1">
      <c r="D3914" s="64"/>
      <c r="E3914" s="71"/>
    </row>
    <row r="3915" spans="4:5" ht="26.1" customHeight="1">
      <c r="D3915" s="64"/>
      <c r="E3915" s="71"/>
    </row>
    <row r="3916" spans="4:5" ht="26.1" customHeight="1">
      <c r="D3916" s="64"/>
      <c r="E3916" s="71"/>
    </row>
    <row r="3917" spans="4:5" ht="26.1" customHeight="1">
      <c r="D3917" s="64"/>
      <c r="E3917" s="71"/>
    </row>
    <row r="3918" spans="4:5" ht="26.1" customHeight="1">
      <c r="D3918" s="64"/>
      <c r="E3918" s="71"/>
    </row>
    <row r="3919" spans="4:5" ht="26.1" customHeight="1">
      <c r="D3919" s="64"/>
      <c r="E3919" s="71"/>
    </row>
    <row r="3920" spans="4:5" ht="26.1" customHeight="1">
      <c r="D3920" s="64"/>
      <c r="E3920" s="71"/>
    </row>
    <row r="3921" spans="4:5" ht="26.1" customHeight="1">
      <c r="D3921" s="64"/>
      <c r="E3921" s="71"/>
    </row>
    <row r="3922" spans="4:5" ht="26.1" customHeight="1">
      <c r="D3922" s="64"/>
      <c r="E3922" s="71"/>
    </row>
    <row r="3923" spans="4:5" ht="26.1" customHeight="1">
      <c r="D3923" s="64"/>
      <c r="E3923" s="71"/>
    </row>
    <row r="3924" spans="4:5" ht="26.1" customHeight="1">
      <c r="D3924" s="64"/>
      <c r="E3924" s="71"/>
    </row>
    <row r="3925" spans="4:5" ht="26.1" customHeight="1">
      <c r="D3925" s="64"/>
      <c r="E3925" s="71"/>
    </row>
    <row r="3926" spans="4:5" ht="26.1" customHeight="1">
      <c r="D3926" s="64"/>
      <c r="E3926" s="71"/>
    </row>
    <row r="3927" spans="4:5" ht="26.1" customHeight="1">
      <c r="D3927" s="64"/>
      <c r="E3927" s="71"/>
    </row>
    <row r="3928" spans="4:5" ht="26.1" customHeight="1">
      <c r="D3928" s="64"/>
      <c r="E3928" s="71"/>
    </row>
    <row r="3929" spans="4:5" ht="26.1" customHeight="1">
      <c r="D3929" s="64"/>
      <c r="E3929" s="71"/>
    </row>
    <row r="3930" spans="4:5" ht="26.1" customHeight="1">
      <c r="D3930" s="64"/>
      <c r="E3930" s="71"/>
    </row>
    <row r="3931" spans="4:5" ht="26.1" customHeight="1">
      <c r="D3931" s="64"/>
      <c r="E3931" s="71"/>
    </row>
    <row r="3932" spans="4:5" ht="26.1" customHeight="1">
      <c r="D3932" s="64"/>
      <c r="E3932" s="71"/>
    </row>
    <row r="3933" spans="4:5" ht="26.1" customHeight="1">
      <c r="D3933" s="64"/>
      <c r="E3933" s="71"/>
    </row>
    <row r="3934" spans="4:5" ht="26.1" customHeight="1">
      <c r="D3934" s="64"/>
      <c r="E3934" s="71"/>
    </row>
    <row r="3935" spans="4:5" ht="26.1" customHeight="1">
      <c r="D3935" s="64"/>
      <c r="E3935" s="71"/>
    </row>
    <row r="3936" spans="4:5" ht="26.1" customHeight="1">
      <c r="D3936" s="64"/>
      <c r="E3936" s="71"/>
    </row>
    <row r="3937" spans="4:5" ht="26.1" customHeight="1">
      <c r="D3937" s="64"/>
      <c r="E3937" s="71"/>
    </row>
    <row r="3938" spans="4:5" ht="26.1" customHeight="1">
      <c r="D3938" s="64"/>
      <c r="E3938" s="71"/>
    </row>
    <row r="3939" spans="4:5" ht="26.1" customHeight="1">
      <c r="D3939" s="64"/>
      <c r="E3939" s="71"/>
    </row>
    <row r="3940" spans="4:5" ht="26.1" customHeight="1">
      <c r="D3940" s="64"/>
      <c r="E3940" s="71"/>
    </row>
    <row r="3941" spans="4:5" ht="26.1" customHeight="1">
      <c r="D3941" s="64"/>
      <c r="E3941" s="71"/>
    </row>
    <row r="3942" spans="4:5" ht="26.1" customHeight="1">
      <c r="D3942" s="64"/>
      <c r="E3942" s="71"/>
    </row>
    <row r="3943" spans="4:5" ht="26.1" customHeight="1">
      <c r="D3943" s="64"/>
      <c r="E3943" s="71"/>
    </row>
    <row r="3944" spans="4:5" ht="26.1" customHeight="1">
      <c r="D3944" s="64"/>
      <c r="E3944" s="71"/>
    </row>
    <row r="3945" spans="4:5" ht="26.1" customHeight="1">
      <c r="D3945" s="64"/>
      <c r="E3945" s="71"/>
    </row>
    <row r="3946" spans="4:5" ht="26.1" customHeight="1">
      <c r="D3946" s="64"/>
      <c r="E3946" s="71"/>
    </row>
    <row r="3947" spans="4:5" ht="26.1" customHeight="1">
      <c r="D3947" s="64"/>
      <c r="E3947" s="71"/>
    </row>
    <row r="3948" spans="4:5" ht="26.1" customHeight="1">
      <c r="D3948" s="64"/>
      <c r="E3948" s="71"/>
    </row>
    <row r="3949" spans="4:5" ht="26.1" customHeight="1">
      <c r="D3949" s="64"/>
      <c r="E3949" s="71"/>
    </row>
    <row r="3950" spans="4:5" ht="26.1" customHeight="1">
      <c r="D3950" s="64"/>
      <c r="E3950" s="71"/>
    </row>
    <row r="3951" spans="4:5" ht="26.1" customHeight="1">
      <c r="D3951" s="64"/>
      <c r="E3951" s="71"/>
    </row>
    <row r="3952" spans="4:5" ht="26.1" customHeight="1">
      <c r="D3952" s="64"/>
      <c r="E3952" s="71"/>
    </row>
    <row r="3953" spans="4:5" ht="26.1" customHeight="1">
      <c r="D3953" s="64"/>
      <c r="E3953" s="71"/>
    </row>
    <row r="3954" spans="4:5" ht="26.1" customHeight="1">
      <c r="D3954" s="64"/>
      <c r="E3954" s="71"/>
    </row>
    <row r="3955" spans="4:5" ht="26.1" customHeight="1">
      <c r="D3955" s="64"/>
      <c r="E3955" s="71"/>
    </row>
    <row r="3956" spans="4:5" ht="26.1" customHeight="1">
      <c r="D3956" s="64"/>
      <c r="E3956" s="71"/>
    </row>
    <row r="3957" spans="4:5" ht="26.1" customHeight="1">
      <c r="D3957" s="64"/>
      <c r="E3957" s="71"/>
    </row>
    <row r="3958" spans="4:5" ht="26.1" customHeight="1">
      <c r="D3958" s="64"/>
      <c r="E3958" s="71"/>
    </row>
    <row r="3959" spans="4:5" ht="26.1" customHeight="1">
      <c r="D3959" s="64"/>
      <c r="E3959" s="71"/>
    </row>
    <row r="3960" spans="4:5" ht="26.1" customHeight="1">
      <c r="D3960" s="64"/>
      <c r="E3960" s="71"/>
    </row>
    <row r="3961" spans="4:5" ht="26.1" customHeight="1">
      <c r="D3961" s="64"/>
      <c r="E3961" s="71"/>
    </row>
    <row r="3962" spans="4:5" ht="26.1" customHeight="1">
      <c r="D3962" s="64"/>
      <c r="E3962" s="71"/>
    </row>
    <row r="3963" spans="4:5" ht="26.1" customHeight="1">
      <c r="D3963" s="64"/>
      <c r="E3963" s="71"/>
    </row>
    <row r="3964" spans="4:5" ht="26.1" customHeight="1">
      <c r="D3964" s="64"/>
      <c r="E3964" s="71"/>
    </row>
    <row r="3965" spans="4:5" ht="26.1" customHeight="1">
      <c r="D3965" s="64"/>
      <c r="E3965" s="71"/>
    </row>
    <row r="3966" spans="4:5" ht="26.1" customHeight="1">
      <c r="D3966" s="64"/>
      <c r="E3966" s="71"/>
    </row>
    <row r="3967" spans="4:5" ht="26.1" customHeight="1">
      <c r="D3967" s="64"/>
      <c r="E3967" s="71"/>
    </row>
    <row r="3968" spans="4:5" ht="26.1" customHeight="1">
      <c r="D3968" s="64"/>
      <c r="E3968" s="71"/>
    </row>
    <row r="3969" spans="4:5" ht="26.1" customHeight="1">
      <c r="D3969" s="64"/>
      <c r="E3969" s="71"/>
    </row>
    <row r="3970" spans="4:5" ht="26.1" customHeight="1">
      <c r="D3970" s="64"/>
      <c r="E3970" s="71"/>
    </row>
    <row r="3971" spans="4:5" ht="26.1" customHeight="1">
      <c r="D3971" s="64"/>
      <c r="E3971" s="71"/>
    </row>
    <row r="3972" spans="4:5" ht="26.1" customHeight="1">
      <c r="D3972" s="64"/>
      <c r="E3972" s="71"/>
    </row>
    <row r="3973" spans="4:5" ht="26.1" customHeight="1">
      <c r="D3973" s="64"/>
      <c r="E3973" s="71"/>
    </row>
    <row r="3974" spans="4:5" ht="26.1" customHeight="1">
      <c r="D3974" s="64"/>
      <c r="E3974" s="71"/>
    </row>
    <row r="3975" spans="4:5" ht="26.1" customHeight="1">
      <c r="D3975" s="64"/>
      <c r="E3975" s="71"/>
    </row>
    <row r="3976" spans="4:5" ht="26.1" customHeight="1">
      <c r="D3976" s="64"/>
      <c r="E3976" s="71"/>
    </row>
    <row r="3977" spans="4:5" ht="26.1" customHeight="1">
      <c r="D3977" s="64"/>
      <c r="E3977" s="71"/>
    </row>
    <row r="3978" spans="4:5" ht="26.1" customHeight="1">
      <c r="D3978" s="64"/>
      <c r="E3978" s="71"/>
    </row>
    <row r="3979" spans="4:5" ht="26.1" customHeight="1">
      <c r="D3979" s="64"/>
      <c r="E3979" s="71"/>
    </row>
    <row r="3980" spans="4:5" ht="26.1" customHeight="1">
      <c r="D3980" s="64"/>
      <c r="E3980" s="71"/>
    </row>
    <row r="3981" spans="4:5" ht="26.1" customHeight="1">
      <c r="D3981" s="64"/>
      <c r="E3981" s="71"/>
    </row>
    <row r="3982" spans="4:5" ht="26.1" customHeight="1">
      <c r="D3982" s="64"/>
      <c r="E3982" s="71"/>
    </row>
    <row r="3983" spans="4:5" ht="26.1" customHeight="1">
      <c r="D3983" s="64"/>
      <c r="E3983" s="71"/>
    </row>
    <row r="3984" spans="4:5" ht="26.1" customHeight="1">
      <c r="D3984" s="64"/>
      <c r="E3984" s="71"/>
    </row>
    <row r="3985" spans="4:5" ht="26.1" customHeight="1">
      <c r="D3985" s="64"/>
      <c r="E3985" s="71"/>
    </row>
    <row r="3986" spans="4:5" ht="26.1" customHeight="1">
      <c r="D3986" s="64"/>
      <c r="E3986" s="71"/>
    </row>
    <row r="3987" spans="4:5" ht="26.1" customHeight="1">
      <c r="D3987" s="64"/>
      <c r="E3987" s="71"/>
    </row>
    <row r="3988" spans="4:5" ht="26.1" customHeight="1">
      <c r="D3988" s="64"/>
      <c r="E3988" s="71"/>
    </row>
    <row r="3989" spans="4:5" ht="26.1" customHeight="1">
      <c r="D3989" s="64"/>
      <c r="E3989" s="71"/>
    </row>
    <row r="3990" spans="4:5" ht="26.1" customHeight="1">
      <c r="D3990" s="64"/>
      <c r="E3990" s="71"/>
    </row>
    <row r="3991" spans="4:5" ht="26.1" customHeight="1">
      <c r="D3991" s="64"/>
      <c r="E3991" s="71"/>
    </row>
    <row r="3992" spans="4:5" ht="26.1" customHeight="1">
      <c r="D3992" s="64"/>
      <c r="E3992" s="71"/>
    </row>
    <row r="3993" spans="4:5" ht="26.1" customHeight="1">
      <c r="D3993" s="64"/>
      <c r="E3993" s="71"/>
    </row>
    <row r="3994" spans="4:5" ht="26.1" customHeight="1">
      <c r="D3994" s="64"/>
      <c r="E3994" s="71"/>
    </row>
    <row r="3995" spans="4:5" ht="26.1" customHeight="1">
      <c r="D3995" s="64"/>
      <c r="E3995" s="71"/>
    </row>
    <row r="3996" spans="4:5" ht="26.1" customHeight="1">
      <c r="D3996" s="64"/>
      <c r="E3996" s="71"/>
    </row>
    <row r="3997" spans="4:5" ht="26.1" customHeight="1">
      <c r="D3997" s="64"/>
      <c r="E3997" s="71"/>
    </row>
    <row r="3998" spans="4:5" ht="26.1" customHeight="1">
      <c r="D3998" s="64"/>
      <c r="E3998" s="71"/>
    </row>
    <row r="3999" spans="4:5" ht="26.1" customHeight="1">
      <c r="D3999" s="64"/>
      <c r="E3999" s="71"/>
    </row>
    <row r="4000" spans="4:5" ht="26.1" customHeight="1">
      <c r="D4000" s="64"/>
      <c r="E4000" s="71"/>
    </row>
    <row r="4001" spans="4:5" ht="26.1" customHeight="1">
      <c r="D4001" s="64"/>
      <c r="E4001" s="71"/>
    </row>
    <row r="4002" spans="4:5" ht="26.1" customHeight="1">
      <c r="D4002" s="64"/>
      <c r="E4002" s="71"/>
    </row>
    <row r="4003" spans="4:5" ht="26.1" customHeight="1">
      <c r="D4003" s="64"/>
      <c r="E4003" s="71"/>
    </row>
    <row r="4004" spans="4:5" ht="26.1" customHeight="1">
      <c r="D4004" s="64"/>
      <c r="E4004" s="71"/>
    </row>
    <row r="4005" spans="4:5" ht="26.1" customHeight="1">
      <c r="D4005" s="64"/>
      <c r="E4005" s="71"/>
    </row>
    <row r="4006" spans="4:5" ht="26.1" customHeight="1">
      <c r="D4006" s="64"/>
      <c r="E4006" s="71"/>
    </row>
    <row r="4007" spans="4:5" ht="26.1" customHeight="1">
      <c r="D4007" s="64"/>
      <c r="E4007" s="71"/>
    </row>
    <row r="4008" spans="4:5" ht="26.1" customHeight="1">
      <c r="D4008" s="64"/>
      <c r="E4008" s="71"/>
    </row>
    <row r="4009" spans="4:5" ht="26.1" customHeight="1">
      <c r="D4009" s="64"/>
      <c r="E4009" s="71"/>
    </row>
    <row r="4010" spans="4:5" ht="26.1" customHeight="1">
      <c r="D4010" s="64"/>
      <c r="E4010" s="71"/>
    </row>
    <row r="4011" spans="4:5" ht="26.1" customHeight="1">
      <c r="D4011" s="64"/>
      <c r="E4011" s="71"/>
    </row>
    <row r="4012" spans="4:5" ht="26.1" customHeight="1">
      <c r="D4012" s="64"/>
      <c r="E4012" s="71"/>
    </row>
    <row r="4013" spans="4:5" ht="26.1" customHeight="1">
      <c r="D4013" s="64"/>
      <c r="E4013" s="71"/>
    </row>
    <row r="4014" spans="4:5" ht="26.1" customHeight="1">
      <c r="D4014" s="64"/>
      <c r="E4014" s="71"/>
    </row>
    <row r="4015" spans="4:5" ht="26.1" customHeight="1">
      <c r="D4015" s="64"/>
      <c r="E4015" s="71"/>
    </row>
    <row r="4016" spans="4:5" ht="26.1" customHeight="1">
      <c r="D4016" s="64"/>
      <c r="E4016" s="71"/>
    </row>
    <row r="4017" spans="4:5" ht="26.1" customHeight="1">
      <c r="D4017" s="64"/>
      <c r="E4017" s="71"/>
    </row>
    <row r="4018" spans="4:5" ht="26.1" customHeight="1">
      <c r="D4018" s="64"/>
      <c r="E4018" s="71"/>
    </row>
    <row r="4019" spans="4:5" ht="26.1" customHeight="1">
      <c r="D4019" s="64"/>
      <c r="E4019" s="71"/>
    </row>
    <row r="4020" spans="4:5" ht="26.1" customHeight="1">
      <c r="D4020" s="64"/>
      <c r="E4020" s="71"/>
    </row>
    <row r="4021" spans="4:5" ht="26.1" customHeight="1">
      <c r="D4021" s="64"/>
      <c r="E4021" s="71"/>
    </row>
    <row r="4022" spans="4:5" ht="26.1" customHeight="1">
      <c r="D4022" s="64"/>
      <c r="E4022" s="71"/>
    </row>
    <row r="4023" spans="4:5" ht="26.1" customHeight="1">
      <c r="D4023" s="64"/>
      <c r="E4023" s="71"/>
    </row>
    <row r="4024" spans="4:5" ht="26.1" customHeight="1">
      <c r="D4024" s="64"/>
      <c r="E4024" s="71"/>
    </row>
    <row r="4025" spans="4:5" ht="26.1" customHeight="1">
      <c r="D4025" s="64"/>
      <c r="E4025" s="71"/>
    </row>
    <row r="4026" spans="4:5" ht="26.1" customHeight="1">
      <c r="D4026" s="64"/>
      <c r="E4026" s="71"/>
    </row>
    <row r="4027" spans="4:5" ht="26.1" customHeight="1">
      <c r="D4027" s="64"/>
      <c r="E4027" s="71"/>
    </row>
    <row r="4028" spans="4:5" ht="26.1" customHeight="1">
      <c r="D4028" s="64"/>
      <c r="E4028" s="71"/>
    </row>
    <row r="4029" spans="4:5" ht="26.1" customHeight="1">
      <c r="D4029" s="64"/>
      <c r="E4029" s="71"/>
    </row>
    <row r="4030" spans="4:5" ht="26.1" customHeight="1">
      <c r="D4030" s="64"/>
      <c r="E4030" s="71"/>
    </row>
    <row r="4031" spans="4:5" ht="26.1" customHeight="1">
      <c r="D4031" s="64"/>
      <c r="E4031" s="71"/>
    </row>
    <row r="4032" spans="4:5" ht="26.1" customHeight="1">
      <c r="D4032" s="64"/>
      <c r="E4032" s="71"/>
    </row>
    <row r="4033" spans="4:5" ht="26.1" customHeight="1">
      <c r="D4033" s="64"/>
      <c r="E4033" s="71"/>
    </row>
    <row r="4034" spans="4:5" ht="26.1" customHeight="1">
      <c r="D4034" s="64"/>
      <c r="E4034" s="71"/>
    </row>
    <row r="4035" spans="4:5" ht="26.1" customHeight="1">
      <c r="D4035" s="64"/>
      <c r="E4035" s="71"/>
    </row>
    <row r="4036" spans="4:5" ht="26.1" customHeight="1">
      <c r="D4036" s="64"/>
      <c r="E4036" s="71"/>
    </row>
    <row r="4037" spans="4:5" ht="26.1" customHeight="1">
      <c r="D4037" s="64"/>
      <c r="E4037" s="71"/>
    </row>
    <row r="4038" spans="4:5" ht="26.1" customHeight="1">
      <c r="D4038" s="64"/>
      <c r="E4038" s="71"/>
    </row>
    <row r="4039" spans="4:5" ht="26.1" customHeight="1">
      <c r="D4039" s="64"/>
      <c r="E4039" s="71"/>
    </row>
    <row r="4040" spans="4:5" ht="26.1" customHeight="1">
      <c r="D4040" s="64"/>
      <c r="E4040" s="71"/>
    </row>
    <row r="4041" spans="4:5" ht="26.1" customHeight="1">
      <c r="D4041" s="64"/>
      <c r="E4041" s="71"/>
    </row>
    <row r="4042" spans="4:5" ht="26.1" customHeight="1">
      <c r="D4042" s="64"/>
      <c r="E4042" s="71"/>
    </row>
    <row r="4043" spans="4:5" ht="26.1" customHeight="1">
      <c r="D4043" s="64"/>
      <c r="E4043" s="71"/>
    </row>
    <row r="4044" spans="4:5" ht="26.1" customHeight="1">
      <c r="D4044" s="64"/>
      <c r="E4044" s="71"/>
    </row>
    <row r="4045" spans="4:5" ht="26.1" customHeight="1">
      <c r="D4045" s="64"/>
      <c r="E4045" s="71"/>
    </row>
    <row r="4046" spans="4:5" ht="26.1" customHeight="1">
      <c r="D4046" s="64"/>
      <c r="E4046" s="71"/>
    </row>
    <row r="4047" spans="4:5" ht="26.1" customHeight="1">
      <c r="D4047" s="64"/>
      <c r="E4047" s="71"/>
    </row>
    <row r="4048" spans="4:5" ht="26.1" customHeight="1">
      <c r="D4048" s="64"/>
      <c r="E4048" s="71"/>
    </row>
    <row r="4049" spans="4:5" ht="26.1" customHeight="1">
      <c r="D4049" s="64"/>
      <c r="E4049" s="71"/>
    </row>
    <row r="4050" spans="4:5" ht="26.1" customHeight="1">
      <c r="D4050" s="64"/>
      <c r="E4050" s="71"/>
    </row>
    <row r="4051" spans="4:5" ht="26.1" customHeight="1">
      <c r="D4051" s="64"/>
      <c r="E4051" s="71"/>
    </row>
    <row r="4052" spans="4:5" ht="26.1" customHeight="1">
      <c r="D4052" s="64"/>
      <c r="E4052" s="71"/>
    </row>
    <row r="4053" spans="4:5" ht="26.1" customHeight="1">
      <c r="D4053" s="64"/>
      <c r="E4053" s="71"/>
    </row>
    <row r="4054" spans="4:5" ht="26.1" customHeight="1">
      <c r="D4054" s="64"/>
      <c r="E4054" s="71"/>
    </row>
    <row r="4055" spans="4:5" ht="26.1" customHeight="1">
      <c r="D4055" s="64"/>
      <c r="E4055" s="71"/>
    </row>
    <row r="4056" spans="4:5" ht="26.1" customHeight="1">
      <c r="D4056" s="64"/>
      <c r="E4056" s="71"/>
    </row>
    <row r="4057" spans="4:5" ht="26.1" customHeight="1">
      <c r="D4057" s="64"/>
      <c r="E4057" s="71"/>
    </row>
    <row r="4058" spans="4:5" ht="26.1" customHeight="1">
      <c r="D4058" s="64"/>
      <c r="E4058" s="71"/>
    </row>
    <row r="4059" spans="4:5" ht="26.1" customHeight="1">
      <c r="D4059" s="64"/>
      <c r="E4059" s="71"/>
    </row>
    <row r="4060" spans="4:5" ht="26.1" customHeight="1">
      <c r="D4060" s="64"/>
      <c r="E4060" s="71"/>
    </row>
    <row r="4061" spans="4:5" ht="26.1" customHeight="1">
      <c r="D4061" s="64"/>
      <c r="E4061" s="71"/>
    </row>
    <row r="4062" spans="4:5" ht="26.1" customHeight="1">
      <c r="D4062" s="64"/>
      <c r="E4062" s="71"/>
    </row>
    <row r="4063" spans="4:5" ht="26.1" customHeight="1">
      <c r="D4063" s="64"/>
      <c r="E4063" s="71"/>
    </row>
    <row r="4064" spans="4:5" ht="26.1" customHeight="1">
      <c r="D4064" s="64"/>
      <c r="E4064" s="71"/>
    </row>
    <row r="4065" spans="4:5" ht="26.1" customHeight="1">
      <c r="D4065" s="64"/>
      <c r="E4065" s="71"/>
    </row>
    <row r="4066" spans="4:5" ht="26.1" customHeight="1">
      <c r="D4066" s="64"/>
      <c r="E4066" s="71"/>
    </row>
    <row r="4067" spans="4:5" ht="26.1" customHeight="1">
      <c r="D4067" s="64"/>
      <c r="E4067" s="71"/>
    </row>
    <row r="4068" spans="4:5" ht="26.1" customHeight="1">
      <c r="D4068" s="64"/>
      <c r="E4068" s="71"/>
    </row>
    <row r="4069" spans="4:5" ht="26.1" customHeight="1">
      <c r="D4069" s="64"/>
      <c r="E4069" s="71"/>
    </row>
    <row r="4070" spans="4:5" ht="26.1" customHeight="1">
      <c r="D4070" s="64"/>
      <c r="E4070" s="71"/>
    </row>
    <row r="4071" spans="4:5" ht="26.1" customHeight="1">
      <c r="D4071" s="64"/>
      <c r="E4071" s="71"/>
    </row>
    <row r="4072" spans="4:5" ht="26.1" customHeight="1">
      <c r="D4072" s="64"/>
      <c r="E4072" s="71"/>
    </row>
    <row r="4073" spans="4:5" ht="26.1" customHeight="1">
      <c r="D4073" s="64"/>
      <c r="E4073" s="71"/>
    </row>
    <row r="4074" spans="4:5" ht="26.1" customHeight="1">
      <c r="D4074" s="64"/>
      <c r="E4074" s="71"/>
    </row>
    <row r="4075" spans="4:5" ht="26.1" customHeight="1">
      <c r="D4075" s="64"/>
      <c r="E4075" s="71"/>
    </row>
    <row r="4076" spans="4:5" ht="26.1" customHeight="1">
      <c r="D4076" s="64"/>
      <c r="E4076" s="71"/>
    </row>
    <row r="4077" spans="4:5" ht="26.1" customHeight="1">
      <c r="D4077" s="64"/>
      <c r="E4077" s="71"/>
    </row>
    <row r="4078" spans="4:5" ht="26.1" customHeight="1">
      <c r="D4078" s="64"/>
      <c r="E4078" s="71"/>
    </row>
    <row r="4079" spans="4:5" ht="26.1" customHeight="1">
      <c r="D4079" s="64"/>
      <c r="E4079" s="71"/>
    </row>
    <row r="4080" spans="4:5" ht="26.1" customHeight="1">
      <c r="D4080" s="64"/>
      <c r="E4080" s="71"/>
    </row>
    <row r="4081" spans="4:5" ht="26.1" customHeight="1">
      <c r="D4081" s="64"/>
      <c r="E4081" s="71"/>
    </row>
    <row r="4082" spans="4:5" ht="26.1" customHeight="1">
      <c r="D4082" s="64"/>
      <c r="E4082" s="71"/>
    </row>
    <row r="4083" spans="4:5" ht="26.1" customHeight="1">
      <c r="D4083" s="64"/>
      <c r="E4083" s="71"/>
    </row>
    <row r="4084" spans="4:5" ht="26.1" customHeight="1">
      <c r="D4084" s="64"/>
      <c r="E4084" s="71"/>
    </row>
    <row r="4085" spans="4:5" ht="26.1" customHeight="1">
      <c r="D4085" s="64"/>
      <c r="E4085" s="71"/>
    </row>
    <row r="4086" spans="4:5" ht="26.1" customHeight="1">
      <c r="D4086" s="64"/>
      <c r="E4086" s="71"/>
    </row>
    <row r="4087" spans="4:5" ht="26.1" customHeight="1">
      <c r="D4087" s="64"/>
      <c r="E4087" s="71"/>
    </row>
    <row r="4088" spans="4:5" ht="26.1" customHeight="1">
      <c r="D4088" s="64"/>
      <c r="E4088" s="71"/>
    </row>
    <row r="4089" spans="4:5" ht="26.1" customHeight="1">
      <c r="D4089" s="64"/>
      <c r="E4089" s="71"/>
    </row>
    <row r="4090" spans="4:5" ht="26.1" customHeight="1">
      <c r="D4090" s="64"/>
      <c r="E4090" s="71"/>
    </row>
    <row r="4091" spans="4:5" ht="26.1" customHeight="1">
      <c r="D4091" s="64"/>
      <c r="E4091" s="71"/>
    </row>
    <row r="4092" spans="4:5" ht="26.1" customHeight="1">
      <c r="D4092" s="64"/>
      <c r="E4092" s="71"/>
    </row>
    <row r="4093" spans="4:5" ht="26.1" customHeight="1">
      <c r="D4093" s="64"/>
      <c r="E4093" s="71"/>
    </row>
    <row r="4094" spans="4:5" ht="26.1" customHeight="1">
      <c r="D4094" s="64"/>
      <c r="E4094" s="71"/>
    </row>
    <row r="4095" spans="4:5" ht="26.1" customHeight="1">
      <c r="D4095" s="64"/>
      <c r="E4095" s="71"/>
    </row>
    <row r="4096" spans="4:5" ht="26.1" customHeight="1">
      <c r="D4096" s="64"/>
      <c r="E4096" s="71"/>
    </row>
    <row r="4097" spans="4:5" ht="26.1" customHeight="1">
      <c r="D4097" s="64"/>
      <c r="E4097" s="71"/>
    </row>
    <row r="4098" spans="4:5" ht="26.1" customHeight="1">
      <c r="D4098" s="64"/>
      <c r="E4098" s="71"/>
    </row>
    <row r="4099" spans="4:5" ht="26.1" customHeight="1">
      <c r="D4099" s="64"/>
      <c r="E4099" s="71"/>
    </row>
    <row r="4100" spans="4:5" ht="26.1" customHeight="1">
      <c r="D4100" s="64"/>
      <c r="E4100" s="71"/>
    </row>
    <row r="4101" spans="4:5" ht="26.1" customHeight="1">
      <c r="D4101" s="64"/>
      <c r="E4101" s="71"/>
    </row>
    <row r="4102" spans="4:5" ht="26.1" customHeight="1">
      <c r="D4102" s="64"/>
      <c r="E4102" s="71"/>
    </row>
    <row r="4103" spans="4:5" ht="26.1" customHeight="1">
      <c r="D4103" s="64"/>
      <c r="E4103" s="71"/>
    </row>
    <row r="4104" spans="4:5" ht="26.1" customHeight="1">
      <c r="D4104" s="64"/>
      <c r="E4104" s="71"/>
    </row>
    <row r="4105" spans="4:5" ht="26.1" customHeight="1">
      <c r="D4105" s="64"/>
      <c r="E4105" s="71"/>
    </row>
    <row r="4106" spans="4:5" ht="26.1" customHeight="1">
      <c r="D4106" s="64"/>
      <c r="E4106" s="71"/>
    </row>
    <row r="4107" spans="4:5" ht="26.1" customHeight="1">
      <c r="D4107" s="64"/>
      <c r="E4107" s="71"/>
    </row>
    <row r="4108" spans="4:5" ht="26.1" customHeight="1">
      <c r="D4108" s="64"/>
      <c r="E4108" s="71"/>
    </row>
    <row r="4109" spans="4:5" ht="26.1" customHeight="1">
      <c r="D4109" s="64"/>
      <c r="E4109" s="71"/>
    </row>
    <row r="4110" spans="4:5" ht="26.1" customHeight="1">
      <c r="D4110" s="64"/>
      <c r="E4110" s="71"/>
    </row>
    <row r="4111" spans="4:5" ht="26.1" customHeight="1">
      <c r="D4111" s="64"/>
      <c r="E4111" s="71"/>
    </row>
    <row r="4112" spans="4:5" ht="26.1" customHeight="1">
      <c r="D4112" s="64"/>
      <c r="E4112" s="71"/>
    </row>
    <row r="4113" spans="4:5" ht="26.1" customHeight="1">
      <c r="D4113" s="64"/>
      <c r="E4113" s="71"/>
    </row>
    <row r="4114" spans="4:5" ht="26.1" customHeight="1">
      <c r="D4114" s="64"/>
      <c r="E4114" s="71"/>
    </row>
    <row r="4115" spans="4:5" ht="26.1" customHeight="1">
      <c r="D4115" s="64"/>
      <c r="E4115" s="71"/>
    </row>
    <row r="4116" spans="4:5" ht="26.1" customHeight="1">
      <c r="D4116" s="64"/>
      <c r="E4116" s="71"/>
    </row>
    <row r="4117" spans="4:5" ht="26.1" customHeight="1">
      <c r="D4117" s="64"/>
      <c r="E4117" s="71"/>
    </row>
    <row r="4118" spans="4:5" ht="26.1" customHeight="1">
      <c r="D4118" s="64"/>
      <c r="E4118" s="71"/>
    </row>
    <row r="4119" spans="4:5" ht="26.1" customHeight="1">
      <c r="D4119" s="64"/>
      <c r="E4119" s="71"/>
    </row>
    <row r="4120" spans="4:5" ht="26.1" customHeight="1">
      <c r="D4120" s="64"/>
      <c r="E4120" s="71"/>
    </row>
    <row r="4121" spans="4:5" ht="26.1" customHeight="1">
      <c r="D4121" s="64"/>
      <c r="E4121" s="71"/>
    </row>
    <row r="4122" spans="4:5" ht="26.1" customHeight="1">
      <c r="D4122" s="64"/>
      <c r="E4122" s="71"/>
    </row>
    <row r="4123" spans="4:5" ht="26.1" customHeight="1">
      <c r="D4123" s="64"/>
      <c r="E4123" s="71"/>
    </row>
    <row r="4124" spans="4:5" ht="26.1" customHeight="1">
      <c r="D4124" s="64"/>
      <c r="E4124" s="71"/>
    </row>
    <row r="4125" spans="4:5" ht="26.1" customHeight="1">
      <c r="D4125" s="64"/>
      <c r="E4125" s="71"/>
    </row>
    <row r="4126" spans="4:5" ht="26.1" customHeight="1">
      <c r="D4126" s="64"/>
      <c r="E4126" s="71"/>
    </row>
    <row r="4127" spans="4:5" ht="26.1" customHeight="1">
      <c r="D4127" s="64"/>
      <c r="E4127" s="71"/>
    </row>
    <row r="4128" spans="4:5" ht="26.1" customHeight="1">
      <c r="D4128" s="64"/>
      <c r="E4128" s="71"/>
    </row>
    <row r="4129" spans="4:5" ht="26.1" customHeight="1">
      <c r="D4129" s="64"/>
      <c r="E4129" s="71"/>
    </row>
    <row r="4130" spans="4:5" ht="26.1" customHeight="1">
      <c r="D4130" s="64"/>
      <c r="E4130" s="71"/>
    </row>
    <row r="4131" spans="4:5" ht="26.1" customHeight="1">
      <c r="D4131" s="64"/>
      <c r="E4131" s="71"/>
    </row>
    <row r="4132" spans="4:5" ht="26.1" customHeight="1">
      <c r="D4132" s="64"/>
      <c r="E4132" s="71"/>
    </row>
    <row r="4133" spans="4:5" ht="26.1" customHeight="1">
      <c r="D4133" s="64"/>
      <c r="E4133" s="71"/>
    </row>
    <row r="4134" spans="4:5" ht="26.1" customHeight="1">
      <c r="D4134" s="64"/>
      <c r="E4134" s="71"/>
    </row>
    <row r="4135" spans="4:5" ht="26.1" customHeight="1">
      <c r="D4135" s="64"/>
      <c r="E4135" s="71"/>
    </row>
    <row r="4136" spans="4:5" ht="26.1" customHeight="1">
      <c r="D4136" s="64"/>
      <c r="E4136" s="71"/>
    </row>
    <row r="4137" spans="4:5" ht="26.1" customHeight="1">
      <c r="D4137" s="64"/>
      <c r="E4137" s="71"/>
    </row>
    <row r="4138" spans="4:5" ht="26.1" customHeight="1">
      <c r="D4138" s="64"/>
      <c r="E4138" s="71"/>
    </row>
    <row r="4139" spans="4:5" ht="26.1" customHeight="1">
      <c r="D4139" s="64"/>
      <c r="E4139" s="71"/>
    </row>
    <row r="4140" spans="4:5" ht="26.1" customHeight="1">
      <c r="D4140" s="64"/>
      <c r="E4140" s="71"/>
    </row>
    <row r="4141" spans="4:5" ht="26.1" customHeight="1">
      <c r="D4141" s="64"/>
      <c r="E4141" s="71"/>
    </row>
    <row r="4142" spans="4:5" ht="26.1" customHeight="1">
      <c r="D4142" s="64"/>
      <c r="E4142" s="71"/>
    </row>
    <row r="4143" spans="4:5" ht="26.1" customHeight="1">
      <c r="D4143" s="64"/>
      <c r="E4143" s="71"/>
    </row>
    <row r="4144" spans="4:5" ht="26.1" customHeight="1">
      <c r="D4144" s="64"/>
      <c r="E4144" s="71"/>
    </row>
    <row r="4145" spans="4:5" ht="26.1" customHeight="1">
      <c r="D4145" s="64"/>
      <c r="E4145" s="71"/>
    </row>
    <row r="4146" spans="4:5" ht="26.1" customHeight="1">
      <c r="D4146" s="64"/>
      <c r="E4146" s="71"/>
    </row>
    <row r="4147" spans="4:5" ht="26.1" customHeight="1">
      <c r="D4147" s="64"/>
      <c r="E4147" s="71"/>
    </row>
    <row r="4148" spans="4:5" ht="26.1" customHeight="1">
      <c r="D4148" s="64"/>
      <c r="E4148" s="71"/>
    </row>
    <row r="4149" spans="4:5" ht="26.1" customHeight="1">
      <c r="D4149" s="64"/>
      <c r="E4149" s="71"/>
    </row>
    <row r="4150" spans="4:5" ht="26.1" customHeight="1">
      <c r="D4150" s="64"/>
      <c r="E4150" s="71"/>
    </row>
    <row r="4151" spans="4:5" ht="26.1" customHeight="1">
      <c r="D4151" s="64"/>
      <c r="E4151" s="71"/>
    </row>
    <row r="4152" spans="4:5" ht="26.1" customHeight="1">
      <c r="D4152" s="64"/>
      <c r="E4152" s="71"/>
    </row>
    <row r="4153" spans="4:5" ht="26.1" customHeight="1">
      <c r="D4153" s="64"/>
      <c r="E4153" s="71"/>
    </row>
    <row r="4154" spans="4:5" ht="26.1" customHeight="1">
      <c r="D4154" s="64"/>
      <c r="E4154" s="71"/>
    </row>
    <row r="4155" spans="4:5" ht="26.1" customHeight="1">
      <c r="D4155" s="64"/>
      <c r="E4155" s="71"/>
    </row>
    <row r="4156" spans="4:5" ht="26.1" customHeight="1">
      <c r="D4156" s="64"/>
      <c r="E4156" s="71"/>
    </row>
    <row r="4157" spans="4:5" ht="26.1" customHeight="1">
      <c r="D4157" s="64"/>
      <c r="E4157" s="71"/>
    </row>
    <row r="4158" spans="4:5" ht="26.1" customHeight="1">
      <c r="D4158" s="64"/>
      <c r="E4158" s="71"/>
    </row>
    <row r="4159" spans="4:5" ht="26.1" customHeight="1">
      <c r="D4159" s="64"/>
      <c r="E4159" s="71"/>
    </row>
    <row r="4160" spans="4:5" ht="26.1" customHeight="1">
      <c r="D4160" s="64"/>
      <c r="E4160" s="71"/>
    </row>
    <row r="4161" spans="4:5" ht="26.1" customHeight="1">
      <c r="D4161" s="64"/>
      <c r="E4161" s="71"/>
    </row>
    <row r="4162" spans="4:5" ht="26.1" customHeight="1">
      <c r="D4162" s="64"/>
      <c r="E4162" s="71"/>
    </row>
    <row r="4163" spans="4:5" ht="26.1" customHeight="1">
      <c r="D4163" s="64"/>
      <c r="E4163" s="71"/>
    </row>
    <row r="4164" spans="4:5" ht="26.1" customHeight="1">
      <c r="D4164" s="64"/>
      <c r="E4164" s="71"/>
    </row>
    <row r="4165" spans="4:5" ht="26.1" customHeight="1">
      <c r="D4165" s="64"/>
      <c r="E4165" s="71"/>
    </row>
    <row r="4166" spans="4:5" ht="26.1" customHeight="1">
      <c r="D4166" s="64"/>
      <c r="E4166" s="71"/>
    </row>
    <row r="4167" spans="4:5" ht="26.1" customHeight="1">
      <c r="D4167" s="64"/>
      <c r="E4167" s="71"/>
    </row>
    <row r="4168" spans="4:5" ht="26.1" customHeight="1">
      <c r="D4168" s="64"/>
      <c r="E4168" s="71"/>
    </row>
    <row r="4169" spans="4:5" ht="26.1" customHeight="1">
      <c r="D4169" s="64"/>
      <c r="E4169" s="71"/>
    </row>
    <row r="4170" spans="4:5" ht="26.1" customHeight="1">
      <c r="D4170" s="64"/>
      <c r="E4170" s="71"/>
    </row>
    <row r="4171" spans="4:5" ht="26.1" customHeight="1">
      <c r="D4171" s="64"/>
      <c r="E4171" s="71"/>
    </row>
    <row r="4172" spans="4:5" ht="26.1" customHeight="1">
      <c r="D4172" s="64"/>
      <c r="E4172" s="71"/>
    </row>
    <row r="4173" spans="4:5" ht="26.1" customHeight="1">
      <c r="D4173" s="64"/>
      <c r="E4173" s="71"/>
    </row>
    <row r="4174" spans="4:5" ht="26.1" customHeight="1">
      <c r="D4174" s="64"/>
      <c r="E4174" s="71"/>
    </row>
    <row r="4175" spans="4:5" ht="26.1" customHeight="1">
      <c r="D4175" s="64"/>
      <c r="E4175" s="71"/>
    </row>
    <row r="4176" spans="4:5" ht="26.1" customHeight="1">
      <c r="D4176" s="64"/>
      <c r="E4176" s="71"/>
    </row>
    <row r="4177" spans="4:5" ht="26.1" customHeight="1">
      <c r="D4177" s="64"/>
      <c r="E4177" s="71"/>
    </row>
    <row r="4178" spans="4:5" ht="26.1" customHeight="1">
      <c r="D4178" s="64"/>
      <c r="E4178" s="71"/>
    </row>
    <row r="4179" spans="4:5" ht="26.1" customHeight="1">
      <c r="D4179" s="64"/>
      <c r="E4179" s="71"/>
    </row>
    <row r="4180" spans="4:5" ht="26.1" customHeight="1">
      <c r="D4180" s="64"/>
      <c r="E4180" s="71"/>
    </row>
    <row r="4181" spans="4:5" ht="26.1" customHeight="1">
      <c r="D4181" s="64"/>
      <c r="E4181" s="71"/>
    </row>
    <row r="4182" spans="4:5" ht="26.1" customHeight="1">
      <c r="D4182" s="64"/>
      <c r="E4182" s="71"/>
    </row>
    <row r="4183" spans="4:5" ht="26.1" customHeight="1">
      <c r="D4183" s="64"/>
      <c r="E4183" s="71"/>
    </row>
    <row r="4184" spans="4:5" ht="26.1" customHeight="1">
      <c r="D4184" s="64"/>
      <c r="E4184" s="71"/>
    </row>
    <row r="4185" spans="4:5" ht="26.1" customHeight="1">
      <c r="D4185" s="64"/>
      <c r="E4185" s="71"/>
    </row>
    <row r="4186" spans="4:5" ht="26.1" customHeight="1">
      <c r="D4186" s="64"/>
      <c r="E4186" s="71"/>
    </row>
    <row r="4187" spans="4:5" ht="26.1" customHeight="1">
      <c r="D4187" s="64"/>
      <c r="E4187" s="71"/>
    </row>
    <row r="4188" spans="4:5" ht="26.1" customHeight="1">
      <c r="D4188" s="64"/>
      <c r="E4188" s="71"/>
    </row>
    <row r="4189" spans="4:5" ht="26.1" customHeight="1">
      <c r="D4189" s="64"/>
      <c r="E4189" s="71"/>
    </row>
    <row r="4190" spans="4:5" ht="26.1" customHeight="1">
      <c r="D4190" s="64"/>
      <c r="E4190" s="71"/>
    </row>
    <row r="4191" spans="4:5" ht="26.1" customHeight="1">
      <c r="D4191" s="64"/>
      <c r="E4191" s="71"/>
    </row>
    <row r="4192" spans="4:5" ht="26.1" customHeight="1">
      <c r="D4192" s="64"/>
      <c r="E4192" s="71"/>
    </row>
    <row r="4193" spans="4:5" ht="26.1" customHeight="1">
      <c r="D4193" s="64"/>
      <c r="E4193" s="71"/>
    </row>
    <row r="4194" spans="4:5" ht="26.1" customHeight="1">
      <c r="D4194" s="64"/>
      <c r="E4194" s="71"/>
    </row>
    <row r="4195" spans="4:5" ht="26.1" customHeight="1">
      <c r="D4195" s="64"/>
      <c r="E4195" s="71"/>
    </row>
    <row r="4196" spans="4:5" ht="26.1" customHeight="1">
      <c r="D4196" s="64"/>
      <c r="E4196" s="71"/>
    </row>
    <row r="4197" spans="4:5" ht="26.1" customHeight="1">
      <c r="D4197" s="64"/>
      <c r="E4197" s="71"/>
    </row>
    <row r="4198" spans="4:5" ht="26.1" customHeight="1">
      <c r="D4198" s="64"/>
      <c r="E4198" s="71"/>
    </row>
    <row r="4199" spans="4:5" ht="26.1" customHeight="1">
      <c r="D4199" s="64"/>
      <c r="E4199" s="71"/>
    </row>
    <row r="4200" spans="4:5" ht="26.1" customHeight="1">
      <c r="D4200" s="64"/>
      <c r="E4200" s="71"/>
    </row>
    <row r="4201" spans="4:5" ht="26.1" customHeight="1">
      <c r="D4201" s="64"/>
      <c r="E4201" s="71"/>
    </row>
    <row r="4202" spans="4:5" ht="26.1" customHeight="1">
      <c r="D4202" s="64"/>
      <c r="E4202" s="71"/>
    </row>
    <row r="4203" spans="4:5" ht="26.1" customHeight="1">
      <c r="D4203" s="64"/>
      <c r="E4203" s="71"/>
    </row>
    <row r="4204" spans="4:5" ht="26.1" customHeight="1">
      <c r="D4204" s="64"/>
      <c r="E4204" s="71"/>
    </row>
    <row r="4205" spans="4:5" ht="26.1" customHeight="1">
      <c r="D4205" s="64"/>
      <c r="E4205" s="71"/>
    </row>
    <row r="4206" spans="4:5" ht="26.1" customHeight="1">
      <c r="D4206" s="64"/>
      <c r="E4206" s="71"/>
    </row>
    <row r="4207" spans="4:5" ht="26.1" customHeight="1">
      <c r="D4207" s="64"/>
      <c r="E4207" s="71"/>
    </row>
    <row r="4208" spans="4:5" ht="26.1" customHeight="1">
      <c r="D4208" s="64"/>
      <c r="E4208" s="71"/>
    </row>
    <row r="4209" spans="4:5" ht="26.1" customHeight="1">
      <c r="D4209" s="64"/>
      <c r="E4209" s="71"/>
    </row>
    <row r="4210" spans="4:5" ht="26.1" customHeight="1">
      <c r="D4210" s="64"/>
      <c r="E4210" s="71"/>
    </row>
    <row r="4211" spans="4:5" ht="26.1" customHeight="1">
      <c r="D4211" s="64"/>
      <c r="E4211" s="71"/>
    </row>
    <row r="4212" spans="4:5" ht="26.1" customHeight="1">
      <c r="D4212" s="64"/>
      <c r="E4212" s="71"/>
    </row>
    <row r="4213" spans="4:5" ht="26.1" customHeight="1">
      <c r="D4213" s="64"/>
      <c r="E4213" s="71"/>
    </row>
    <row r="4214" spans="4:5" ht="26.1" customHeight="1">
      <c r="D4214" s="64"/>
      <c r="E4214" s="71"/>
    </row>
    <row r="4215" spans="4:5" ht="26.1" customHeight="1">
      <c r="D4215" s="64"/>
      <c r="E4215" s="71"/>
    </row>
    <row r="4216" spans="4:5" ht="26.1" customHeight="1">
      <c r="D4216" s="64"/>
      <c r="E4216" s="71"/>
    </row>
    <row r="4217" spans="4:5" ht="26.1" customHeight="1">
      <c r="D4217" s="64"/>
      <c r="E4217" s="71"/>
    </row>
    <row r="4218" spans="4:5" ht="26.1" customHeight="1">
      <c r="D4218" s="64"/>
      <c r="E4218" s="71"/>
    </row>
    <row r="4219" spans="4:5" ht="26.1" customHeight="1">
      <c r="D4219" s="64"/>
      <c r="E4219" s="71"/>
    </row>
    <row r="4220" spans="4:5" ht="26.1" customHeight="1">
      <c r="D4220" s="64"/>
      <c r="E4220" s="71"/>
    </row>
    <row r="4221" spans="4:5" ht="26.1" customHeight="1">
      <c r="D4221" s="64"/>
      <c r="E4221" s="71"/>
    </row>
    <row r="4222" spans="4:5" ht="26.1" customHeight="1">
      <c r="D4222" s="64"/>
      <c r="E4222" s="71"/>
    </row>
    <row r="4223" spans="4:5" ht="26.1" customHeight="1">
      <c r="D4223" s="64"/>
      <c r="E4223" s="71"/>
    </row>
    <row r="4224" spans="4:5" ht="26.1" customHeight="1">
      <c r="D4224" s="64"/>
      <c r="E4224" s="71"/>
    </row>
    <row r="4225" spans="4:5" ht="26.1" customHeight="1">
      <c r="D4225" s="64"/>
      <c r="E4225" s="71"/>
    </row>
    <row r="4226" spans="4:5" ht="26.1" customHeight="1">
      <c r="D4226" s="64"/>
      <c r="E4226" s="71"/>
    </row>
    <row r="4227" spans="4:5" ht="26.1" customHeight="1">
      <c r="D4227" s="64"/>
      <c r="E4227" s="71"/>
    </row>
    <row r="4228" spans="4:5" ht="26.1" customHeight="1">
      <c r="D4228" s="64"/>
      <c r="E4228" s="71"/>
    </row>
    <row r="4229" spans="4:5" ht="26.1" customHeight="1">
      <c r="D4229" s="64"/>
      <c r="E4229" s="71"/>
    </row>
    <row r="4230" spans="4:5" ht="26.1" customHeight="1">
      <c r="D4230" s="64"/>
      <c r="E4230" s="71"/>
    </row>
    <row r="4231" spans="4:5" ht="26.1" customHeight="1">
      <c r="D4231" s="64"/>
      <c r="E4231" s="71"/>
    </row>
    <row r="4232" spans="4:5" ht="26.1" customHeight="1">
      <c r="D4232" s="64"/>
      <c r="E4232" s="71"/>
    </row>
    <row r="4233" spans="4:5" ht="26.1" customHeight="1">
      <c r="D4233" s="64"/>
      <c r="E4233" s="71"/>
    </row>
    <row r="4234" spans="4:5" ht="26.1" customHeight="1">
      <c r="D4234" s="64"/>
      <c r="E4234" s="71"/>
    </row>
    <row r="4235" spans="4:5" ht="26.1" customHeight="1">
      <c r="D4235" s="64"/>
      <c r="E4235" s="71"/>
    </row>
    <row r="4236" spans="4:5" ht="26.1" customHeight="1">
      <c r="D4236" s="64"/>
      <c r="E4236" s="71"/>
    </row>
    <row r="4237" spans="4:5" ht="26.1" customHeight="1">
      <c r="D4237" s="64"/>
      <c r="E4237" s="71"/>
    </row>
    <row r="4238" spans="4:5" ht="26.1" customHeight="1">
      <c r="D4238" s="64"/>
      <c r="E4238" s="71"/>
    </row>
    <row r="4239" spans="4:5" ht="26.1" customHeight="1">
      <c r="D4239" s="64"/>
      <c r="E4239" s="71"/>
    </row>
    <row r="4240" spans="4:5" ht="26.1" customHeight="1">
      <c r="D4240" s="64"/>
      <c r="E4240" s="71"/>
    </row>
    <row r="4241" spans="4:5" ht="26.1" customHeight="1">
      <c r="D4241" s="64"/>
      <c r="E4241" s="71"/>
    </row>
    <row r="4242" spans="4:5" ht="26.1" customHeight="1">
      <c r="D4242" s="64"/>
      <c r="E4242" s="71"/>
    </row>
    <row r="4243" spans="4:5" ht="26.1" customHeight="1">
      <c r="D4243" s="64"/>
      <c r="E4243" s="71"/>
    </row>
    <row r="4244" spans="4:5" ht="26.1" customHeight="1">
      <c r="D4244" s="64"/>
      <c r="E4244" s="71"/>
    </row>
    <row r="4245" spans="4:5" ht="26.1" customHeight="1">
      <c r="D4245" s="64"/>
      <c r="E4245" s="71"/>
    </row>
    <row r="4246" spans="4:5" ht="26.1" customHeight="1">
      <c r="D4246" s="64"/>
      <c r="E4246" s="71"/>
    </row>
    <row r="4247" spans="4:5" ht="26.1" customHeight="1">
      <c r="D4247" s="64"/>
      <c r="E4247" s="71"/>
    </row>
    <row r="4248" spans="4:5" ht="26.1" customHeight="1">
      <c r="D4248" s="64"/>
      <c r="E4248" s="71"/>
    </row>
    <row r="4249" spans="4:5" ht="26.1" customHeight="1">
      <c r="D4249" s="64"/>
      <c r="E4249" s="71"/>
    </row>
    <row r="4250" spans="4:5" ht="26.1" customHeight="1">
      <c r="D4250" s="64"/>
      <c r="E4250" s="71"/>
    </row>
    <row r="4251" spans="4:5" ht="26.1" customHeight="1">
      <c r="D4251" s="64"/>
      <c r="E4251" s="71"/>
    </row>
    <row r="4252" spans="4:5" ht="26.1" customHeight="1">
      <c r="D4252" s="64"/>
      <c r="E4252" s="71"/>
    </row>
    <row r="4253" spans="4:5" ht="26.1" customHeight="1">
      <c r="D4253" s="64"/>
      <c r="E4253" s="71"/>
    </row>
    <row r="4254" spans="4:5" ht="26.1" customHeight="1">
      <c r="D4254" s="64"/>
      <c r="E4254" s="71"/>
    </row>
    <row r="4255" spans="4:5" ht="26.1" customHeight="1">
      <c r="D4255" s="64"/>
      <c r="E4255" s="71"/>
    </row>
    <row r="4256" spans="4:5" ht="26.1" customHeight="1">
      <c r="D4256" s="64"/>
      <c r="E4256" s="71"/>
    </row>
    <row r="4257" spans="4:5" ht="26.1" customHeight="1">
      <c r="D4257" s="64"/>
      <c r="E4257" s="71"/>
    </row>
    <row r="4258" spans="4:5" ht="26.1" customHeight="1">
      <c r="D4258" s="64"/>
      <c r="E4258" s="71"/>
    </row>
    <row r="4259" spans="4:5" ht="26.1" customHeight="1">
      <c r="D4259" s="64"/>
      <c r="E4259" s="71"/>
    </row>
    <row r="4260" spans="4:5" ht="26.1" customHeight="1">
      <c r="D4260" s="64"/>
      <c r="E4260" s="71"/>
    </row>
    <row r="4261" spans="4:5" ht="26.1" customHeight="1">
      <c r="D4261" s="64"/>
      <c r="E4261" s="71"/>
    </row>
    <row r="4262" spans="4:5" ht="26.1" customHeight="1">
      <c r="D4262" s="64"/>
      <c r="E4262" s="71"/>
    </row>
    <row r="4263" spans="4:5" ht="26.1" customHeight="1">
      <c r="D4263" s="64"/>
      <c r="E4263" s="71"/>
    </row>
    <row r="4264" spans="4:5" ht="26.1" customHeight="1">
      <c r="D4264" s="64"/>
      <c r="E4264" s="71"/>
    </row>
    <row r="4265" spans="4:5" ht="26.1" customHeight="1">
      <c r="D4265" s="64"/>
      <c r="E4265" s="71"/>
    </row>
    <row r="4266" spans="4:5" ht="26.1" customHeight="1">
      <c r="D4266" s="64"/>
      <c r="E4266" s="71"/>
    </row>
    <row r="4267" spans="4:5" ht="26.1" customHeight="1">
      <c r="D4267" s="64"/>
      <c r="E4267" s="71"/>
    </row>
    <row r="4268" spans="4:5" ht="26.1" customHeight="1">
      <c r="D4268" s="64"/>
      <c r="E4268" s="71"/>
    </row>
    <row r="4269" spans="4:5" ht="26.1" customHeight="1">
      <c r="D4269" s="64"/>
      <c r="E4269" s="71"/>
    </row>
    <row r="4270" spans="4:5" ht="26.1" customHeight="1">
      <c r="D4270" s="64"/>
      <c r="E4270" s="71"/>
    </row>
    <row r="4271" spans="4:5" ht="26.1" customHeight="1">
      <c r="D4271" s="64"/>
      <c r="E4271" s="71"/>
    </row>
    <row r="4272" spans="4:5" ht="26.1" customHeight="1">
      <c r="D4272" s="64"/>
      <c r="E4272" s="71"/>
    </row>
    <row r="4273" spans="4:5" ht="26.1" customHeight="1">
      <c r="D4273" s="64"/>
      <c r="E4273" s="71"/>
    </row>
    <row r="4274" spans="4:5" ht="26.1" customHeight="1">
      <c r="D4274" s="64"/>
      <c r="E4274" s="71"/>
    </row>
    <row r="4275" spans="4:5" ht="26.1" customHeight="1">
      <c r="D4275" s="64"/>
      <c r="E4275" s="71"/>
    </row>
    <row r="4276" spans="4:5" ht="26.1" customHeight="1">
      <c r="D4276" s="64"/>
      <c r="E4276" s="71"/>
    </row>
    <row r="4277" spans="4:5" ht="26.1" customHeight="1">
      <c r="D4277" s="64"/>
      <c r="E4277" s="71"/>
    </row>
    <row r="4278" spans="4:5" ht="26.1" customHeight="1">
      <c r="D4278" s="64"/>
      <c r="E4278" s="71"/>
    </row>
    <row r="4279" spans="4:5" ht="26.1" customHeight="1">
      <c r="D4279" s="64"/>
      <c r="E4279" s="71"/>
    </row>
    <row r="4280" spans="4:5" ht="26.1" customHeight="1">
      <c r="D4280" s="64"/>
      <c r="E4280" s="71"/>
    </row>
    <row r="4281" spans="4:5" ht="26.1" customHeight="1">
      <c r="D4281" s="64"/>
      <c r="E4281" s="71"/>
    </row>
    <row r="4282" spans="4:5" ht="26.1" customHeight="1">
      <c r="D4282" s="64"/>
      <c r="E4282" s="71"/>
    </row>
    <row r="4283" spans="4:5" ht="26.1" customHeight="1">
      <c r="D4283" s="64"/>
      <c r="E4283" s="71"/>
    </row>
    <row r="4284" spans="4:5" ht="26.1" customHeight="1">
      <c r="D4284" s="64"/>
      <c r="E4284" s="71"/>
    </row>
    <row r="4285" spans="4:5" ht="26.1" customHeight="1">
      <c r="D4285" s="64"/>
      <c r="E4285" s="71"/>
    </row>
    <row r="4286" spans="4:5" ht="26.1" customHeight="1">
      <c r="D4286" s="64"/>
      <c r="E4286" s="71"/>
    </row>
    <row r="4287" spans="4:5" ht="26.1" customHeight="1">
      <c r="D4287" s="64"/>
      <c r="E4287" s="71"/>
    </row>
    <row r="4288" spans="4:5" ht="26.1" customHeight="1">
      <c r="D4288" s="64"/>
      <c r="E4288" s="71"/>
    </row>
    <row r="4289" spans="4:5" ht="26.1" customHeight="1">
      <c r="D4289" s="64"/>
      <c r="E4289" s="71"/>
    </row>
    <row r="4290" spans="4:5" ht="26.1" customHeight="1">
      <c r="D4290" s="64"/>
      <c r="E4290" s="71"/>
    </row>
    <row r="4291" spans="4:5" ht="26.1" customHeight="1">
      <c r="D4291" s="64"/>
      <c r="E4291" s="71"/>
    </row>
    <row r="4292" spans="4:5" ht="26.1" customHeight="1">
      <c r="D4292" s="64"/>
      <c r="E4292" s="71"/>
    </row>
    <row r="4293" spans="4:5" ht="26.1" customHeight="1">
      <c r="D4293" s="64"/>
      <c r="E4293" s="71"/>
    </row>
    <row r="4294" spans="4:5" ht="26.1" customHeight="1">
      <c r="D4294" s="64"/>
      <c r="E4294" s="71"/>
    </row>
    <row r="4295" spans="4:5" ht="26.1" customHeight="1">
      <c r="D4295" s="64"/>
      <c r="E4295" s="71"/>
    </row>
    <row r="4296" spans="4:5" ht="26.1" customHeight="1">
      <c r="D4296" s="64"/>
      <c r="E4296" s="71"/>
    </row>
    <row r="4297" spans="4:5" ht="26.1" customHeight="1">
      <c r="D4297" s="64"/>
      <c r="E4297" s="71"/>
    </row>
    <row r="4298" spans="4:5" ht="26.1" customHeight="1">
      <c r="D4298" s="64"/>
      <c r="E4298" s="71"/>
    </row>
    <row r="4299" spans="4:5" ht="26.1" customHeight="1">
      <c r="D4299" s="64"/>
      <c r="E4299" s="71"/>
    </row>
    <row r="4300" spans="4:5" ht="26.1" customHeight="1">
      <c r="D4300" s="64"/>
      <c r="E4300" s="71"/>
    </row>
    <row r="4301" spans="4:5" ht="26.1" customHeight="1">
      <c r="D4301" s="64"/>
      <c r="E4301" s="71"/>
    </row>
    <row r="4302" spans="4:5" ht="26.1" customHeight="1">
      <c r="D4302" s="64"/>
      <c r="E4302" s="71"/>
    </row>
    <row r="4303" spans="4:5" ht="26.1" customHeight="1">
      <c r="D4303" s="64"/>
      <c r="E4303" s="71"/>
    </row>
    <row r="4304" spans="4:5" ht="26.1" customHeight="1">
      <c r="D4304" s="64"/>
      <c r="E4304" s="71"/>
    </row>
    <row r="4305" spans="4:5" ht="26.1" customHeight="1">
      <c r="D4305" s="64"/>
      <c r="E4305" s="71"/>
    </row>
    <row r="4306" spans="4:5" ht="26.1" customHeight="1">
      <c r="D4306" s="64"/>
      <c r="E4306" s="71"/>
    </row>
    <row r="4307" spans="4:5" ht="26.1" customHeight="1">
      <c r="D4307" s="64"/>
      <c r="E4307" s="71"/>
    </row>
    <row r="4308" spans="4:5" ht="26.1" customHeight="1">
      <c r="D4308" s="64"/>
      <c r="E4308" s="71"/>
    </row>
    <row r="4309" spans="4:5" ht="26.1" customHeight="1">
      <c r="D4309" s="64"/>
      <c r="E4309" s="71"/>
    </row>
    <row r="4310" spans="4:5" ht="26.1" customHeight="1">
      <c r="D4310" s="64"/>
      <c r="E4310" s="71"/>
    </row>
    <row r="4311" spans="4:5" ht="26.1" customHeight="1">
      <c r="D4311" s="64"/>
      <c r="E4311" s="71"/>
    </row>
    <row r="4312" spans="4:5" ht="26.1" customHeight="1">
      <c r="D4312" s="64"/>
      <c r="E4312" s="71"/>
    </row>
    <row r="4313" spans="4:5" ht="26.1" customHeight="1">
      <c r="D4313" s="64"/>
      <c r="E4313" s="71"/>
    </row>
    <row r="4314" spans="4:5" ht="26.1" customHeight="1">
      <c r="D4314" s="64"/>
      <c r="E4314" s="71"/>
    </row>
    <row r="4315" spans="4:5" ht="26.1" customHeight="1">
      <c r="D4315" s="64"/>
      <c r="E4315" s="71"/>
    </row>
    <row r="4316" spans="4:5" ht="26.1" customHeight="1">
      <c r="D4316" s="64"/>
      <c r="E4316" s="71"/>
    </row>
    <row r="4317" spans="4:5" ht="26.1" customHeight="1">
      <c r="D4317" s="64"/>
      <c r="E4317" s="71"/>
    </row>
    <row r="4318" spans="4:5" ht="26.1" customHeight="1">
      <c r="D4318" s="64"/>
      <c r="E4318" s="71"/>
    </row>
    <row r="4319" spans="4:5" ht="26.1" customHeight="1">
      <c r="D4319" s="64"/>
      <c r="E4319" s="71"/>
    </row>
    <row r="4320" spans="4:5" ht="26.1" customHeight="1">
      <c r="D4320" s="64"/>
      <c r="E4320" s="71"/>
    </row>
    <row r="4321" spans="4:5" ht="26.1" customHeight="1">
      <c r="D4321" s="64"/>
      <c r="E4321" s="71"/>
    </row>
    <row r="4322" spans="4:5" ht="26.1" customHeight="1">
      <c r="D4322" s="64"/>
      <c r="E4322" s="71"/>
    </row>
    <row r="4323" spans="4:5" ht="26.1" customHeight="1">
      <c r="D4323" s="64"/>
      <c r="E4323" s="71"/>
    </row>
    <row r="4324" spans="4:5" ht="26.1" customHeight="1">
      <c r="D4324" s="64"/>
      <c r="E4324" s="71"/>
    </row>
    <row r="4325" spans="4:5" ht="26.1" customHeight="1">
      <c r="D4325" s="64"/>
      <c r="E4325" s="71"/>
    </row>
    <row r="4326" spans="4:5" ht="26.1" customHeight="1">
      <c r="D4326" s="64"/>
      <c r="E4326" s="71"/>
    </row>
    <row r="4327" spans="4:5" ht="26.1" customHeight="1">
      <c r="D4327" s="64"/>
      <c r="E4327" s="71"/>
    </row>
    <row r="4328" spans="4:5" ht="26.1" customHeight="1">
      <c r="D4328" s="64"/>
      <c r="E4328" s="71"/>
    </row>
    <row r="4329" spans="4:5" ht="26.1" customHeight="1">
      <c r="D4329" s="64"/>
      <c r="E4329" s="71"/>
    </row>
    <row r="4330" spans="4:5" ht="26.1" customHeight="1">
      <c r="D4330" s="64"/>
      <c r="E4330" s="71"/>
    </row>
    <row r="4331" spans="4:5" ht="26.1" customHeight="1">
      <c r="D4331" s="64"/>
      <c r="E4331" s="71"/>
    </row>
    <row r="4332" spans="4:5" ht="26.1" customHeight="1">
      <c r="D4332" s="64"/>
      <c r="E4332" s="71"/>
    </row>
    <row r="4333" spans="4:5" ht="26.1" customHeight="1">
      <c r="D4333" s="64"/>
      <c r="E4333" s="71"/>
    </row>
    <row r="4334" spans="4:5" ht="26.1" customHeight="1">
      <c r="D4334" s="64"/>
      <c r="E4334" s="71"/>
    </row>
    <row r="4335" spans="4:5" ht="26.1" customHeight="1">
      <c r="D4335" s="64"/>
      <c r="E4335" s="71"/>
    </row>
    <row r="4336" spans="4:5" ht="26.1" customHeight="1">
      <c r="D4336" s="64"/>
      <c r="E4336" s="71"/>
    </row>
    <row r="4337" spans="4:5" ht="26.1" customHeight="1">
      <c r="D4337" s="64"/>
      <c r="E4337" s="71"/>
    </row>
    <row r="4338" spans="4:5" ht="26.1" customHeight="1">
      <c r="D4338" s="64"/>
      <c r="E4338" s="71"/>
    </row>
    <row r="4339" spans="4:5" ht="26.1" customHeight="1">
      <c r="D4339" s="64"/>
      <c r="E4339" s="71"/>
    </row>
    <row r="4340" spans="4:5" ht="26.1" customHeight="1">
      <c r="D4340" s="64"/>
      <c r="E4340" s="71"/>
    </row>
    <row r="4341" spans="4:5" ht="26.1" customHeight="1">
      <c r="D4341" s="64"/>
      <c r="E4341" s="71"/>
    </row>
    <row r="4342" spans="4:5" ht="26.1" customHeight="1">
      <c r="D4342" s="64"/>
      <c r="E4342" s="71"/>
    </row>
    <row r="4343" spans="4:5" ht="26.1" customHeight="1">
      <c r="D4343" s="64"/>
      <c r="E4343" s="71"/>
    </row>
    <row r="4344" spans="4:5" ht="26.1" customHeight="1">
      <c r="D4344" s="64"/>
      <c r="E4344" s="71"/>
    </row>
    <row r="4345" spans="4:5" ht="26.1" customHeight="1">
      <c r="D4345" s="64"/>
      <c r="E4345" s="71"/>
    </row>
    <row r="4346" spans="4:5" ht="26.1" customHeight="1">
      <c r="D4346" s="64"/>
      <c r="E4346" s="71"/>
    </row>
    <row r="4347" spans="4:5" ht="26.1" customHeight="1">
      <c r="D4347" s="64"/>
      <c r="E4347" s="71"/>
    </row>
    <row r="4348" spans="4:5" ht="26.1" customHeight="1">
      <c r="D4348" s="64"/>
      <c r="E4348" s="71"/>
    </row>
    <row r="4349" spans="4:5" ht="26.1" customHeight="1">
      <c r="D4349" s="64"/>
      <c r="E4349" s="71"/>
    </row>
    <row r="4350" spans="4:5" ht="26.1" customHeight="1">
      <c r="D4350" s="64"/>
      <c r="E4350" s="71"/>
    </row>
    <row r="4351" spans="4:5" ht="26.1" customHeight="1">
      <c r="D4351" s="64"/>
      <c r="E4351" s="71"/>
    </row>
    <row r="4352" spans="4:5" ht="26.1" customHeight="1">
      <c r="D4352" s="64"/>
      <c r="E4352" s="71"/>
    </row>
    <row r="4353" spans="4:5" ht="26.1" customHeight="1">
      <c r="D4353" s="64"/>
      <c r="E4353" s="71"/>
    </row>
    <row r="4354" spans="4:5" ht="26.1" customHeight="1">
      <c r="D4354" s="64"/>
      <c r="E4354" s="71"/>
    </row>
    <row r="4355" spans="4:5" ht="26.1" customHeight="1">
      <c r="D4355" s="64"/>
      <c r="E4355" s="71"/>
    </row>
    <row r="4356" spans="4:5" ht="26.1" customHeight="1">
      <c r="D4356" s="64"/>
      <c r="E4356" s="71"/>
    </row>
    <row r="4357" spans="4:5" ht="26.1" customHeight="1">
      <c r="D4357" s="64"/>
      <c r="E4357" s="71"/>
    </row>
    <row r="4358" spans="4:5" ht="26.1" customHeight="1">
      <c r="D4358" s="64"/>
      <c r="E4358" s="71"/>
    </row>
    <row r="4359" spans="4:5" ht="26.1" customHeight="1">
      <c r="D4359" s="64"/>
      <c r="E4359" s="71"/>
    </row>
    <row r="4360" spans="4:5" ht="26.1" customHeight="1">
      <c r="D4360" s="64"/>
      <c r="E4360" s="71"/>
    </row>
    <row r="4361" spans="4:5" ht="26.1" customHeight="1">
      <c r="D4361" s="64"/>
      <c r="E4361" s="71"/>
    </row>
    <row r="4362" spans="4:5" ht="26.1" customHeight="1">
      <c r="D4362" s="64"/>
      <c r="E4362" s="71"/>
    </row>
    <row r="4363" spans="4:5" ht="26.1" customHeight="1">
      <c r="D4363" s="64"/>
      <c r="E4363" s="71"/>
    </row>
    <row r="4364" spans="4:5" ht="26.1" customHeight="1">
      <c r="D4364" s="64"/>
      <c r="E4364" s="71"/>
    </row>
    <row r="4365" spans="4:5" ht="26.1" customHeight="1">
      <c r="D4365" s="64"/>
      <c r="E4365" s="71"/>
    </row>
    <row r="4366" spans="4:5" ht="26.1" customHeight="1">
      <c r="D4366" s="64"/>
      <c r="E4366" s="71"/>
    </row>
    <row r="4367" spans="4:5" ht="26.1" customHeight="1">
      <c r="D4367" s="64"/>
      <c r="E4367" s="71"/>
    </row>
    <row r="4368" spans="4:5" ht="26.1" customHeight="1">
      <c r="D4368" s="64"/>
      <c r="E4368" s="71"/>
    </row>
    <row r="4369" spans="4:5" ht="26.1" customHeight="1">
      <c r="D4369" s="64"/>
      <c r="E4369" s="71"/>
    </row>
    <row r="4370" spans="4:5" ht="26.1" customHeight="1">
      <c r="D4370" s="64"/>
      <c r="E4370" s="71"/>
    </row>
    <row r="4371" spans="4:5" ht="26.1" customHeight="1">
      <c r="D4371" s="64"/>
      <c r="E4371" s="71"/>
    </row>
    <row r="4372" spans="4:5" ht="26.1" customHeight="1">
      <c r="D4372" s="64"/>
      <c r="E4372" s="71"/>
    </row>
    <row r="4373" spans="4:5" ht="26.1" customHeight="1">
      <c r="D4373" s="64"/>
      <c r="E4373" s="71"/>
    </row>
    <row r="4374" spans="4:5" ht="26.1" customHeight="1">
      <c r="D4374" s="64"/>
      <c r="E4374" s="71"/>
    </row>
    <row r="4375" spans="4:5" ht="26.1" customHeight="1">
      <c r="D4375" s="64"/>
      <c r="E4375" s="71"/>
    </row>
    <row r="4376" spans="4:5" ht="26.1" customHeight="1">
      <c r="D4376" s="64"/>
      <c r="E4376" s="71"/>
    </row>
    <row r="4377" spans="4:5" ht="26.1" customHeight="1">
      <c r="D4377" s="64"/>
      <c r="E4377" s="71"/>
    </row>
    <row r="4378" spans="4:5" ht="26.1" customHeight="1">
      <c r="D4378" s="64"/>
      <c r="E4378" s="71"/>
    </row>
    <row r="4379" spans="4:5" ht="26.1" customHeight="1">
      <c r="D4379" s="64"/>
      <c r="E4379" s="71"/>
    </row>
    <row r="4380" spans="4:5" ht="26.1" customHeight="1">
      <c r="D4380" s="64"/>
      <c r="E4380" s="71"/>
    </row>
    <row r="4381" spans="4:5" ht="26.1" customHeight="1">
      <c r="D4381" s="64"/>
      <c r="E4381" s="71"/>
    </row>
    <row r="4382" spans="4:5" ht="26.1" customHeight="1">
      <c r="D4382" s="64"/>
      <c r="E4382" s="71"/>
    </row>
    <row r="4383" spans="4:5" ht="26.1" customHeight="1">
      <c r="D4383" s="64"/>
      <c r="E4383" s="71"/>
    </row>
    <row r="4384" spans="4:5" ht="26.1" customHeight="1">
      <c r="D4384" s="64"/>
      <c r="E4384" s="71"/>
    </row>
    <row r="4385" spans="4:5" ht="26.1" customHeight="1">
      <c r="D4385" s="64"/>
      <c r="E4385" s="71"/>
    </row>
    <row r="4386" spans="4:5" ht="26.1" customHeight="1">
      <c r="D4386" s="64"/>
      <c r="E4386" s="71"/>
    </row>
    <row r="4387" spans="4:5" ht="26.1" customHeight="1">
      <c r="D4387" s="64"/>
      <c r="E4387" s="71"/>
    </row>
    <row r="4388" spans="4:5" ht="26.1" customHeight="1">
      <c r="D4388" s="64"/>
      <c r="E4388" s="71"/>
    </row>
    <row r="4389" spans="4:5" ht="26.1" customHeight="1">
      <c r="D4389" s="64"/>
      <c r="E4389" s="71"/>
    </row>
    <row r="4390" spans="4:5" ht="26.1" customHeight="1">
      <c r="D4390" s="64"/>
      <c r="E4390" s="71"/>
    </row>
    <row r="4391" spans="4:5" ht="26.1" customHeight="1">
      <c r="D4391" s="64"/>
      <c r="E4391" s="71"/>
    </row>
    <row r="4392" spans="4:5" ht="26.1" customHeight="1">
      <c r="D4392" s="64"/>
      <c r="E4392" s="71"/>
    </row>
    <row r="4393" spans="4:5" ht="26.1" customHeight="1">
      <c r="D4393" s="64"/>
      <c r="E4393" s="71"/>
    </row>
    <row r="4394" spans="4:5" ht="26.1" customHeight="1">
      <c r="D4394" s="64"/>
      <c r="E4394" s="71"/>
    </row>
    <row r="4395" spans="4:5" ht="26.1" customHeight="1">
      <c r="D4395" s="64"/>
      <c r="E4395" s="71"/>
    </row>
    <row r="4396" spans="4:5" ht="26.1" customHeight="1">
      <c r="D4396" s="64"/>
      <c r="E4396" s="71"/>
    </row>
    <row r="4397" spans="4:5" ht="26.1" customHeight="1">
      <c r="D4397" s="64"/>
      <c r="E4397" s="71"/>
    </row>
    <row r="4398" spans="4:5" ht="26.1" customHeight="1">
      <c r="D4398" s="64"/>
      <c r="E4398" s="71"/>
    </row>
    <row r="4399" spans="4:5" ht="26.1" customHeight="1">
      <c r="D4399" s="64"/>
      <c r="E4399" s="71"/>
    </row>
    <row r="4400" spans="4:5" ht="26.1" customHeight="1">
      <c r="D4400" s="64"/>
      <c r="E4400" s="71"/>
    </row>
    <row r="4401" spans="4:5" ht="26.1" customHeight="1">
      <c r="D4401" s="64"/>
      <c r="E4401" s="71"/>
    </row>
    <row r="4402" spans="4:5" ht="26.1" customHeight="1">
      <c r="D4402" s="64"/>
      <c r="E4402" s="71"/>
    </row>
    <row r="4403" spans="4:5" ht="26.1" customHeight="1">
      <c r="D4403" s="64"/>
      <c r="E4403" s="71"/>
    </row>
    <row r="4404" spans="4:5" ht="26.1" customHeight="1">
      <c r="D4404" s="64"/>
      <c r="E4404" s="71"/>
    </row>
    <row r="4405" spans="4:5" ht="26.1" customHeight="1">
      <c r="D4405" s="64"/>
      <c r="E4405" s="71"/>
    </row>
    <row r="4406" spans="4:5" ht="26.1" customHeight="1">
      <c r="D4406" s="64"/>
      <c r="E4406" s="71"/>
    </row>
    <row r="4407" spans="4:5" ht="26.1" customHeight="1">
      <c r="D4407" s="64"/>
      <c r="E4407" s="71"/>
    </row>
    <row r="4408" spans="4:5" ht="26.1" customHeight="1">
      <c r="D4408" s="64"/>
      <c r="E4408" s="71"/>
    </row>
    <row r="4409" spans="4:5" ht="26.1" customHeight="1">
      <c r="D4409" s="64"/>
      <c r="E4409" s="71"/>
    </row>
    <row r="4410" spans="4:5" ht="26.1" customHeight="1">
      <c r="D4410" s="64"/>
      <c r="E4410" s="71"/>
    </row>
    <row r="4411" spans="4:5" ht="26.1" customHeight="1">
      <c r="D4411" s="64"/>
      <c r="E4411" s="71"/>
    </row>
    <row r="4412" spans="4:5" ht="26.1" customHeight="1">
      <c r="D4412" s="64"/>
      <c r="E4412" s="71"/>
    </row>
    <row r="4413" spans="4:5" ht="26.1" customHeight="1">
      <c r="D4413" s="64"/>
      <c r="E4413" s="71"/>
    </row>
    <row r="4414" spans="4:5" ht="26.1" customHeight="1">
      <c r="D4414" s="64"/>
      <c r="E4414" s="71"/>
    </row>
    <row r="4415" spans="4:5" ht="26.1" customHeight="1">
      <c r="D4415" s="64"/>
      <c r="E4415" s="71"/>
    </row>
    <row r="4416" spans="4:5" ht="26.1" customHeight="1">
      <c r="D4416" s="64"/>
      <c r="E4416" s="71"/>
    </row>
    <row r="4417" spans="4:5" ht="26.1" customHeight="1">
      <c r="D4417" s="64"/>
      <c r="E4417" s="71"/>
    </row>
    <row r="4418" spans="4:5" ht="26.1" customHeight="1">
      <c r="D4418" s="64"/>
      <c r="E4418" s="71"/>
    </row>
    <row r="4419" spans="4:5" ht="26.1" customHeight="1">
      <c r="D4419" s="64"/>
      <c r="E4419" s="71"/>
    </row>
    <row r="4420" spans="4:5" ht="26.1" customHeight="1">
      <c r="D4420" s="64"/>
      <c r="E4420" s="71"/>
    </row>
    <row r="4421" spans="4:5" ht="26.1" customHeight="1">
      <c r="D4421" s="64"/>
      <c r="E4421" s="71"/>
    </row>
    <row r="4422" spans="4:5" ht="26.1" customHeight="1">
      <c r="D4422" s="64"/>
      <c r="E4422" s="71"/>
    </row>
    <row r="4423" spans="4:5" ht="26.1" customHeight="1">
      <c r="D4423" s="64"/>
      <c r="E4423" s="71"/>
    </row>
    <row r="4424" spans="4:5" ht="26.1" customHeight="1">
      <c r="D4424" s="64"/>
      <c r="E4424" s="71"/>
    </row>
    <row r="4425" spans="4:5" ht="26.1" customHeight="1">
      <c r="D4425" s="64"/>
      <c r="E4425" s="71"/>
    </row>
    <row r="4426" spans="4:5" ht="26.1" customHeight="1">
      <c r="D4426" s="64"/>
      <c r="E4426" s="71"/>
    </row>
    <row r="4427" spans="4:5" ht="26.1" customHeight="1">
      <c r="D4427" s="64"/>
      <c r="E4427" s="71"/>
    </row>
    <row r="4428" spans="4:5" ht="26.1" customHeight="1">
      <c r="D4428" s="64"/>
      <c r="E4428" s="71"/>
    </row>
    <row r="4429" spans="4:5" ht="26.1" customHeight="1">
      <c r="D4429" s="64"/>
      <c r="E4429" s="71"/>
    </row>
    <row r="4430" spans="4:5" ht="26.1" customHeight="1">
      <c r="D4430" s="64"/>
      <c r="E4430" s="71"/>
    </row>
    <row r="4431" spans="4:5" ht="26.1" customHeight="1">
      <c r="D4431" s="64"/>
      <c r="E4431" s="71"/>
    </row>
    <row r="4432" spans="4:5" ht="26.1" customHeight="1">
      <c r="D4432" s="64"/>
      <c r="E4432" s="71"/>
    </row>
    <row r="4433" spans="4:5" ht="26.1" customHeight="1">
      <c r="D4433" s="64"/>
      <c r="E4433" s="71"/>
    </row>
    <row r="4434" spans="4:5" ht="26.1" customHeight="1">
      <c r="D4434" s="64"/>
      <c r="E4434" s="71"/>
    </row>
    <row r="4435" spans="4:5" ht="26.1" customHeight="1">
      <c r="D4435" s="64"/>
      <c r="E4435" s="71"/>
    </row>
    <row r="4436" spans="4:5" ht="26.1" customHeight="1">
      <c r="D4436" s="64"/>
      <c r="E4436" s="71"/>
    </row>
    <row r="4437" spans="4:5" ht="26.1" customHeight="1">
      <c r="D4437" s="64"/>
      <c r="E4437" s="71"/>
    </row>
    <row r="4438" spans="4:5" ht="26.1" customHeight="1">
      <c r="D4438" s="64"/>
      <c r="E4438" s="71"/>
    </row>
    <row r="4439" spans="4:5" ht="26.1" customHeight="1">
      <c r="D4439" s="64"/>
      <c r="E4439" s="71"/>
    </row>
    <row r="4440" spans="4:5" ht="26.1" customHeight="1">
      <c r="D4440" s="64"/>
      <c r="E4440" s="71"/>
    </row>
    <row r="4441" spans="4:5" ht="26.1" customHeight="1">
      <c r="D4441" s="64"/>
      <c r="E4441" s="71"/>
    </row>
    <row r="4442" spans="4:5" ht="26.1" customHeight="1">
      <c r="D4442" s="64"/>
      <c r="E4442" s="71"/>
    </row>
    <row r="4443" spans="4:5" ht="26.1" customHeight="1">
      <c r="D4443" s="64"/>
      <c r="E4443" s="71"/>
    </row>
    <row r="4444" spans="4:5" ht="26.1" customHeight="1">
      <c r="D4444" s="64"/>
      <c r="E4444" s="71"/>
    </row>
    <row r="4445" spans="4:5" ht="26.1" customHeight="1">
      <c r="D4445" s="64"/>
      <c r="E4445" s="71"/>
    </row>
    <row r="4446" spans="4:5" ht="26.1" customHeight="1">
      <c r="D4446" s="64"/>
      <c r="E4446" s="71"/>
    </row>
    <row r="4447" spans="4:5" ht="26.1" customHeight="1">
      <c r="D4447" s="64"/>
      <c r="E4447" s="71"/>
    </row>
    <row r="4448" spans="4:5" ht="26.1" customHeight="1">
      <c r="D4448" s="64"/>
      <c r="E4448" s="71"/>
    </row>
    <row r="4449" spans="4:5" ht="26.1" customHeight="1">
      <c r="D4449" s="64"/>
      <c r="E4449" s="71"/>
    </row>
    <row r="4450" spans="4:5" ht="26.1" customHeight="1">
      <c r="D4450" s="64"/>
      <c r="E4450" s="71"/>
    </row>
    <row r="4451" spans="4:5" ht="26.1" customHeight="1">
      <c r="D4451" s="64"/>
      <c r="E4451" s="71"/>
    </row>
    <row r="4452" spans="4:5" ht="26.1" customHeight="1">
      <c r="D4452" s="64"/>
      <c r="E4452" s="71"/>
    </row>
    <row r="4453" spans="4:5" ht="26.1" customHeight="1">
      <c r="D4453" s="64"/>
      <c r="E4453" s="71"/>
    </row>
    <row r="4454" spans="4:5" ht="26.1" customHeight="1">
      <c r="D4454" s="64"/>
      <c r="E4454" s="71"/>
    </row>
    <row r="4455" spans="4:5" ht="26.1" customHeight="1">
      <c r="D4455" s="64"/>
      <c r="E4455" s="71"/>
    </row>
    <row r="4456" spans="4:5" ht="26.1" customHeight="1">
      <c r="D4456" s="64"/>
      <c r="E4456" s="71"/>
    </row>
    <row r="4457" spans="4:5" ht="26.1" customHeight="1">
      <c r="D4457" s="64"/>
      <c r="E4457" s="71"/>
    </row>
    <row r="4458" spans="4:5" ht="26.1" customHeight="1">
      <c r="D4458" s="64"/>
      <c r="E4458" s="71"/>
    </row>
    <row r="4459" spans="4:5" ht="26.1" customHeight="1">
      <c r="D4459" s="64"/>
      <c r="E4459" s="71"/>
    </row>
    <row r="4460" spans="4:5" ht="26.1" customHeight="1">
      <c r="D4460" s="64"/>
      <c r="E4460" s="71"/>
    </row>
    <row r="4461" spans="4:5" ht="26.1" customHeight="1">
      <c r="D4461" s="64"/>
      <c r="E4461" s="71"/>
    </row>
    <row r="4462" spans="4:5" ht="26.1" customHeight="1">
      <c r="D4462" s="64"/>
      <c r="E4462" s="71"/>
    </row>
    <row r="4463" spans="4:5" ht="26.1" customHeight="1">
      <c r="D4463" s="64"/>
      <c r="E4463" s="71"/>
    </row>
    <row r="4464" spans="4:5" ht="26.1" customHeight="1">
      <c r="D4464" s="64"/>
      <c r="E4464" s="71"/>
    </row>
    <row r="4465" spans="4:5" ht="26.1" customHeight="1">
      <c r="D4465" s="64"/>
      <c r="E4465" s="71"/>
    </row>
    <row r="4466" spans="4:5" ht="26.1" customHeight="1">
      <c r="D4466" s="64"/>
      <c r="E4466" s="71"/>
    </row>
    <row r="4467" spans="4:5" ht="26.1" customHeight="1">
      <c r="D4467" s="64"/>
      <c r="E4467" s="71"/>
    </row>
    <row r="4468" spans="4:5" ht="26.1" customHeight="1">
      <c r="D4468" s="64"/>
      <c r="E4468" s="71"/>
    </row>
    <row r="4469" spans="4:5" ht="26.1" customHeight="1">
      <c r="D4469" s="64"/>
      <c r="E4469" s="71"/>
    </row>
    <row r="4470" spans="4:5" ht="26.1" customHeight="1">
      <c r="D4470" s="64"/>
      <c r="E4470" s="71"/>
    </row>
    <row r="4471" spans="4:5" ht="26.1" customHeight="1">
      <c r="D4471" s="64"/>
      <c r="E4471" s="71"/>
    </row>
    <row r="4472" spans="4:5" ht="26.1" customHeight="1">
      <c r="D4472" s="64"/>
      <c r="E4472" s="71"/>
    </row>
    <row r="4473" spans="4:5" ht="26.1" customHeight="1">
      <c r="D4473" s="64"/>
      <c r="E4473" s="71"/>
    </row>
    <row r="4474" spans="4:5" ht="26.1" customHeight="1">
      <c r="D4474" s="64"/>
      <c r="E4474" s="71"/>
    </row>
    <row r="4475" spans="4:5" ht="26.1" customHeight="1">
      <c r="D4475" s="64"/>
      <c r="E4475" s="71"/>
    </row>
    <row r="4476" spans="4:5" ht="26.1" customHeight="1">
      <c r="D4476" s="64"/>
      <c r="E4476" s="71"/>
    </row>
    <row r="4477" spans="4:5" ht="26.1" customHeight="1">
      <c r="D4477" s="64"/>
      <c r="E4477" s="71"/>
    </row>
    <row r="4478" spans="4:5" ht="26.1" customHeight="1">
      <c r="D4478" s="64"/>
      <c r="E4478" s="71"/>
    </row>
    <row r="4479" spans="4:5" ht="26.1" customHeight="1">
      <c r="D4479" s="64"/>
      <c r="E4479" s="71"/>
    </row>
    <row r="4480" spans="4:5" ht="26.1" customHeight="1">
      <c r="D4480" s="64"/>
      <c r="E4480" s="71"/>
    </row>
    <row r="4481" spans="4:5" ht="26.1" customHeight="1">
      <c r="D4481" s="64"/>
      <c r="E4481" s="71"/>
    </row>
    <row r="4482" spans="4:5" ht="26.1" customHeight="1">
      <c r="D4482" s="64"/>
      <c r="E4482" s="71"/>
    </row>
    <row r="4483" spans="4:5" ht="26.1" customHeight="1">
      <c r="D4483" s="64"/>
      <c r="E4483" s="71"/>
    </row>
    <row r="4484" spans="4:5" ht="26.1" customHeight="1">
      <c r="D4484" s="64"/>
      <c r="E4484" s="71"/>
    </row>
    <row r="4485" spans="4:5" ht="26.1" customHeight="1">
      <c r="D4485" s="64"/>
      <c r="E4485" s="71"/>
    </row>
    <row r="4486" spans="4:5" ht="26.1" customHeight="1">
      <c r="D4486" s="64"/>
      <c r="E4486" s="71"/>
    </row>
    <row r="4487" spans="4:5" ht="26.1" customHeight="1">
      <c r="D4487" s="64"/>
      <c r="E4487" s="71"/>
    </row>
    <row r="4488" spans="4:5" ht="26.1" customHeight="1">
      <c r="D4488" s="64"/>
      <c r="E4488" s="71"/>
    </row>
    <row r="4489" spans="4:5" ht="26.1" customHeight="1">
      <c r="D4489" s="64"/>
      <c r="E4489" s="71"/>
    </row>
    <row r="4490" spans="4:5" ht="26.1" customHeight="1">
      <c r="D4490" s="64"/>
      <c r="E4490" s="71"/>
    </row>
    <row r="4491" spans="4:5" ht="26.1" customHeight="1">
      <c r="D4491" s="64"/>
      <c r="E4491" s="71"/>
    </row>
    <row r="4492" spans="4:5" ht="26.1" customHeight="1">
      <c r="D4492" s="64"/>
      <c r="E4492" s="71"/>
    </row>
    <row r="4493" spans="4:5" ht="26.1" customHeight="1">
      <c r="D4493" s="64"/>
      <c r="E4493" s="71"/>
    </row>
    <row r="4494" spans="4:5" ht="26.1" customHeight="1">
      <c r="D4494" s="64"/>
      <c r="E4494" s="71"/>
    </row>
    <row r="4495" spans="4:5" ht="26.1" customHeight="1">
      <c r="D4495" s="64"/>
      <c r="E4495" s="71"/>
    </row>
    <row r="4496" spans="4:5" ht="26.1" customHeight="1">
      <c r="D4496" s="64"/>
      <c r="E4496" s="71"/>
    </row>
    <row r="4497" spans="4:5" ht="26.1" customHeight="1">
      <c r="D4497" s="64"/>
      <c r="E4497" s="71"/>
    </row>
    <row r="4498" spans="4:5" ht="26.1" customHeight="1">
      <c r="D4498" s="64"/>
      <c r="E4498" s="71"/>
    </row>
    <row r="4499" spans="4:5" ht="26.1" customHeight="1">
      <c r="D4499" s="64"/>
      <c r="E4499" s="71"/>
    </row>
    <row r="4500" spans="4:5" ht="26.1" customHeight="1">
      <c r="D4500" s="64"/>
      <c r="E4500" s="71"/>
    </row>
    <row r="4501" spans="4:5" ht="26.1" customHeight="1">
      <c r="D4501" s="64"/>
      <c r="E4501" s="71"/>
    </row>
    <row r="4502" spans="4:5" ht="26.1" customHeight="1">
      <c r="D4502" s="64"/>
      <c r="E4502" s="71"/>
    </row>
    <row r="4503" spans="4:5" ht="26.1" customHeight="1">
      <c r="D4503" s="64"/>
      <c r="E4503" s="71"/>
    </row>
    <row r="4504" spans="4:5" ht="26.1" customHeight="1">
      <c r="D4504" s="64"/>
      <c r="E4504" s="71"/>
    </row>
    <row r="4505" spans="4:5" ht="26.1" customHeight="1">
      <c r="D4505" s="64"/>
      <c r="E4505" s="71"/>
    </row>
    <row r="4506" spans="4:5" ht="26.1" customHeight="1">
      <c r="D4506" s="64"/>
      <c r="E4506" s="71"/>
    </row>
    <row r="4507" spans="4:5" ht="26.1" customHeight="1">
      <c r="D4507" s="64"/>
      <c r="E4507" s="71"/>
    </row>
    <row r="4508" spans="4:5" ht="26.1" customHeight="1">
      <c r="D4508" s="64"/>
      <c r="E4508" s="71"/>
    </row>
    <row r="4509" spans="4:5" ht="26.1" customHeight="1">
      <c r="D4509" s="64"/>
      <c r="E4509" s="71"/>
    </row>
    <row r="4510" spans="4:5" ht="26.1" customHeight="1">
      <c r="D4510" s="64"/>
      <c r="E4510" s="71"/>
    </row>
    <row r="4511" spans="4:5" ht="26.1" customHeight="1">
      <c r="D4511" s="64"/>
      <c r="E4511" s="71"/>
    </row>
    <row r="4512" spans="4:5" ht="26.1" customHeight="1">
      <c r="D4512" s="64"/>
      <c r="E4512" s="71"/>
    </row>
    <row r="4513" spans="4:5" ht="26.1" customHeight="1">
      <c r="D4513" s="64"/>
      <c r="E4513" s="71"/>
    </row>
    <row r="4514" spans="4:5" ht="26.1" customHeight="1">
      <c r="D4514" s="64"/>
      <c r="E4514" s="71"/>
    </row>
    <row r="4515" spans="4:5" ht="26.1" customHeight="1">
      <c r="D4515" s="64"/>
      <c r="E4515" s="71"/>
    </row>
    <row r="4516" spans="4:5" ht="26.1" customHeight="1">
      <c r="D4516" s="64"/>
      <c r="E4516" s="71"/>
    </row>
    <row r="4517" spans="4:5" ht="26.1" customHeight="1">
      <c r="D4517" s="64"/>
      <c r="E4517" s="71"/>
    </row>
    <row r="4518" spans="4:5" ht="26.1" customHeight="1">
      <c r="D4518" s="64"/>
      <c r="E4518" s="71"/>
    </row>
    <row r="4519" spans="4:5" ht="26.1" customHeight="1">
      <c r="D4519" s="64"/>
      <c r="E4519" s="71"/>
    </row>
    <row r="4520" spans="4:5" ht="26.1" customHeight="1">
      <c r="D4520" s="64"/>
      <c r="E4520" s="71"/>
    </row>
    <row r="4521" spans="4:5" ht="26.1" customHeight="1">
      <c r="D4521" s="64"/>
      <c r="E4521" s="71"/>
    </row>
    <row r="4522" spans="4:5" ht="26.1" customHeight="1">
      <c r="D4522" s="64"/>
      <c r="E4522" s="71"/>
    </row>
    <row r="4523" spans="4:5" ht="26.1" customHeight="1">
      <c r="D4523" s="64"/>
      <c r="E4523" s="71"/>
    </row>
    <row r="4524" spans="4:5" ht="26.1" customHeight="1">
      <c r="D4524" s="64"/>
      <c r="E4524" s="71"/>
    </row>
    <row r="4525" spans="4:5" ht="26.1" customHeight="1">
      <c r="D4525" s="64"/>
      <c r="E4525" s="71"/>
    </row>
    <row r="4526" spans="4:5" ht="26.1" customHeight="1">
      <c r="D4526" s="64"/>
      <c r="E4526" s="71"/>
    </row>
    <row r="4527" spans="4:5" ht="26.1" customHeight="1">
      <c r="D4527" s="64"/>
      <c r="E4527" s="71"/>
    </row>
    <row r="4528" spans="4:5" ht="26.1" customHeight="1">
      <c r="D4528" s="64"/>
      <c r="E4528" s="71"/>
    </row>
    <row r="4529" spans="4:5" ht="26.1" customHeight="1">
      <c r="D4529" s="64"/>
      <c r="E4529" s="71"/>
    </row>
    <row r="4530" spans="4:5" ht="26.1" customHeight="1">
      <c r="D4530" s="64"/>
      <c r="E4530" s="71"/>
    </row>
    <row r="4531" spans="4:5" ht="26.1" customHeight="1">
      <c r="D4531" s="64"/>
      <c r="E4531" s="71"/>
    </row>
    <row r="4532" spans="4:5" ht="26.1" customHeight="1">
      <c r="D4532" s="64"/>
      <c r="E4532" s="71"/>
    </row>
    <row r="4533" spans="4:5" ht="26.1" customHeight="1">
      <c r="D4533" s="64"/>
      <c r="E4533" s="71"/>
    </row>
    <row r="4534" spans="4:5" ht="26.1" customHeight="1">
      <c r="D4534" s="64"/>
      <c r="E4534" s="71"/>
    </row>
    <row r="4535" spans="4:5" ht="26.1" customHeight="1">
      <c r="D4535" s="64"/>
      <c r="E4535" s="71"/>
    </row>
    <row r="4536" spans="4:5" ht="26.1" customHeight="1">
      <c r="D4536" s="64"/>
      <c r="E4536" s="71"/>
    </row>
    <row r="4537" spans="4:5" ht="26.1" customHeight="1">
      <c r="D4537" s="64"/>
      <c r="E4537" s="71"/>
    </row>
    <row r="4538" spans="4:5" ht="26.1" customHeight="1">
      <c r="D4538" s="64"/>
      <c r="E4538" s="71"/>
    </row>
    <row r="4539" spans="4:5" ht="26.1" customHeight="1">
      <c r="D4539" s="64"/>
      <c r="E4539" s="71"/>
    </row>
    <row r="4540" spans="4:5" ht="26.1" customHeight="1">
      <c r="D4540" s="64"/>
      <c r="E4540" s="71"/>
    </row>
    <row r="4541" spans="4:5" ht="26.1" customHeight="1">
      <c r="D4541" s="64"/>
      <c r="E4541" s="71"/>
    </row>
    <row r="4542" spans="4:5" ht="26.1" customHeight="1">
      <c r="D4542" s="64"/>
      <c r="E4542" s="71"/>
    </row>
    <row r="4543" spans="4:5" ht="26.1" customHeight="1">
      <c r="D4543" s="64"/>
      <c r="E4543" s="71"/>
    </row>
    <row r="4544" spans="4:5" ht="26.1" customHeight="1">
      <c r="D4544" s="64"/>
      <c r="E4544" s="71"/>
    </row>
    <row r="4545" spans="4:5" ht="26.1" customHeight="1">
      <c r="D4545" s="64"/>
      <c r="E4545" s="71"/>
    </row>
    <row r="4546" spans="4:5" ht="26.1" customHeight="1">
      <c r="D4546" s="64"/>
      <c r="E4546" s="71"/>
    </row>
    <row r="4547" spans="4:5" ht="26.1" customHeight="1">
      <c r="D4547" s="64"/>
      <c r="E4547" s="71"/>
    </row>
    <row r="4548" spans="4:5" ht="26.1" customHeight="1">
      <c r="D4548" s="64"/>
      <c r="E4548" s="71"/>
    </row>
    <row r="4549" spans="4:5" ht="26.1" customHeight="1">
      <c r="D4549" s="64"/>
      <c r="E4549" s="71"/>
    </row>
    <row r="4550" spans="4:5" ht="26.1" customHeight="1">
      <c r="D4550" s="64"/>
      <c r="E4550" s="71"/>
    </row>
    <row r="4551" spans="4:5" ht="26.1" customHeight="1">
      <c r="D4551" s="64"/>
      <c r="E4551" s="71"/>
    </row>
    <row r="4552" spans="4:5" ht="26.1" customHeight="1">
      <c r="D4552" s="64"/>
      <c r="E4552" s="71"/>
    </row>
    <row r="4553" spans="4:5" ht="26.1" customHeight="1">
      <c r="D4553" s="64"/>
      <c r="E4553" s="71"/>
    </row>
    <row r="4554" spans="4:5" ht="26.1" customHeight="1">
      <c r="D4554" s="64"/>
      <c r="E4554" s="71"/>
    </row>
    <row r="4555" spans="4:5" ht="26.1" customHeight="1">
      <c r="D4555" s="64"/>
      <c r="E4555" s="71"/>
    </row>
    <row r="4556" spans="4:5" ht="26.1" customHeight="1">
      <c r="D4556" s="64"/>
      <c r="E4556" s="71"/>
    </row>
    <row r="4557" spans="4:5" ht="26.1" customHeight="1">
      <c r="D4557" s="64"/>
      <c r="E4557" s="71"/>
    </row>
    <row r="4558" spans="4:5" ht="26.1" customHeight="1">
      <c r="D4558" s="64"/>
      <c r="E4558" s="71"/>
    </row>
    <row r="4559" spans="4:5" ht="26.1" customHeight="1">
      <c r="D4559" s="64"/>
      <c r="E4559" s="71"/>
    </row>
    <row r="4560" spans="4:5" ht="26.1" customHeight="1">
      <c r="D4560" s="64"/>
      <c r="E4560" s="71"/>
    </row>
    <row r="4561" spans="4:5" ht="26.1" customHeight="1">
      <c r="D4561" s="64"/>
      <c r="E4561" s="71"/>
    </row>
    <row r="4562" spans="4:5" ht="26.1" customHeight="1">
      <c r="D4562" s="64"/>
      <c r="E4562" s="71"/>
    </row>
    <row r="4563" spans="4:5" ht="26.1" customHeight="1">
      <c r="D4563" s="64"/>
      <c r="E4563" s="71"/>
    </row>
    <row r="4564" spans="4:5" ht="26.1" customHeight="1">
      <c r="D4564" s="64"/>
      <c r="E4564" s="71"/>
    </row>
    <row r="4565" spans="4:5" ht="26.1" customHeight="1">
      <c r="D4565" s="64"/>
      <c r="E4565" s="71"/>
    </row>
    <row r="4566" spans="4:5" ht="26.1" customHeight="1">
      <c r="D4566" s="64"/>
      <c r="E4566" s="71"/>
    </row>
    <row r="4567" spans="4:5" ht="26.1" customHeight="1">
      <c r="D4567" s="64"/>
      <c r="E4567" s="71"/>
    </row>
    <row r="4568" spans="4:5" ht="26.1" customHeight="1">
      <c r="D4568" s="64"/>
      <c r="E4568" s="71"/>
    </row>
    <row r="4569" spans="4:5" ht="26.1" customHeight="1">
      <c r="D4569" s="64"/>
      <c r="E4569" s="71"/>
    </row>
    <row r="4570" spans="4:5" ht="26.1" customHeight="1">
      <c r="D4570" s="64"/>
      <c r="E4570" s="71"/>
    </row>
    <row r="4571" spans="4:5" ht="26.1" customHeight="1">
      <c r="D4571" s="64"/>
      <c r="E4571" s="71"/>
    </row>
    <row r="4572" spans="4:5" ht="26.1" customHeight="1">
      <c r="D4572" s="64"/>
      <c r="E4572" s="71"/>
    </row>
    <row r="4573" spans="4:5" ht="26.1" customHeight="1">
      <c r="D4573" s="64"/>
      <c r="E4573" s="71"/>
    </row>
    <row r="4574" spans="4:5" ht="26.1" customHeight="1">
      <c r="D4574" s="64"/>
      <c r="E4574" s="71"/>
    </row>
    <row r="4575" spans="4:5" ht="26.1" customHeight="1">
      <c r="D4575" s="64"/>
      <c r="E4575" s="71"/>
    </row>
    <row r="4576" spans="4:5" ht="26.1" customHeight="1">
      <c r="D4576" s="64"/>
      <c r="E4576" s="71"/>
    </row>
    <row r="4577" spans="4:5" ht="26.1" customHeight="1">
      <c r="D4577" s="64"/>
      <c r="E4577" s="71"/>
    </row>
    <row r="4578" spans="4:5" ht="26.1" customHeight="1">
      <c r="D4578" s="64"/>
      <c r="E4578" s="71"/>
    </row>
    <row r="4579" spans="4:5" ht="26.1" customHeight="1">
      <c r="D4579" s="64"/>
      <c r="E4579" s="71"/>
    </row>
    <row r="4580" spans="4:5" ht="26.1" customHeight="1">
      <c r="D4580" s="64"/>
      <c r="E4580" s="71"/>
    </row>
    <row r="4581" spans="4:5" ht="26.1" customHeight="1">
      <c r="D4581" s="64"/>
      <c r="E4581" s="71"/>
    </row>
    <row r="4582" spans="4:5" ht="26.1" customHeight="1">
      <c r="D4582" s="64"/>
      <c r="E4582" s="71"/>
    </row>
    <row r="4583" spans="4:5" ht="26.1" customHeight="1">
      <c r="D4583" s="64"/>
      <c r="E4583" s="71"/>
    </row>
    <row r="4584" spans="4:5" ht="26.1" customHeight="1">
      <c r="D4584" s="64"/>
      <c r="E4584" s="71"/>
    </row>
    <row r="4585" spans="4:5" ht="26.1" customHeight="1">
      <c r="D4585" s="64"/>
      <c r="E4585" s="71"/>
    </row>
    <row r="4586" spans="4:5" ht="26.1" customHeight="1">
      <c r="D4586" s="64"/>
      <c r="E4586" s="71"/>
    </row>
    <row r="4587" spans="4:5" ht="26.1" customHeight="1">
      <c r="D4587" s="64"/>
      <c r="E4587" s="71"/>
    </row>
    <row r="4588" spans="4:5" ht="26.1" customHeight="1">
      <c r="D4588" s="64"/>
      <c r="E4588" s="71"/>
    </row>
    <row r="4589" spans="4:5" ht="26.1" customHeight="1">
      <c r="D4589" s="64"/>
      <c r="E4589" s="71"/>
    </row>
    <row r="4590" spans="4:5" ht="26.1" customHeight="1">
      <c r="D4590" s="64"/>
      <c r="E4590" s="71"/>
    </row>
    <row r="4591" spans="4:5" ht="26.1" customHeight="1">
      <c r="D4591" s="64"/>
      <c r="E4591" s="71"/>
    </row>
    <row r="4592" spans="4:5" ht="26.1" customHeight="1">
      <c r="D4592" s="64"/>
      <c r="E4592" s="71"/>
    </row>
    <row r="4593" spans="4:5" ht="26.1" customHeight="1">
      <c r="D4593" s="64"/>
      <c r="E4593" s="71"/>
    </row>
    <row r="4594" spans="4:5" ht="26.1" customHeight="1">
      <c r="D4594" s="64"/>
      <c r="E4594" s="71"/>
    </row>
    <row r="4595" spans="4:5" ht="26.1" customHeight="1">
      <c r="D4595" s="64"/>
      <c r="E4595" s="71"/>
    </row>
    <row r="4596" spans="4:5" ht="26.1" customHeight="1">
      <c r="D4596" s="64"/>
      <c r="E4596" s="71"/>
    </row>
    <row r="4597" spans="4:5" ht="26.1" customHeight="1">
      <c r="D4597" s="64"/>
      <c r="E4597" s="71"/>
    </row>
    <row r="4598" spans="4:5" ht="26.1" customHeight="1">
      <c r="D4598" s="64"/>
      <c r="E4598" s="71"/>
    </row>
    <row r="4599" spans="4:5" ht="26.1" customHeight="1">
      <c r="D4599" s="64"/>
      <c r="E4599" s="71"/>
    </row>
    <row r="4600" spans="4:5" ht="26.1" customHeight="1">
      <c r="D4600" s="64"/>
      <c r="E4600" s="71"/>
    </row>
    <row r="4601" spans="4:5" ht="26.1" customHeight="1">
      <c r="D4601" s="64"/>
      <c r="E4601" s="71"/>
    </row>
    <row r="4602" spans="4:5" ht="26.1" customHeight="1">
      <c r="D4602" s="64"/>
      <c r="E4602" s="71"/>
    </row>
    <row r="4603" spans="4:5" ht="26.1" customHeight="1">
      <c r="D4603" s="64"/>
      <c r="E4603" s="71"/>
    </row>
    <row r="4604" spans="4:5" ht="26.1" customHeight="1">
      <c r="D4604" s="64"/>
      <c r="E4604" s="71"/>
    </row>
    <row r="4605" spans="4:5" ht="26.1" customHeight="1">
      <c r="D4605" s="64"/>
      <c r="E4605" s="71"/>
    </row>
    <row r="4606" spans="4:5" ht="26.1" customHeight="1">
      <c r="D4606" s="64"/>
      <c r="E4606" s="71"/>
    </row>
    <row r="4607" spans="4:5" ht="26.1" customHeight="1">
      <c r="D4607" s="64"/>
      <c r="E4607" s="71"/>
    </row>
    <row r="4608" spans="4:5" ht="26.1" customHeight="1">
      <c r="D4608" s="64"/>
      <c r="E4608" s="71"/>
    </row>
    <row r="4609" spans="4:5" ht="26.1" customHeight="1">
      <c r="D4609" s="64"/>
      <c r="E4609" s="71"/>
    </row>
    <row r="4610" spans="4:5" ht="26.1" customHeight="1">
      <c r="D4610" s="64"/>
      <c r="E4610" s="71"/>
    </row>
    <row r="4611" spans="4:5" ht="26.1" customHeight="1">
      <c r="D4611" s="64"/>
      <c r="E4611" s="71"/>
    </row>
    <row r="4612" spans="4:5" ht="26.1" customHeight="1">
      <c r="D4612" s="64"/>
      <c r="E4612" s="71"/>
    </row>
    <row r="4613" spans="4:5" ht="26.1" customHeight="1">
      <c r="D4613" s="64"/>
      <c r="E4613" s="71"/>
    </row>
    <row r="4614" spans="4:5" ht="26.1" customHeight="1">
      <c r="D4614" s="64"/>
      <c r="E4614" s="71"/>
    </row>
    <row r="4615" spans="4:5" ht="26.1" customHeight="1">
      <c r="D4615" s="64"/>
      <c r="E4615" s="71"/>
    </row>
    <row r="4616" spans="4:5" ht="26.1" customHeight="1">
      <c r="D4616" s="64"/>
      <c r="E4616" s="71"/>
    </row>
    <row r="4617" spans="4:5" ht="26.1" customHeight="1">
      <c r="D4617" s="64"/>
      <c r="E4617" s="71"/>
    </row>
    <row r="4618" spans="4:5" ht="26.1" customHeight="1">
      <c r="D4618" s="64"/>
      <c r="E4618" s="71"/>
    </row>
    <row r="4619" spans="4:5" ht="26.1" customHeight="1">
      <c r="D4619" s="64"/>
      <c r="E4619" s="71"/>
    </row>
    <row r="4620" spans="4:5" ht="26.1" customHeight="1">
      <c r="D4620" s="64"/>
      <c r="E4620" s="71"/>
    </row>
    <row r="4621" spans="4:5" ht="26.1" customHeight="1">
      <c r="D4621" s="64"/>
      <c r="E4621" s="71"/>
    </row>
    <row r="4622" spans="4:5" ht="26.1" customHeight="1">
      <c r="D4622" s="64"/>
      <c r="E4622" s="71"/>
    </row>
    <row r="4623" spans="4:5" ht="26.1" customHeight="1">
      <c r="D4623" s="64"/>
      <c r="E4623" s="71"/>
    </row>
    <row r="4624" spans="4:5" ht="26.1" customHeight="1">
      <c r="D4624" s="64"/>
      <c r="E4624" s="71"/>
    </row>
    <row r="4625" spans="4:5" ht="26.1" customHeight="1">
      <c r="D4625" s="64"/>
      <c r="E4625" s="71"/>
    </row>
    <row r="4626" spans="4:5" ht="26.1" customHeight="1">
      <c r="D4626" s="64"/>
      <c r="E4626" s="71"/>
    </row>
    <row r="4627" spans="4:5" ht="26.1" customHeight="1">
      <c r="D4627" s="64"/>
      <c r="E4627" s="71"/>
    </row>
    <row r="4628" spans="4:5" ht="26.1" customHeight="1">
      <c r="D4628" s="64"/>
      <c r="E4628" s="71"/>
    </row>
    <row r="4629" spans="4:5" ht="26.1" customHeight="1">
      <c r="D4629" s="64"/>
      <c r="E4629" s="71"/>
    </row>
    <row r="4630" spans="4:5" ht="26.1" customHeight="1">
      <c r="D4630" s="64"/>
      <c r="E4630" s="71"/>
    </row>
    <row r="4631" spans="4:5" ht="26.1" customHeight="1">
      <c r="D4631" s="64"/>
      <c r="E4631" s="71"/>
    </row>
    <row r="4632" spans="4:5" ht="26.1" customHeight="1">
      <c r="D4632" s="64"/>
      <c r="E4632" s="71"/>
    </row>
    <row r="4633" spans="4:5" ht="26.1" customHeight="1">
      <c r="D4633" s="64"/>
      <c r="E4633" s="71"/>
    </row>
    <row r="4634" spans="4:5" ht="26.1" customHeight="1">
      <c r="D4634" s="64"/>
      <c r="E4634" s="71"/>
    </row>
    <row r="4635" spans="4:5" ht="26.1" customHeight="1">
      <c r="D4635" s="64"/>
      <c r="E4635" s="71"/>
    </row>
    <row r="4636" spans="4:5" ht="26.1" customHeight="1">
      <c r="D4636" s="64"/>
      <c r="E4636" s="71"/>
    </row>
    <row r="4637" spans="4:5" ht="26.1" customHeight="1">
      <c r="D4637" s="64"/>
      <c r="E4637" s="71"/>
    </row>
    <row r="4638" spans="4:5" ht="26.1" customHeight="1">
      <c r="D4638" s="64"/>
      <c r="E4638" s="71"/>
    </row>
    <row r="4639" spans="4:5" ht="26.1" customHeight="1">
      <c r="D4639" s="64"/>
      <c r="E4639" s="71"/>
    </row>
    <row r="4640" spans="4:5" ht="26.1" customHeight="1">
      <c r="D4640" s="64"/>
      <c r="E4640" s="71"/>
    </row>
    <row r="4641" spans="4:5" ht="26.1" customHeight="1">
      <c r="D4641" s="64"/>
      <c r="E4641" s="71"/>
    </row>
    <row r="4642" spans="4:5" ht="26.1" customHeight="1">
      <c r="D4642" s="64"/>
      <c r="E4642" s="71"/>
    </row>
    <row r="4643" spans="4:5" ht="26.1" customHeight="1">
      <c r="D4643" s="64"/>
      <c r="E4643" s="71"/>
    </row>
    <row r="4644" spans="4:5" ht="26.1" customHeight="1">
      <c r="D4644" s="64"/>
      <c r="E4644" s="71"/>
    </row>
    <row r="4645" spans="4:5" ht="26.1" customHeight="1">
      <c r="D4645" s="64"/>
      <c r="E4645" s="71"/>
    </row>
    <row r="4646" spans="4:5" ht="26.1" customHeight="1">
      <c r="D4646" s="64"/>
      <c r="E4646" s="71"/>
    </row>
    <row r="4647" spans="4:5" ht="26.1" customHeight="1">
      <c r="D4647" s="64"/>
      <c r="E4647" s="71"/>
    </row>
    <row r="4648" spans="4:5" ht="26.1" customHeight="1">
      <c r="D4648" s="64"/>
      <c r="E4648" s="71"/>
    </row>
    <row r="4649" spans="4:5" ht="26.1" customHeight="1">
      <c r="D4649" s="64"/>
      <c r="E4649" s="71"/>
    </row>
    <row r="4650" spans="4:5" ht="26.1" customHeight="1">
      <c r="D4650" s="64"/>
      <c r="E4650" s="71"/>
    </row>
    <row r="4651" spans="4:5" ht="26.1" customHeight="1">
      <c r="D4651" s="64"/>
      <c r="E4651" s="71"/>
    </row>
    <row r="4652" spans="4:5" ht="26.1" customHeight="1">
      <c r="D4652" s="64"/>
      <c r="E4652" s="71"/>
    </row>
    <row r="4653" spans="4:5" ht="26.1" customHeight="1">
      <c r="D4653" s="64"/>
      <c r="E4653" s="71"/>
    </row>
    <row r="4654" spans="4:5" ht="26.1" customHeight="1">
      <c r="D4654" s="64"/>
      <c r="E4654" s="71"/>
    </row>
    <row r="4655" spans="4:5" ht="26.1" customHeight="1">
      <c r="D4655" s="64"/>
      <c r="E4655" s="71"/>
    </row>
    <row r="4656" spans="4:5" ht="26.1" customHeight="1">
      <c r="D4656" s="64"/>
      <c r="E4656" s="71"/>
    </row>
    <row r="4657" spans="4:5" ht="26.1" customHeight="1">
      <c r="D4657" s="64"/>
      <c r="E4657" s="71"/>
    </row>
    <row r="4658" spans="4:5" ht="26.1" customHeight="1">
      <c r="D4658" s="64"/>
      <c r="E4658" s="71"/>
    </row>
    <row r="4659" spans="4:5" ht="26.1" customHeight="1">
      <c r="D4659" s="64"/>
      <c r="E4659" s="71"/>
    </row>
    <row r="4660" spans="4:5" ht="26.1" customHeight="1">
      <c r="D4660" s="64"/>
      <c r="E4660" s="71"/>
    </row>
    <row r="4661" spans="4:5" ht="26.1" customHeight="1">
      <c r="D4661" s="64"/>
      <c r="E4661" s="71"/>
    </row>
    <row r="4662" spans="4:5" ht="26.1" customHeight="1">
      <c r="D4662" s="64"/>
      <c r="E4662" s="71"/>
    </row>
    <row r="4663" spans="4:5" ht="26.1" customHeight="1">
      <c r="D4663" s="64"/>
      <c r="E4663" s="71"/>
    </row>
    <row r="4664" spans="4:5" ht="26.1" customHeight="1">
      <c r="D4664" s="64"/>
      <c r="E4664" s="71"/>
    </row>
    <row r="4665" spans="4:5" ht="26.1" customHeight="1">
      <c r="D4665" s="64"/>
      <c r="E4665" s="71"/>
    </row>
    <row r="4666" spans="4:5" ht="26.1" customHeight="1">
      <c r="D4666" s="64"/>
      <c r="E4666" s="71"/>
    </row>
    <row r="4667" spans="4:5" ht="26.1" customHeight="1">
      <c r="D4667" s="64"/>
      <c r="E4667" s="71"/>
    </row>
    <row r="4668" spans="4:5" ht="26.1" customHeight="1">
      <c r="D4668" s="64"/>
      <c r="E4668" s="71"/>
    </row>
    <row r="4669" spans="4:5" ht="26.1" customHeight="1">
      <c r="D4669" s="64"/>
      <c r="E4669" s="71"/>
    </row>
    <row r="4670" spans="4:5" ht="26.1" customHeight="1">
      <c r="D4670" s="64"/>
      <c r="E4670" s="71"/>
    </row>
    <row r="4671" spans="4:5" ht="26.1" customHeight="1">
      <c r="D4671" s="64"/>
      <c r="E4671" s="71"/>
    </row>
    <row r="4672" spans="4:5" ht="26.1" customHeight="1">
      <c r="D4672" s="64"/>
      <c r="E4672" s="71"/>
    </row>
    <row r="4673" spans="4:5" ht="26.1" customHeight="1">
      <c r="D4673" s="64"/>
      <c r="E4673" s="71"/>
    </row>
    <row r="4674" spans="4:5" ht="26.1" customHeight="1">
      <c r="D4674" s="64"/>
      <c r="E4674" s="71"/>
    </row>
    <row r="4675" spans="4:5" ht="26.1" customHeight="1">
      <c r="D4675" s="64"/>
      <c r="E4675" s="71"/>
    </row>
    <row r="4676" spans="4:5" ht="26.1" customHeight="1">
      <c r="D4676" s="64"/>
      <c r="E4676" s="71"/>
    </row>
    <row r="4677" spans="4:5" ht="26.1" customHeight="1">
      <c r="D4677" s="64"/>
      <c r="E4677" s="71"/>
    </row>
    <row r="4678" spans="4:5" ht="26.1" customHeight="1">
      <c r="D4678" s="64"/>
      <c r="E4678" s="71"/>
    </row>
    <row r="4679" spans="4:5" ht="26.1" customHeight="1">
      <c r="D4679" s="64"/>
      <c r="E4679" s="71"/>
    </row>
    <row r="4680" spans="4:5" ht="26.1" customHeight="1">
      <c r="D4680" s="64"/>
      <c r="E4680" s="71"/>
    </row>
    <row r="4681" spans="4:5" ht="26.1" customHeight="1">
      <c r="D4681" s="64"/>
      <c r="E4681" s="71"/>
    </row>
    <row r="4682" spans="4:5" ht="26.1" customHeight="1">
      <c r="D4682" s="64"/>
      <c r="E4682" s="71"/>
    </row>
    <row r="4683" spans="4:5" ht="26.1" customHeight="1">
      <c r="D4683" s="64"/>
      <c r="E4683" s="71"/>
    </row>
    <row r="4684" spans="4:5" ht="26.1" customHeight="1">
      <c r="D4684" s="64"/>
      <c r="E4684" s="71"/>
    </row>
    <row r="4685" spans="4:5" ht="26.1" customHeight="1">
      <c r="D4685" s="64"/>
      <c r="E4685" s="71"/>
    </row>
    <row r="4686" spans="4:5" ht="26.1" customHeight="1">
      <c r="D4686" s="64"/>
      <c r="E4686" s="71"/>
    </row>
    <row r="4687" spans="4:5" ht="26.1" customHeight="1">
      <c r="D4687" s="64"/>
      <c r="E4687" s="71"/>
    </row>
    <row r="4688" spans="4:5" ht="26.1" customHeight="1">
      <c r="D4688" s="64"/>
      <c r="E4688" s="71"/>
    </row>
    <row r="4689" spans="4:5" ht="26.1" customHeight="1">
      <c r="D4689" s="64"/>
      <c r="E4689" s="71"/>
    </row>
    <row r="4690" spans="4:5" ht="26.1" customHeight="1">
      <c r="D4690" s="64"/>
      <c r="E4690" s="71"/>
    </row>
    <row r="4691" spans="4:5" ht="26.1" customHeight="1">
      <c r="D4691" s="64"/>
      <c r="E4691" s="71"/>
    </row>
    <row r="4692" spans="4:5" ht="26.1" customHeight="1">
      <c r="D4692" s="64"/>
      <c r="E4692" s="71"/>
    </row>
    <row r="4693" spans="4:5" ht="26.1" customHeight="1">
      <c r="D4693" s="64"/>
      <c r="E4693" s="71"/>
    </row>
    <row r="4694" spans="4:5" ht="26.1" customHeight="1">
      <c r="D4694" s="64"/>
      <c r="E4694" s="71"/>
    </row>
    <row r="4695" spans="4:5" ht="26.1" customHeight="1">
      <c r="D4695" s="64"/>
      <c r="E4695" s="71"/>
    </row>
    <row r="4696" spans="4:5" ht="26.1" customHeight="1">
      <c r="D4696" s="64"/>
      <c r="E4696" s="71"/>
    </row>
    <row r="4697" spans="4:5" ht="26.1" customHeight="1">
      <c r="D4697" s="64"/>
      <c r="E4697" s="71"/>
    </row>
    <row r="4698" spans="4:5" ht="26.1" customHeight="1">
      <c r="D4698" s="64"/>
      <c r="E4698" s="71"/>
    </row>
    <row r="4699" spans="4:5" ht="26.1" customHeight="1">
      <c r="D4699" s="64"/>
      <c r="E4699" s="71"/>
    </row>
    <row r="4700" spans="4:5" ht="26.1" customHeight="1">
      <c r="D4700" s="64"/>
      <c r="E4700" s="71"/>
    </row>
    <row r="4701" spans="4:5" ht="26.1" customHeight="1">
      <c r="D4701" s="64"/>
      <c r="E4701" s="71"/>
    </row>
    <row r="4702" spans="4:5" ht="26.1" customHeight="1">
      <c r="D4702" s="64"/>
      <c r="E4702" s="71"/>
    </row>
    <row r="4703" spans="4:5" ht="26.1" customHeight="1">
      <c r="D4703" s="64"/>
      <c r="E4703" s="71"/>
    </row>
    <row r="4704" spans="4:5" ht="26.1" customHeight="1">
      <c r="D4704" s="64"/>
      <c r="E4704" s="71"/>
    </row>
    <row r="4705" spans="4:5" ht="26.1" customHeight="1">
      <c r="D4705" s="64"/>
      <c r="E4705" s="71"/>
    </row>
    <row r="4706" spans="4:5" ht="26.1" customHeight="1">
      <c r="D4706" s="64"/>
      <c r="E4706" s="71"/>
    </row>
    <row r="4707" spans="4:5" ht="26.1" customHeight="1">
      <c r="D4707" s="64"/>
      <c r="E4707" s="71"/>
    </row>
    <row r="4708" spans="4:5" ht="26.1" customHeight="1">
      <c r="D4708" s="64"/>
      <c r="E4708" s="71"/>
    </row>
    <row r="4709" spans="4:5" ht="26.1" customHeight="1">
      <c r="D4709" s="64"/>
      <c r="E4709" s="71"/>
    </row>
    <row r="4710" spans="4:5" ht="26.1" customHeight="1">
      <c r="D4710" s="64"/>
      <c r="E4710" s="71"/>
    </row>
    <row r="4711" spans="4:5" ht="26.1" customHeight="1">
      <c r="D4711" s="64"/>
      <c r="E4711" s="71"/>
    </row>
    <row r="4712" spans="4:5" ht="26.1" customHeight="1">
      <c r="D4712" s="64"/>
      <c r="E4712" s="71"/>
    </row>
    <row r="4713" spans="4:5" ht="26.1" customHeight="1">
      <c r="D4713" s="64"/>
      <c r="E4713" s="71"/>
    </row>
    <row r="4714" spans="4:5" ht="26.1" customHeight="1">
      <c r="D4714" s="64"/>
      <c r="E4714" s="71"/>
    </row>
    <row r="4715" spans="4:5" ht="26.1" customHeight="1">
      <c r="D4715" s="64"/>
      <c r="E4715" s="71"/>
    </row>
    <row r="4716" spans="4:5" ht="26.1" customHeight="1">
      <c r="D4716" s="64"/>
      <c r="E4716" s="71"/>
    </row>
    <row r="4717" spans="4:5" ht="26.1" customHeight="1">
      <c r="D4717" s="64"/>
      <c r="E4717" s="71"/>
    </row>
    <row r="4718" spans="4:5" ht="26.1" customHeight="1">
      <c r="D4718" s="64"/>
      <c r="E4718" s="71"/>
    </row>
    <row r="4719" spans="4:5" ht="26.1" customHeight="1">
      <c r="D4719" s="64"/>
      <c r="E4719" s="71"/>
    </row>
    <row r="4720" spans="4:5" ht="26.1" customHeight="1">
      <c r="D4720" s="64"/>
      <c r="E4720" s="71"/>
    </row>
    <row r="4721" spans="4:5" ht="26.1" customHeight="1">
      <c r="D4721" s="64"/>
      <c r="E4721" s="71"/>
    </row>
    <row r="4722" spans="4:5" ht="26.1" customHeight="1">
      <c r="D4722" s="64"/>
      <c r="E4722" s="71"/>
    </row>
    <row r="4723" spans="4:5" ht="26.1" customHeight="1">
      <c r="D4723" s="64"/>
      <c r="E4723" s="71"/>
    </row>
    <row r="4724" spans="4:5" ht="26.1" customHeight="1">
      <c r="D4724" s="64"/>
      <c r="E4724" s="71"/>
    </row>
    <row r="4725" spans="4:5" ht="26.1" customHeight="1">
      <c r="D4725" s="64"/>
      <c r="E4725" s="71"/>
    </row>
    <row r="4726" spans="4:5" ht="26.1" customHeight="1">
      <c r="D4726" s="64"/>
      <c r="E4726" s="71"/>
    </row>
    <row r="4727" spans="4:5" ht="26.1" customHeight="1">
      <c r="D4727" s="64"/>
      <c r="E4727" s="71"/>
    </row>
    <row r="4728" spans="4:5" ht="26.1" customHeight="1">
      <c r="D4728" s="64"/>
      <c r="E4728" s="71"/>
    </row>
    <row r="4729" spans="4:5" ht="26.1" customHeight="1">
      <c r="D4729" s="64"/>
      <c r="E4729" s="71"/>
    </row>
    <row r="4730" spans="4:5" ht="26.1" customHeight="1">
      <c r="D4730" s="64"/>
      <c r="E4730" s="71"/>
    </row>
    <row r="4731" spans="4:5" ht="26.1" customHeight="1">
      <c r="D4731" s="64"/>
      <c r="E4731" s="71"/>
    </row>
    <row r="4732" spans="4:5" ht="26.1" customHeight="1">
      <c r="D4732" s="64"/>
      <c r="E4732" s="71"/>
    </row>
    <row r="4733" spans="4:5" ht="26.1" customHeight="1">
      <c r="D4733" s="64"/>
      <c r="E4733" s="71"/>
    </row>
    <row r="4734" spans="4:5" ht="26.1" customHeight="1">
      <c r="D4734" s="64"/>
      <c r="E4734" s="71"/>
    </row>
    <row r="4735" spans="4:5" ht="26.1" customHeight="1">
      <c r="D4735" s="64"/>
      <c r="E4735" s="71"/>
    </row>
    <row r="4736" spans="4:5" ht="26.1" customHeight="1">
      <c r="D4736" s="64"/>
      <c r="E4736" s="71"/>
    </row>
    <row r="4737" spans="4:5" ht="26.1" customHeight="1">
      <c r="D4737" s="64"/>
      <c r="E4737" s="71"/>
    </row>
    <row r="4738" spans="4:5" ht="26.1" customHeight="1">
      <c r="D4738" s="64"/>
      <c r="E4738" s="71"/>
    </row>
    <row r="4739" spans="4:5" ht="26.1" customHeight="1">
      <c r="D4739" s="64"/>
      <c r="E4739" s="71"/>
    </row>
    <row r="4740" spans="4:5" ht="26.1" customHeight="1">
      <c r="D4740" s="64"/>
      <c r="E4740" s="71"/>
    </row>
    <row r="4741" spans="4:5" ht="26.1" customHeight="1">
      <c r="D4741" s="64"/>
      <c r="E4741" s="71"/>
    </row>
    <row r="4742" spans="4:5" ht="26.1" customHeight="1">
      <c r="D4742" s="64"/>
      <c r="E4742" s="71"/>
    </row>
    <row r="4743" spans="4:5" ht="26.1" customHeight="1">
      <c r="D4743" s="64"/>
      <c r="E4743" s="71"/>
    </row>
    <row r="4744" spans="4:5" ht="26.1" customHeight="1">
      <c r="D4744" s="64"/>
      <c r="E4744" s="71"/>
    </row>
    <row r="4745" spans="4:5" ht="26.1" customHeight="1">
      <c r="D4745" s="64"/>
      <c r="E4745" s="71"/>
    </row>
    <row r="4746" spans="4:5" ht="26.1" customHeight="1">
      <c r="D4746" s="64"/>
      <c r="E4746" s="71"/>
    </row>
    <row r="4747" spans="4:5" ht="26.1" customHeight="1">
      <c r="D4747" s="64"/>
      <c r="E4747" s="71"/>
    </row>
    <row r="4748" spans="4:5" ht="26.1" customHeight="1">
      <c r="D4748" s="64"/>
      <c r="E4748" s="71"/>
    </row>
    <row r="4749" spans="4:5" ht="26.1" customHeight="1">
      <c r="D4749" s="64"/>
      <c r="E4749" s="71"/>
    </row>
    <row r="4750" spans="4:5" ht="26.1" customHeight="1">
      <c r="D4750" s="64"/>
      <c r="E4750" s="71"/>
    </row>
    <row r="4751" spans="4:5" ht="26.1" customHeight="1">
      <c r="D4751" s="64"/>
      <c r="E4751" s="71"/>
    </row>
    <row r="4752" spans="4:5" ht="26.1" customHeight="1">
      <c r="D4752" s="64"/>
      <c r="E4752" s="71"/>
    </row>
    <row r="4753" spans="4:5" ht="26.1" customHeight="1">
      <c r="D4753" s="64"/>
      <c r="E4753" s="71"/>
    </row>
    <row r="4754" spans="4:5" ht="26.1" customHeight="1">
      <c r="D4754" s="64"/>
      <c r="E4754" s="71"/>
    </row>
    <row r="4755" spans="4:5" ht="26.1" customHeight="1">
      <c r="D4755" s="64"/>
      <c r="E4755" s="71"/>
    </row>
    <row r="4756" spans="4:5" ht="26.1" customHeight="1">
      <c r="D4756" s="64"/>
      <c r="E4756" s="71"/>
    </row>
    <row r="4757" spans="4:5" ht="26.1" customHeight="1">
      <c r="D4757" s="64"/>
      <c r="E4757" s="71"/>
    </row>
    <row r="4758" spans="4:5" ht="26.1" customHeight="1">
      <c r="D4758" s="64"/>
      <c r="E4758" s="71"/>
    </row>
    <row r="4759" spans="4:5" ht="26.1" customHeight="1">
      <c r="D4759" s="64"/>
      <c r="E4759" s="71"/>
    </row>
    <row r="4760" spans="4:5" ht="26.1" customHeight="1">
      <c r="D4760" s="64"/>
      <c r="E4760" s="71"/>
    </row>
    <row r="4761" spans="4:5" ht="26.1" customHeight="1">
      <c r="D4761" s="64"/>
      <c r="E4761" s="71"/>
    </row>
    <row r="4762" spans="4:5" ht="26.1" customHeight="1">
      <c r="D4762" s="64"/>
      <c r="E4762" s="71"/>
    </row>
    <row r="4763" spans="4:5" ht="26.1" customHeight="1">
      <c r="D4763" s="64"/>
      <c r="E4763" s="71"/>
    </row>
    <row r="4764" spans="4:5" ht="26.1" customHeight="1">
      <c r="D4764" s="64"/>
      <c r="E4764" s="71"/>
    </row>
    <row r="4765" spans="4:5" ht="26.1" customHeight="1">
      <c r="D4765" s="64"/>
      <c r="E4765" s="71"/>
    </row>
    <row r="4766" spans="4:5" ht="26.1" customHeight="1">
      <c r="D4766" s="64"/>
      <c r="E4766" s="71"/>
    </row>
    <row r="4767" spans="4:5" ht="26.1" customHeight="1">
      <c r="D4767" s="64"/>
      <c r="E4767" s="71"/>
    </row>
    <row r="4768" spans="4:5" ht="26.1" customHeight="1">
      <c r="D4768" s="64"/>
      <c r="E4768" s="71"/>
    </row>
    <row r="4769" spans="4:5" ht="26.1" customHeight="1">
      <c r="D4769" s="64"/>
      <c r="E4769" s="71"/>
    </row>
    <row r="4770" spans="4:5" ht="26.1" customHeight="1">
      <c r="D4770" s="64"/>
      <c r="E4770" s="71"/>
    </row>
    <row r="4771" spans="4:5" ht="26.1" customHeight="1">
      <c r="D4771" s="64"/>
      <c r="E4771" s="71"/>
    </row>
    <row r="4772" spans="4:5" ht="26.1" customHeight="1">
      <c r="D4772" s="64"/>
      <c r="E4772" s="71"/>
    </row>
    <row r="4773" spans="4:5" ht="26.1" customHeight="1">
      <c r="D4773" s="64"/>
      <c r="E4773" s="71"/>
    </row>
    <row r="4774" spans="4:5" ht="26.1" customHeight="1">
      <c r="D4774" s="64"/>
      <c r="E4774" s="71"/>
    </row>
    <row r="4775" spans="4:5" ht="26.1" customHeight="1">
      <c r="D4775" s="64"/>
      <c r="E4775" s="71"/>
    </row>
    <row r="4776" spans="4:5" ht="26.1" customHeight="1">
      <c r="D4776" s="64"/>
      <c r="E4776" s="71"/>
    </row>
    <row r="4777" spans="4:5" ht="26.1" customHeight="1">
      <c r="D4777" s="64"/>
      <c r="E4777" s="71"/>
    </row>
    <row r="4778" spans="4:5" ht="26.1" customHeight="1">
      <c r="D4778" s="64"/>
      <c r="E4778" s="71"/>
    </row>
    <row r="4779" spans="4:5" ht="26.1" customHeight="1">
      <c r="D4779" s="64"/>
      <c r="E4779" s="71"/>
    </row>
    <row r="4780" spans="4:5" ht="26.1" customHeight="1">
      <c r="D4780" s="64"/>
      <c r="E4780" s="71"/>
    </row>
    <row r="4781" spans="4:5" ht="26.1" customHeight="1">
      <c r="D4781" s="64"/>
      <c r="E4781" s="71"/>
    </row>
    <row r="4782" spans="4:5" ht="26.1" customHeight="1">
      <c r="D4782" s="64"/>
      <c r="E4782" s="71"/>
    </row>
    <row r="4783" spans="4:5" ht="26.1" customHeight="1">
      <c r="D4783" s="64"/>
      <c r="E4783" s="71"/>
    </row>
    <row r="4784" spans="4:5" ht="26.1" customHeight="1">
      <c r="D4784" s="64"/>
      <c r="E4784" s="71"/>
    </row>
    <row r="4785" spans="4:5" ht="26.1" customHeight="1">
      <c r="D4785" s="64"/>
      <c r="E4785" s="71"/>
    </row>
    <row r="4786" spans="4:5" ht="26.1" customHeight="1">
      <c r="D4786" s="64"/>
      <c r="E4786" s="71"/>
    </row>
    <row r="4787" spans="4:5" ht="26.1" customHeight="1">
      <c r="D4787" s="64"/>
      <c r="E4787" s="71"/>
    </row>
    <row r="4788" spans="4:5" ht="26.1" customHeight="1">
      <c r="D4788" s="64"/>
      <c r="E4788" s="71"/>
    </row>
    <row r="4789" spans="4:5" ht="26.1" customHeight="1">
      <c r="D4789" s="64"/>
      <c r="E4789" s="71"/>
    </row>
    <row r="4790" spans="4:5" ht="26.1" customHeight="1">
      <c r="D4790" s="64"/>
      <c r="E4790" s="71"/>
    </row>
    <row r="4791" spans="4:5" ht="26.1" customHeight="1">
      <c r="D4791" s="64"/>
      <c r="E4791" s="71"/>
    </row>
    <row r="4792" spans="4:5" ht="26.1" customHeight="1">
      <c r="D4792" s="64"/>
      <c r="E4792" s="71"/>
    </row>
    <row r="4793" spans="4:5" ht="26.1" customHeight="1">
      <c r="D4793" s="64"/>
      <c r="E4793" s="71"/>
    </row>
    <row r="4794" spans="4:5" ht="26.1" customHeight="1">
      <c r="D4794" s="64"/>
      <c r="E4794" s="71"/>
    </row>
    <row r="4795" spans="4:5" ht="26.1" customHeight="1">
      <c r="D4795" s="64"/>
      <c r="E4795" s="71"/>
    </row>
    <row r="4796" spans="4:5" ht="26.1" customHeight="1">
      <c r="D4796" s="64"/>
      <c r="E4796" s="71"/>
    </row>
    <row r="4797" spans="4:5" ht="26.1" customHeight="1">
      <c r="D4797" s="64"/>
      <c r="E4797" s="71"/>
    </row>
    <row r="4798" spans="4:5" ht="26.1" customHeight="1">
      <c r="D4798" s="64"/>
      <c r="E4798" s="71"/>
    </row>
    <row r="4799" spans="4:5" ht="26.1" customHeight="1">
      <c r="D4799" s="64"/>
      <c r="E4799" s="71"/>
    </row>
    <row r="4800" spans="4:5" ht="26.1" customHeight="1">
      <c r="D4800" s="64"/>
      <c r="E4800" s="71"/>
    </row>
    <row r="4801" spans="4:5" ht="26.1" customHeight="1">
      <c r="D4801" s="64"/>
      <c r="E4801" s="71"/>
    </row>
    <row r="4802" spans="4:5" ht="26.1" customHeight="1">
      <c r="D4802" s="64"/>
      <c r="E4802" s="71"/>
    </row>
    <row r="4803" spans="4:5" ht="26.1" customHeight="1">
      <c r="D4803" s="64"/>
      <c r="E4803" s="71"/>
    </row>
    <row r="4804" spans="4:5" ht="26.1" customHeight="1">
      <c r="D4804" s="64"/>
      <c r="E4804" s="71"/>
    </row>
    <row r="4805" spans="4:5" ht="26.1" customHeight="1">
      <c r="D4805" s="64"/>
      <c r="E4805" s="71"/>
    </row>
    <row r="4806" spans="4:5" ht="26.1" customHeight="1">
      <c r="D4806" s="64"/>
      <c r="E4806" s="71"/>
    </row>
    <row r="4807" spans="4:5" ht="26.1" customHeight="1">
      <c r="D4807" s="64"/>
      <c r="E4807" s="71"/>
    </row>
    <row r="4808" spans="4:5" ht="26.1" customHeight="1">
      <c r="D4808" s="64"/>
      <c r="E4808" s="71"/>
    </row>
    <row r="4809" spans="4:5" ht="26.1" customHeight="1">
      <c r="D4809" s="64"/>
      <c r="E4809" s="71"/>
    </row>
    <row r="4810" spans="4:5" ht="26.1" customHeight="1">
      <c r="D4810" s="64"/>
      <c r="E4810" s="71"/>
    </row>
    <row r="4811" spans="4:5" ht="26.1" customHeight="1">
      <c r="D4811" s="64"/>
      <c r="E4811" s="71"/>
    </row>
    <row r="4812" spans="4:5" ht="26.1" customHeight="1">
      <c r="D4812" s="64"/>
      <c r="E4812" s="71"/>
    </row>
    <row r="4813" spans="4:5" ht="26.1" customHeight="1">
      <c r="D4813" s="64"/>
      <c r="E4813" s="71"/>
    </row>
    <row r="4814" spans="4:5" ht="26.1" customHeight="1">
      <c r="D4814" s="64"/>
      <c r="E4814" s="71"/>
    </row>
    <row r="4815" spans="4:5" ht="26.1" customHeight="1">
      <c r="D4815" s="64"/>
      <c r="E4815" s="71"/>
    </row>
    <row r="4816" spans="4:5" ht="26.1" customHeight="1">
      <c r="D4816" s="64"/>
      <c r="E4816" s="71"/>
    </row>
    <row r="4817" spans="4:5" ht="26.1" customHeight="1">
      <c r="D4817" s="64"/>
      <c r="E4817" s="71"/>
    </row>
    <row r="4818" spans="4:5" ht="26.1" customHeight="1">
      <c r="D4818" s="64"/>
      <c r="E4818" s="71"/>
    </row>
    <row r="4819" spans="4:5" ht="26.1" customHeight="1">
      <c r="D4819" s="64"/>
      <c r="E4819" s="71"/>
    </row>
    <row r="4820" spans="4:5" ht="26.1" customHeight="1">
      <c r="D4820" s="64"/>
      <c r="E4820" s="71"/>
    </row>
    <row r="4821" spans="4:5" ht="26.1" customHeight="1">
      <c r="D4821" s="64"/>
      <c r="E4821" s="71"/>
    </row>
    <row r="4822" spans="4:5" ht="26.1" customHeight="1">
      <c r="D4822" s="64"/>
      <c r="E4822" s="71"/>
    </row>
    <row r="4823" spans="4:5" ht="26.1" customHeight="1">
      <c r="D4823" s="64"/>
      <c r="E4823" s="71"/>
    </row>
    <row r="4824" spans="4:5" ht="26.1" customHeight="1">
      <c r="D4824" s="64"/>
      <c r="E4824" s="71"/>
    </row>
    <row r="4825" spans="4:5" ht="26.1" customHeight="1">
      <c r="D4825" s="64"/>
      <c r="E4825" s="71"/>
    </row>
    <row r="4826" spans="4:5" ht="26.1" customHeight="1">
      <c r="D4826" s="64"/>
      <c r="E4826" s="71"/>
    </row>
    <row r="4827" spans="4:5" ht="26.1" customHeight="1">
      <c r="D4827" s="64"/>
      <c r="E4827" s="71"/>
    </row>
    <row r="4828" spans="4:5" ht="26.1" customHeight="1">
      <c r="D4828" s="64"/>
      <c r="E4828" s="71"/>
    </row>
    <row r="4829" spans="4:5" ht="26.1" customHeight="1">
      <c r="D4829" s="64"/>
      <c r="E4829" s="71"/>
    </row>
    <row r="4830" spans="4:5" ht="26.1" customHeight="1">
      <c r="D4830" s="64"/>
      <c r="E4830" s="71"/>
    </row>
    <row r="4831" spans="4:5" ht="26.1" customHeight="1">
      <c r="D4831" s="64"/>
      <c r="E4831" s="71"/>
    </row>
    <row r="4832" spans="4:5" ht="26.1" customHeight="1">
      <c r="D4832" s="64"/>
      <c r="E4832" s="71"/>
    </row>
    <row r="4833" spans="4:5" ht="26.1" customHeight="1">
      <c r="D4833" s="64"/>
      <c r="E4833" s="71"/>
    </row>
    <row r="4834" spans="4:5" ht="26.1" customHeight="1">
      <c r="D4834" s="64"/>
      <c r="E4834" s="71"/>
    </row>
    <row r="4835" spans="4:5" ht="26.1" customHeight="1">
      <c r="D4835" s="64"/>
      <c r="E4835" s="71"/>
    </row>
    <row r="4836" spans="4:5" ht="26.1" customHeight="1">
      <c r="D4836" s="64"/>
      <c r="E4836" s="71"/>
    </row>
    <row r="4837" spans="4:5" ht="26.1" customHeight="1">
      <c r="D4837" s="64"/>
      <c r="E4837" s="71"/>
    </row>
    <row r="4838" spans="4:5" ht="26.1" customHeight="1">
      <c r="D4838" s="64"/>
      <c r="E4838" s="71"/>
    </row>
    <row r="4839" spans="4:5" ht="26.1" customHeight="1">
      <c r="D4839" s="64"/>
      <c r="E4839" s="71"/>
    </row>
    <row r="4840" spans="4:5" ht="26.1" customHeight="1">
      <c r="D4840" s="64"/>
      <c r="E4840" s="71"/>
    </row>
    <row r="4841" spans="4:5" ht="26.1" customHeight="1">
      <c r="D4841" s="64"/>
      <c r="E4841" s="71"/>
    </row>
    <row r="4842" spans="4:5" ht="26.1" customHeight="1">
      <c r="D4842" s="64"/>
      <c r="E4842" s="71"/>
    </row>
    <row r="4843" spans="4:5" ht="26.1" customHeight="1">
      <c r="D4843" s="64"/>
      <c r="E4843" s="71"/>
    </row>
    <row r="4844" spans="4:5" ht="26.1" customHeight="1">
      <c r="D4844" s="64"/>
      <c r="E4844" s="71"/>
    </row>
    <row r="4845" spans="4:5" ht="26.1" customHeight="1">
      <c r="D4845" s="64"/>
      <c r="E4845" s="71"/>
    </row>
    <row r="4846" spans="4:5" ht="26.1" customHeight="1">
      <c r="D4846" s="64"/>
      <c r="E4846" s="71"/>
    </row>
    <row r="4847" spans="4:5" ht="26.1" customHeight="1">
      <c r="D4847" s="64"/>
      <c r="E4847" s="71"/>
    </row>
    <row r="4848" spans="4:5" ht="26.1" customHeight="1">
      <c r="D4848" s="64"/>
      <c r="E4848" s="71"/>
    </row>
    <row r="4849" spans="4:5" ht="26.1" customHeight="1">
      <c r="D4849" s="64"/>
      <c r="E4849" s="71"/>
    </row>
    <row r="4850" spans="4:5" ht="26.1" customHeight="1">
      <c r="D4850" s="64"/>
      <c r="E4850" s="71"/>
    </row>
    <row r="4851" spans="4:5" ht="26.1" customHeight="1">
      <c r="D4851" s="64"/>
      <c r="E4851" s="71"/>
    </row>
    <row r="4852" spans="4:5" ht="26.1" customHeight="1">
      <c r="D4852" s="64"/>
      <c r="E4852" s="71"/>
    </row>
    <row r="4853" spans="4:5" ht="26.1" customHeight="1">
      <c r="D4853" s="64"/>
      <c r="E4853" s="71"/>
    </row>
    <row r="4854" spans="4:5" ht="26.1" customHeight="1">
      <c r="D4854" s="64"/>
      <c r="E4854" s="71"/>
    </row>
    <row r="4855" spans="4:5" ht="26.1" customHeight="1">
      <c r="D4855" s="64"/>
      <c r="E4855" s="71"/>
    </row>
    <row r="4856" spans="4:5" ht="26.1" customHeight="1">
      <c r="D4856" s="64"/>
      <c r="E4856" s="71"/>
    </row>
    <row r="4857" spans="4:5" ht="26.1" customHeight="1">
      <c r="D4857" s="64"/>
      <c r="E4857" s="71"/>
    </row>
    <row r="4858" spans="4:5" ht="26.1" customHeight="1">
      <c r="D4858" s="64"/>
      <c r="E4858" s="71"/>
    </row>
    <row r="4859" spans="4:5" ht="26.1" customHeight="1">
      <c r="D4859" s="64"/>
      <c r="E4859" s="71"/>
    </row>
    <row r="4860" spans="4:5" ht="26.1" customHeight="1">
      <c r="D4860" s="64"/>
      <c r="E4860" s="71"/>
    </row>
    <row r="4861" spans="4:5" ht="26.1" customHeight="1">
      <c r="D4861" s="64"/>
      <c r="E4861" s="71"/>
    </row>
    <row r="4862" spans="4:5" ht="26.1" customHeight="1">
      <c r="D4862" s="64"/>
      <c r="E4862" s="71"/>
    </row>
    <row r="4863" spans="4:5" ht="26.1" customHeight="1">
      <c r="D4863" s="64"/>
      <c r="E4863" s="71"/>
    </row>
    <row r="4864" spans="4:5" ht="26.1" customHeight="1">
      <c r="D4864" s="64"/>
      <c r="E4864" s="71"/>
    </row>
    <row r="4865" spans="4:5" ht="26.1" customHeight="1">
      <c r="D4865" s="64"/>
      <c r="E4865" s="71"/>
    </row>
    <row r="4866" spans="4:5" ht="26.1" customHeight="1">
      <c r="D4866" s="64"/>
      <c r="E4866" s="71"/>
    </row>
    <row r="4867" spans="4:5" ht="26.1" customHeight="1">
      <c r="D4867" s="64"/>
      <c r="E4867" s="71"/>
    </row>
    <row r="4868" spans="4:5" ht="26.1" customHeight="1">
      <c r="D4868" s="64"/>
      <c r="E4868" s="71"/>
    </row>
    <row r="4869" spans="4:5" ht="26.1" customHeight="1">
      <c r="D4869" s="64"/>
      <c r="E4869" s="71"/>
    </row>
    <row r="4870" spans="4:5" ht="26.1" customHeight="1">
      <c r="D4870" s="64"/>
      <c r="E4870" s="71"/>
    </row>
    <row r="4871" spans="4:5" ht="26.1" customHeight="1">
      <c r="D4871" s="64"/>
      <c r="E4871" s="71"/>
    </row>
    <row r="4872" spans="4:5" ht="26.1" customHeight="1">
      <c r="D4872" s="64"/>
      <c r="E4872" s="71"/>
    </row>
    <row r="4873" spans="4:5" ht="26.1" customHeight="1">
      <c r="D4873" s="64"/>
      <c r="E4873" s="71"/>
    </row>
    <row r="4874" spans="4:5" ht="26.1" customHeight="1">
      <c r="D4874" s="64"/>
      <c r="E4874" s="71"/>
    </row>
    <row r="4875" spans="4:5" ht="26.1" customHeight="1">
      <c r="D4875" s="64"/>
      <c r="E4875" s="71"/>
    </row>
    <row r="4876" spans="4:5" ht="26.1" customHeight="1">
      <c r="D4876" s="64"/>
      <c r="E4876" s="71"/>
    </row>
    <row r="4877" spans="4:5" ht="26.1" customHeight="1">
      <c r="D4877" s="64"/>
      <c r="E4877" s="71"/>
    </row>
    <row r="4878" spans="4:5" ht="26.1" customHeight="1">
      <c r="D4878" s="64"/>
      <c r="E4878" s="71"/>
    </row>
    <row r="4879" spans="4:5" ht="26.1" customHeight="1">
      <c r="D4879" s="64"/>
      <c r="E4879" s="71"/>
    </row>
    <row r="4880" spans="4:5" ht="26.1" customHeight="1">
      <c r="D4880" s="64"/>
      <c r="E4880" s="71"/>
    </row>
    <row r="4881" spans="4:5" ht="26.1" customHeight="1">
      <c r="D4881" s="64"/>
      <c r="E4881" s="71"/>
    </row>
    <row r="4882" spans="4:5" ht="26.1" customHeight="1">
      <c r="D4882" s="64"/>
      <c r="E4882" s="71"/>
    </row>
    <row r="4883" spans="4:5" ht="26.1" customHeight="1">
      <c r="D4883" s="64"/>
      <c r="E4883" s="71"/>
    </row>
    <row r="4884" spans="4:5" ht="26.1" customHeight="1">
      <c r="D4884" s="64"/>
      <c r="E4884" s="71"/>
    </row>
    <row r="4885" spans="4:5" ht="26.1" customHeight="1">
      <c r="D4885" s="64"/>
      <c r="E4885" s="71"/>
    </row>
    <row r="4886" spans="4:5" ht="26.1" customHeight="1">
      <c r="D4886" s="64"/>
      <c r="E4886" s="71"/>
    </row>
    <row r="4887" spans="4:5" ht="26.1" customHeight="1">
      <c r="D4887" s="64"/>
      <c r="E4887" s="71"/>
    </row>
    <row r="4888" spans="4:5" ht="26.1" customHeight="1">
      <c r="D4888" s="64"/>
      <c r="E4888" s="71"/>
    </row>
    <row r="4889" spans="4:5" ht="26.1" customHeight="1">
      <c r="D4889" s="64"/>
      <c r="E4889" s="71"/>
    </row>
    <row r="4890" spans="4:5" ht="26.1" customHeight="1">
      <c r="D4890" s="64"/>
      <c r="E4890" s="71"/>
    </row>
    <row r="4891" spans="4:5" ht="26.1" customHeight="1">
      <c r="D4891" s="64"/>
      <c r="E4891" s="71"/>
    </row>
    <row r="4892" spans="4:5" ht="26.1" customHeight="1">
      <c r="D4892" s="64"/>
      <c r="E4892" s="71"/>
    </row>
    <row r="4893" spans="4:5" ht="26.1" customHeight="1">
      <c r="D4893" s="64"/>
      <c r="E4893" s="71"/>
    </row>
    <row r="4894" spans="4:5" ht="26.1" customHeight="1">
      <c r="D4894" s="64"/>
      <c r="E4894" s="71"/>
    </row>
    <row r="4895" spans="4:5" ht="26.1" customHeight="1">
      <c r="D4895" s="64"/>
      <c r="E4895" s="71"/>
    </row>
    <row r="4896" spans="4:5" ht="26.1" customHeight="1">
      <c r="D4896" s="64"/>
      <c r="E4896" s="71"/>
    </row>
    <row r="4897" spans="4:5" ht="26.1" customHeight="1">
      <c r="D4897" s="64"/>
      <c r="E4897" s="71"/>
    </row>
    <row r="4898" spans="4:5" ht="26.1" customHeight="1">
      <c r="D4898" s="64"/>
      <c r="E4898" s="71"/>
    </row>
    <row r="4899" spans="4:5" ht="26.1" customHeight="1">
      <c r="D4899" s="64"/>
      <c r="E4899" s="71"/>
    </row>
    <row r="4900" spans="4:5" ht="26.1" customHeight="1">
      <c r="D4900" s="64"/>
      <c r="E4900" s="71"/>
    </row>
    <row r="4901" spans="4:5" ht="26.1" customHeight="1">
      <c r="D4901" s="64"/>
      <c r="E4901" s="71"/>
    </row>
    <row r="4902" spans="4:5" ht="26.1" customHeight="1">
      <c r="D4902" s="64"/>
      <c r="E4902" s="71"/>
    </row>
    <row r="4903" spans="4:5" ht="26.1" customHeight="1">
      <c r="D4903" s="64"/>
      <c r="E4903" s="71"/>
    </row>
    <row r="4904" spans="4:5" ht="26.1" customHeight="1">
      <c r="D4904" s="64"/>
      <c r="E4904" s="71"/>
    </row>
    <row r="4905" spans="4:5" ht="26.1" customHeight="1">
      <c r="D4905" s="64"/>
      <c r="E4905" s="71"/>
    </row>
    <row r="4906" spans="4:5" ht="26.1" customHeight="1">
      <c r="D4906" s="64"/>
      <c r="E4906" s="71"/>
    </row>
    <row r="4907" spans="4:5" ht="26.1" customHeight="1">
      <c r="D4907" s="64"/>
      <c r="E4907" s="71"/>
    </row>
    <row r="4908" spans="4:5" ht="26.1" customHeight="1">
      <c r="D4908" s="64"/>
      <c r="E4908" s="71"/>
    </row>
    <row r="4909" spans="4:5" ht="26.1" customHeight="1">
      <c r="D4909" s="64"/>
      <c r="E4909" s="71"/>
    </row>
    <row r="4910" spans="4:5" ht="26.1" customHeight="1">
      <c r="D4910" s="64"/>
      <c r="E4910" s="71"/>
    </row>
    <row r="4911" spans="4:5" ht="26.1" customHeight="1">
      <c r="D4911" s="64"/>
      <c r="E4911" s="71"/>
    </row>
    <row r="4912" spans="4:5" ht="26.1" customHeight="1">
      <c r="D4912" s="64"/>
      <c r="E4912" s="71"/>
    </row>
    <row r="4913" spans="4:5" ht="26.1" customHeight="1">
      <c r="D4913" s="64"/>
      <c r="E4913" s="71"/>
    </row>
    <row r="4914" spans="4:5" ht="26.1" customHeight="1">
      <c r="D4914" s="64"/>
      <c r="E4914" s="71"/>
    </row>
    <row r="4915" spans="4:5" ht="26.1" customHeight="1">
      <c r="D4915" s="64"/>
      <c r="E4915" s="71"/>
    </row>
    <row r="4916" spans="4:5" ht="26.1" customHeight="1">
      <c r="D4916" s="64"/>
      <c r="E4916" s="71"/>
    </row>
    <row r="4917" spans="4:5" ht="26.1" customHeight="1">
      <c r="D4917" s="64"/>
      <c r="E4917" s="71"/>
    </row>
    <row r="4918" spans="4:5" ht="26.1" customHeight="1">
      <c r="D4918" s="64"/>
      <c r="E4918" s="71"/>
    </row>
    <row r="4919" spans="4:5" ht="26.1" customHeight="1">
      <c r="D4919" s="64"/>
      <c r="E4919" s="71"/>
    </row>
    <row r="4920" spans="4:5" ht="26.1" customHeight="1">
      <c r="D4920" s="64"/>
      <c r="E4920" s="71"/>
    </row>
    <row r="4921" spans="4:5" ht="26.1" customHeight="1">
      <c r="D4921" s="64"/>
      <c r="E4921" s="71"/>
    </row>
    <row r="4922" spans="4:5" ht="26.1" customHeight="1">
      <c r="D4922" s="64"/>
      <c r="E4922" s="71"/>
    </row>
    <row r="4923" spans="4:5" ht="26.1" customHeight="1">
      <c r="D4923" s="64"/>
      <c r="E4923" s="71"/>
    </row>
    <row r="4924" spans="4:5" ht="26.1" customHeight="1">
      <c r="D4924" s="64"/>
      <c r="E4924" s="71"/>
    </row>
    <row r="4925" spans="4:5" ht="26.1" customHeight="1">
      <c r="D4925" s="64"/>
      <c r="E4925" s="71"/>
    </row>
    <row r="4926" spans="4:5" ht="26.1" customHeight="1">
      <c r="D4926" s="64"/>
      <c r="E4926" s="71"/>
    </row>
    <row r="4927" spans="4:5" ht="26.1" customHeight="1">
      <c r="D4927" s="64"/>
      <c r="E4927" s="71"/>
    </row>
    <row r="4928" spans="4:5" ht="26.1" customHeight="1">
      <c r="D4928" s="64"/>
      <c r="E4928" s="71"/>
    </row>
    <row r="4929" spans="4:5" ht="26.1" customHeight="1">
      <c r="D4929" s="64"/>
      <c r="E4929" s="71"/>
    </row>
    <row r="4930" spans="4:5" ht="26.1" customHeight="1">
      <c r="D4930" s="64"/>
      <c r="E4930" s="71"/>
    </row>
    <row r="4931" spans="4:5" ht="26.1" customHeight="1">
      <c r="D4931" s="64"/>
      <c r="E4931" s="71"/>
    </row>
    <row r="4932" spans="4:5" ht="26.1" customHeight="1">
      <c r="D4932" s="64"/>
      <c r="E4932" s="71"/>
    </row>
    <row r="4933" spans="4:5" ht="26.1" customHeight="1">
      <c r="D4933" s="64"/>
      <c r="E4933" s="71"/>
    </row>
    <row r="4934" spans="4:5" ht="26.1" customHeight="1">
      <c r="D4934" s="64"/>
      <c r="E4934" s="71"/>
    </row>
    <row r="4935" spans="4:5" ht="26.1" customHeight="1">
      <c r="D4935" s="64"/>
      <c r="E4935" s="71"/>
    </row>
    <row r="4936" spans="4:5" ht="26.1" customHeight="1">
      <c r="D4936" s="64"/>
      <c r="E4936" s="71"/>
    </row>
    <row r="4937" spans="4:5" ht="26.1" customHeight="1">
      <c r="D4937" s="64"/>
      <c r="E4937" s="71"/>
    </row>
    <row r="4938" spans="4:5" ht="26.1" customHeight="1">
      <c r="D4938" s="64"/>
      <c r="E4938" s="71"/>
    </row>
    <row r="4939" spans="4:5" ht="26.1" customHeight="1">
      <c r="D4939" s="64"/>
      <c r="E4939" s="71"/>
    </row>
    <row r="4940" spans="4:5" ht="26.1" customHeight="1">
      <c r="D4940" s="64"/>
      <c r="E4940" s="71"/>
    </row>
    <row r="4941" spans="4:5" ht="26.1" customHeight="1">
      <c r="D4941" s="64"/>
      <c r="E4941" s="71"/>
    </row>
    <row r="4942" spans="4:5" ht="26.1" customHeight="1">
      <c r="D4942" s="64"/>
      <c r="E4942" s="71"/>
    </row>
    <row r="4943" spans="4:5" ht="26.1" customHeight="1">
      <c r="D4943" s="64"/>
      <c r="E4943" s="71"/>
    </row>
    <row r="4944" spans="4:5" ht="26.1" customHeight="1">
      <c r="D4944" s="64"/>
      <c r="E4944" s="71"/>
    </row>
    <row r="4945" spans="4:5" ht="26.1" customHeight="1">
      <c r="D4945" s="64"/>
      <c r="E4945" s="71"/>
    </row>
    <row r="4946" spans="4:5" ht="26.1" customHeight="1">
      <c r="D4946" s="64"/>
      <c r="E4946" s="71"/>
    </row>
    <row r="4947" spans="4:5" ht="26.1" customHeight="1">
      <c r="D4947" s="64"/>
      <c r="E4947" s="71"/>
    </row>
    <row r="4948" spans="4:5" ht="26.1" customHeight="1">
      <c r="D4948" s="64"/>
      <c r="E4948" s="71"/>
    </row>
    <row r="4949" spans="4:5" ht="26.1" customHeight="1">
      <c r="D4949" s="64"/>
      <c r="E4949" s="71"/>
    </row>
    <row r="4950" spans="4:5" ht="26.1" customHeight="1">
      <c r="D4950" s="64"/>
      <c r="E4950" s="71"/>
    </row>
    <row r="4951" spans="4:5" ht="26.1" customHeight="1">
      <c r="D4951" s="64"/>
      <c r="E4951" s="71"/>
    </row>
    <row r="4952" spans="4:5" ht="26.1" customHeight="1">
      <c r="D4952" s="64"/>
      <c r="E4952" s="71"/>
    </row>
    <row r="4953" spans="4:5" ht="26.1" customHeight="1">
      <c r="D4953" s="64"/>
      <c r="E4953" s="71"/>
    </row>
    <row r="4954" spans="4:5" ht="26.1" customHeight="1">
      <c r="D4954" s="64"/>
      <c r="E4954" s="71"/>
    </row>
    <row r="4955" spans="4:5" ht="26.1" customHeight="1">
      <c r="D4955" s="64"/>
      <c r="E4955" s="71"/>
    </row>
    <row r="4956" spans="4:5" ht="26.1" customHeight="1">
      <c r="D4956" s="64"/>
      <c r="E4956" s="71"/>
    </row>
    <row r="4957" spans="4:5" ht="26.1" customHeight="1">
      <c r="D4957" s="64"/>
      <c r="E4957" s="71"/>
    </row>
    <row r="4958" spans="4:5" ht="26.1" customHeight="1">
      <c r="D4958" s="64"/>
      <c r="E4958" s="71"/>
    </row>
    <row r="4959" spans="4:5" ht="26.1" customHeight="1">
      <c r="D4959" s="64"/>
      <c r="E4959" s="71"/>
    </row>
    <row r="4960" spans="4:5" ht="26.1" customHeight="1">
      <c r="D4960" s="64"/>
      <c r="E4960" s="71"/>
    </row>
    <row r="4961" spans="4:5" ht="26.1" customHeight="1">
      <c r="D4961" s="64"/>
      <c r="E4961" s="71"/>
    </row>
    <row r="4962" spans="4:5" ht="26.1" customHeight="1">
      <c r="D4962" s="64"/>
      <c r="E4962" s="71"/>
    </row>
    <row r="4963" spans="4:5" ht="26.1" customHeight="1">
      <c r="D4963" s="64"/>
      <c r="E4963" s="71"/>
    </row>
    <row r="4964" spans="4:5" ht="26.1" customHeight="1">
      <c r="D4964" s="64"/>
      <c r="E4964" s="71"/>
    </row>
    <row r="4965" spans="4:5" ht="26.1" customHeight="1">
      <c r="D4965" s="64"/>
      <c r="E4965" s="71"/>
    </row>
    <row r="4966" spans="4:5" ht="26.1" customHeight="1">
      <c r="D4966" s="64"/>
      <c r="E4966" s="71"/>
    </row>
    <row r="4967" spans="4:5" ht="26.1" customHeight="1">
      <c r="D4967" s="64"/>
      <c r="E4967" s="71"/>
    </row>
    <row r="4968" spans="4:5" ht="26.1" customHeight="1">
      <c r="D4968" s="64"/>
      <c r="E4968" s="71"/>
    </row>
    <row r="4969" spans="4:5" ht="26.1" customHeight="1">
      <c r="D4969" s="64"/>
      <c r="E4969" s="71"/>
    </row>
    <row r="4970" spans="4:5" ht="26.1" customHeight="1">
      <c r="D4970" s="64"/>
      <c r="E4970" s="71"/>
    </row>
    <row r="4971" spans="4:5" ht="26.1" customHeight="1">
      <c r="D4971" s="64"/>
      <c r="E4971" s="71"/>
    </row>
    <row r="4972" spans="4:5" ht="26.1" customHeight="1">
      <c r="D4972" s="64"/>
      <c r="E4972" s="71"/>
    </row>
    <row r="4973" spans="4:5" ht="26.1" customHeight="1">
      <c r="D4973" s="64"/>
      <c r="E4973" s="71"/>
    </row>
    <row r="4974" spans="4:5" ht="26.1" customHeight="1">
      <c r="D4974" s="64"/>
      <c r="E4974" s="71"/>
    </row>
    <row r="4975" spans="4:5" ht="26.1" customHeight="1">
      <c r="D4975" s="64"/>
      <c r="E4975" s="71"/>
    </row>
    <row r="4976" spans="4:5" ht="26.1" customHeight="1">
      <c r="D4976" s="64"/>
      <c r="E4976" s="71"/>
    </row>
    <row r="4977" spans="4:5" ht="26.1" customHeight="1">
      <c r="D4977" s="64"/>
      <c r="E4977" s="71"/>
    </row>
    <row r="4978" spans="4:5" ht="26.1" customHeight="1">
      <c r="D4978" s="64"/>
      <c r="E4978" s="71"/>
    </row>
    <row r="4979" spans="4:5" ht="26.1" customHeight="1">
      <c r="D4979" s="64"/>
      <c r="E4979" s="71"/>
    </row>
    <row r="4980" spans="4:5" ht="26.1" customHeight="1">
      <c r="D4980" s="64"/>
      <c r="E4980" s="71"/>
    </row>
    <row r="4981" spans="4:5" ht="26.1" customHeight="1">
      <c r="D4981" s="64"/>
      <c r="E4981" s="71"/>
    </row>
    <row r="4982" spans="4:5" ht="26.1" customHeight="1">
      <c r="D4982" s="64"/>
      <c r="E4982" s="71"/>
    </row>
    <row r="4983" spans="4:5" ht="26.1" customHeight="1">
      <c r="D4983" s="64"/>
      <c r="E4983" s="71"/>
    </row>
    <row r="4984" spans="4:5" ht="26.1" customHeight="1">
      <c r="D4984" s="64"/>
      <c r="E4984" s="71"/>
    </row>
    <row r="4985" spans="4:5" ht="26.1" customHeight="1">
      <c r="D4985" s="64"/>
      <c r="E4985" s="71"/>
    </row>
    <row r="4986" spans="4:5" ht="26.1" customHeight="1">
      <c r="D4986" s="64"/>
      <c r="E4986" s="71"/>
    </row>
    <row r="4987" spans="4:5" ht="26.1" customHeight="1">
      <c r="D4987" s="64"/>
      <c r="E4987" s="71"/>
    </row>
    <row r="4988" spans="4:5" ht="26.1" customHeight="1">
      <c r="D4988" s="64"/>
      <c r="E4988" s="71"/>
    </row>
    <row r="4989" spans="4:5" ht="26.1" customHeight="1">
      <c r="D4989" s="64"/>
      <c r="E4989" s="71"/>
    </row>
    <row r="4990" spans="4:5" ht="26.1" customHeight="1">
      <c r="D4990" s="64"/>
      <c r="E4990" s="71"/>
    </row>
    <row r="4991" spans="4:5" ht="26.1" customHeight="1">
      <c r="D4991" s="64"/>
      <c r="E4991" s="71"/>
    </row>
    <row r="4992" spans="4:5" ht="26.1" customHeight="1">
      <c r="D4992" s="64"/>
      <c r="E4992" s="71"/>
    </row>
    <row r="4993" spans="4:5" ht="26.1" customHeight="1">
      <c r="D4993" s="64"/>
      <c r="E4993" s="71"/>
    </row>
    <row r="4994" spans="4:5" ht="26.1" customHeight="1">
      <c r="D4994" s="64"/>
      <c r="E4994" s="71"/>
    </row>
    <row r="4995" spans="4:5" ht="26.1" customHeight="1">
      <c r="D4995" s="64"/>
      <c r="E4995" s="71"/>
    </row>
    <row r="4996" spans="4:5" ht="26.1" customHeight="1">
      <c r="D4996" s="64"/>
      <c r="E4996" s="71"/>
    </row>
    <row r="4997" spans="4:5" ht="26.1" customHeight="1">
      <c r="D4997" s="64"/>
      <c r="E4997" s="71"/>
    </row>
    <row r="4998" spans="4:5" ht="26.1" customHeight="1">
      <c r="D4998" s="64"/>
      <c r="E4998" s="71"/>
    </row>
    <row r="4999" spans="4:5" ht="26.1" customHeight="1">
      <c r="D4999" s="64"/>
      <c r="E4999" s="71"/>
    </row>
    <row r="5000" spans="4:5" ht="26.1" customHeight="1">
      <c r="D5000" s="64"/>
      <c r="E5000" s="71"/>
    </row>
    <row r="5001" spans="4:5" ht="26.1" customHeight="1">
      <c r="D5001" s="64"/>
      <c r="E5001" s="71"/>
    </row>
    <row r="5002" spans="4:5" ht="26.1" customHeight="1">
      <c r="D5002" s="64"/>
      <c r="E5002" s="71"/>
    </row>
    <row r="5003" spans="4:5" ht="26.1" customHeight="1">
      <c r="D5003" s="64"/>
      <c r="E5003" s="71"/>
    </row>
    <row r="5004" spans="4:5" ht="26.1" customHeight="1">
      <c r="D5004" s="64"/>
      <c r="E5004" s="71"/>
    </row>
    <row r="5005" spans="4:5" ht="26.1" customHeight="1">
      <c r="D5005" s="64"/>
      <c r="E5005" s="71"/>
    </row>
    <row r="5006" spans="4:5" ht="26.1" customHeight="1">
      <c r="D5006" s="64"/>
      <c r="E5006" s="71"/>
    </row>
    <row r="5007" spans="4:5" ht="26.1" customHeight="1">
      <c r="D5007" s="64"/>
      <c r="E5007" s="71"/>
    </row>
    <row r="5008" spans="4:5" ht="26.1" customHeight="1">
      <c r="D5008" s="64"/>
      <c r="E5008" s="71"/>
    </row>
    <row r="5009" spans="4:5" ht="26.1" customHeight="1">
      <c r="D5009" s="64"/>
      <c r="E5009" s="71"/>
    </row>
    <row r="5010" spans="4:5" ht="26.1" customHeight="1">
      <c r="D5010" s="64"/>
      <c r="E5010" s="71"/>
    </row>
    <row r="5011" spans="4:5" ht="26.1" customHeight="1">
      <c r="D5011" s="64"/>
      <c r="E5011" s="71"/>
    </row>
    <row r="5012" spans="4:5" ht="26.1" customHeight="1">
      <c r="D5012" s="64"/>
      <c r="E5012" s="71"/>
    </row>
    <row r="5013" spans="4:5" ht="26.1" customHeight="1">
      <c r="D5013" s="64"/>
      <c r="E5013" s="71"/>
    </row>
    <row r="5014" spans="4:5" ht="26.1" customHeight="1">
      <c r="D5014" s="64"/>
      <c r="E5014" s="71"/>
    </row>
    <row r="5015" spans="4:5" ht="26.1" customHeight="1">
      <c r="D5015" s="64"/>
      <c r="E5015" s="71"/>
    </row>
    <row r="5016" spans="4:5" ht="26.1" customHeight="1">
      <c r="D5016" s="64"/>
      <c r="E5016" s="71"/>
    </row>
    <row r="5017" spans="4:5" ht="26.1" customHeight="1">
      <c r="D5017" s="64"/>
      <c r="E5017" s="71"/>
    </row>
    <row r="5018" spans="4:5" ht="26.1" customHeight="1">
      <c r="D5018" s="64"/>
      <c r="E5018" s="71"/>
    </row>
    <row r="5019" spans="4:5" ht="26.1" customHeight="1">
      <c r="D5019" s="64"/>
      <c r="E5019" s="71"/>
    </row>
    <row r="5020" spans="4:5" ht="26.1" customHeight="1">
      <c r="D5020" s="64"/>
      <c r="E5020" s="71"/>
    </row>
    <row r="5021" spans="4:5" ht="26.1" customHeight="1">
      <c r="D5021" s="64"/>
      <c r="E5021" s="71"/>
    </row>
    <row r="5022" spans="4:5" ht="26.1" customHeight="1">
      <c r="D5022" s="64"/>
      <c r="E5022" s="71"/>
    </row>
    <row r="5023" spans="4:5" ht="26.1" customHeight="1">
      <c r="D5023" s="64"/>
      <c r="E5023" s="71"/>
    </row>
    <row r="5024" spans="4:5" ht="26.1" customHeight="1">
      <c r="D5024" s="64"/>
      <c r="E5024" s="71"/>
    </row>
    <row r="5025" spans="4:5" ht="26.1" customHeight="1">
      <c r="D5025" s="64"/>
      <c r="E5025" s="71"/>
    </row>
    <row r="5026" spans="4:5" ht="26.1" customHeight="1">
      <c r="D5026" s="64"/>
      <c r="E5026" s="71"/>
    </row>
    <row r="5027" spans="4:5" ht="26.1" customHeight="1">
      <c r="D5027" s="64"/>
      <c r="E5027" s="71"/>
    </row>
    <row r="5028" spans="4:5" ht="26.1" customHeight="1">
      <c r="D5028" s="64"/>
      <c r="E5028" s="71"/>
    </row>
    <row r="5029" spans="4:5" ht="26.1" customHeight="1">
      <c r="D5029" s="64"/>
      <c r="E5029" s="71"/>
    </row>
    <row r="5030" spans="4:5" ht="26.1" customHeight="1">
      <c r="D5030" s="64"/>
      <c r="E5030" s="71"/>
    </row>
    <row r="5031" spans="4:5" ht="26.1" customHeight="1">
      <c r="D5031" s="64"/>
      <c r="E5031" s="71"/>
    </row>
    <row r="5032" spans="4:5" ht="26.1" customHeight="1">
      <c r="D5032" s="64"/>
      <c r="E5032" s="71"/>
    </row>
    <row r="5033" spans="4:5" ht="26.1" customHeight="1">
      <c r="D5033" s="64"/>
      <c r="E5033" s="71"/>
    </row>
    <row r="5034" spans="4:5" ht="26.1" customHeight="1">
      <c r="D5034" s="64"/>
      <c r="E5034" s="71"/>
    </row>
    <row r="5035" spans="4:5" ht="26.1" customHeight="1">
      <c r="D5035" s="64"/>
      <c r="E5035" s="71"/>
    </row>
    <row r="5036" spans="4:5" ht="26.1" customHeight="1">
      <c r="D5036" s="64"/>
      <c r="E5036" s="71"/>
    </row>
    <row r="5037" spans="4:5" ht="26.1" customHeight="1">
      <c r="D5037" s="64"/>
      <c r="E5037" s="71"/>
    </row>
    <row r="5038" spans="4:5" ht="26.1" customHeight="1">
      <c r="D5038" s="64"/>
      <c r="E5038" s="71"/>
    </row>
    <row r="5039" spans="4:5" ht="26.1" customHeight="1">
      <c r="D5039" s="64"/>
      <c r="E5039" s="71"/>
    </row>
    <row r="5040" spans="4:5" ht="26.1" customHeight="1">
      <c r="D5040" s="64"/>
      <c r="E5040" s="71"/>
    </row>
    <row r="5041" spans="4:5" ht="26.1" customHeight="1">
      <c r="D5041" s="64"/>
      <c r="E5041" s="71"/>
    </row>
    <row r="5042" spans="4:5" ht="26.1" customHeight="1">
      <c r="D5042" s="64"/>
      <c r="E5042" s="71"/>
    </row>
    <row r="5043" spans="4:5" ht="26.1" customHeight="1">
      <c r="D5043" s="64"/>
      <c r="E5043" s="71"/>
    </row>
    <row r="5044" spans="4:5" ht="26.1" customHeight="1">
      <c r="D5044" s="64"/>
      <c r="E5044" s="71"/>
    </row>
    <row r="5045" spans="4:5" ht="26.1" customHeight="1">
      <c r="D5045" s="64"/>
      <c r="E5045" s="71"/>
    </row>
    <row r="5046" spans="4:5" ht="26.1" customHeight="1">
      <c r="D5046" s="64"/>
      <c r="E5046" s="71"/>
    </row>
    <row r="5047" spans="4:5" ht="26.1" customHeight="1">
      <c r="D5047" s="64"/>
      <c r="E5047" s="71"/>
    </row>
    <row r="5048" spans="4:5" ht="26.1" customHeight="1">
      <c r="D5048" s="64"/>
      <c r="E5048" s="71"/>
    </row>
    <row r="5049" spans="4:5" ht="26.1" customHeight="1">
      <c r="D5049" s="64"/>
      <c r="E5049" s="71"/>
    </row>
    <row r="5050" spans="4:5" ht="26.1" customHeight="1">
      <c r="D5050" s="64"/>
      <c r="E5050" s="71"/>
    </row>
    <row r="5051" spans="4:5" ht="26.1" customHeight="1">
      <c r="D5051" s="64"/>
      <c r="E5051" s="71"/>
    </row>
    <row r="5052" spans="4:5" ht="26.1" customHeight="1">
      <c r="D5052" s="64"/>
      <c r="E5052" s="71"/>
    </row>
    <row r="5053" spans="4:5" ht="26.1" customHeight="1">
      <c r="D5053" s="64"/>
      <c r="E5053" s="71"/>
    </row>
    <row r="5054" spans="4:5" ht="26.1" customHeight="1">
      <c r="D5054" s="64"/>
      <c r="E5054" s="71"/>
    </row>
    <row r="5055" spans="4:5" ht="26.1" customHeight="1">
      <c r="D5055" s="64"/>
      <c r="E5055" s="71"/>
    </row>
    <row r="5056" spans="4:5" ht="26.1" customHeight="1">
      <c r="D5056" s="64"/>
      <c r="E5056" s="71"/>
    </row>
    <row r="5057" spans="4:5" ht="26.1" customHeight="1">
      <c r="D5057" s="64"/>
      <c r="E5057" s="71"/>
    </row>
    <row r="5058" spans="4:5" ht="26.1" customHeight="1">
      <c r="D5058" s="64"/>
      <c r="E5058" s="71"/>
    </row>
    <row r="5059" spans="4:5" ht="26.1" customHeight="1">
      <c r="D5059" s="64"/>
      <c r="E5059" s="71"/>
    </row>
    <row r="5060" spans="4:5" ht="26.1" customHeight="1">
      <c r="D5060" s="64"/>
      <c r="E5060" s="71"/>
    </row>
    <row r="5061" spans="4:5" ht="26.1" customHeight="1">
      <c r="D5061" s="64"/>
      <c r="E5061" s="71"/>
    </row>
    <row r="5062" spans="4:5" ht="26.1" customHeight="1">
      <c r="D5062" s="64"/>
      <c r="E5062" s="71"/>
    </row>
    <row r="5063" spans="4:5" ht="26.1" customHeight="1">
      <c r="D5063" s="64"/>
      <c r="E5063" s="71"/>
    </row>
    <row r="5064" spans="4:5" ht="26.1" customHeight="1">
      <c r="D5064" s="64"/>
      <c r="E5064" s="71"/>
    </row>
    <row r="5065" spans="4:5" ht="26.1" customHeight="1">
      <c r="D5065" s="64"/>
      <c r="E5065" s="71"/>
    </row>
    <row r="5066" spans="4:5" ht="26.1" customHeight="1">
      <c r="D5066" s="64"/>
      <c r="E5066" s="71"/>
    </row>
    <row r="5067" spans="4:5" ht="26.1" customHeight="1">
      <c r="D5067" s="64"/>
      <c r="E5067" s="71"/>
    </row>
    <row r="5068" spans="4:5" ht="26.1" customHeight="1">
      <c r="D5068" s="64"/>
      <c r="E5068" s="71"/>
    </row>
    <row r="5069" spans="4:5" ht="26.1" customHeight="1">
      <c r="D5069" s="64"/>
      <c r="E5069" s="71"/>
    </row>
    <row r="5070" spans="4:5" ht="26.1" customHeight="1">
      <c r="D5070" s="64"/>
      <c r="E5070" s="71"/>
    </row>
    <row r="5071" spans="4:5" ht="26.1" customHeight="1">
      <c r="D5071" s="64"/>
      <c r="E5071" s="71"/>
    </row>
    <row r="5072" spans="4:5" ht="26.1" customHeight="1">
      <c r="D5072" s="64"/>
      <c r="E5072" s="71"/>
    </row>
    <row r="5073" spans="4:5" ht="26.1" customHeight="1">
      <c r="D5073" s="64"/>
      <c r="E5073" s="71"/>
    </row>
    <row r="5074" spans="4:5" ht="26.1" customHeight="1">
      <c r="D5074" s="64"/>
      <c r="E5074" s="71"/>
    </row>
    <row r="5075" spans="4:5" ht="26.1" customHeight="1">
      <c r="D5075" s="64"/>
      <c r="E5075" s="71"/>
    </row>
    <row r="5076" spans="4:5" ht="26.1" customHeight="1">
      <c r="D5076" s="64"/>
      <c r="E5076" s="71"/>
    </row>
    <row r="5077" spans="4:5" ht="26.1" customHeight="1">
      <c r="D5077" s="64"/>
      <c r="E5077" s="71"/>
    </row>
    <row r="5078" spans="4:5" ht="26.1" customHeight="1">
      <c r="D5078" s="64"/>
      <c r="E5078" s="71"/>
    </row>
    <row r="5079" spans="4:5" ht="26.1" customHeight="1">
      <c r="D5079" s="64"/>
      <c r="E5079" s="71"/>
    </row>
    <row r="5080" spans="4:5" ht="26.1" customHeight="1">
      <c r="D5080" s="64"/>
      <c r="E5080" s="71"/>
    </row>
    <row r="5081" spans="4:5" ht="26.1" customHeight="1">
      <c r="D5081" s="64"/>
      <c r="E5081" s="71"/>
    </row>
    <row r="5082" spans="4:5" ht="26.1" customHeight="1">
      <c r="D5082" s="64"/>
      <c r="E5082" s="71"/>
    </row>
    <row r="5083" spans="4:5" ht="26.1" customHeight="1">
      <c r="D5083" s="64"/>
      <c r="E5083" s="71"/>
    </row>
    <row r="5084" spans="4:5" ht="26.1" customHeight="1">
      <c r="D5084" s="64"/>
      <c r="E5084" s="71"/>
    </row>
    <row r="5085" spans="4:5" ht="26.1" customHeight="1">
      <c r="D5085" s="64"/>
      <c r="E5085" s="71"/>
    </row>
    <row r="5086" spans="4:5" ht="26.1" customHeight="1">
      <c r="D5086" s="64"/>
      <c r="E5086" s="71"/>
    </row>
    <row r="5087" spans="4:5" ht="26.1" customHeight="1">
      <c r="D5087" s="64"/>
      <c r="E5087" s="71"/>
    </row>
    <row r="5088" spans="4:5" ht="26.1" customHeight="1">
      <c r="D5088" s="64"/>
      <c r="E5088" s="71"/>
    </row>
    <row r="5089" spans="4:5" ht="26.1" customHeight="1">
      <c r="D5089" s="64"/>
      <c r="E5089" s="71"/>
    </row>
    <row r="5090" spans="4:5" ht="26.1" customHeight="1">
      <c r="D5090" s="64"/>
      <c r="E5090" s="71"/>
    </row>
    <row r="5091" spans="4:5" ht="26.1" customHeight="1">
      <c r="D5091" s="64"/>
      <c r="E5091" s="71"/>
    </row>
    <row r="5092" spans="4:5" ht="26.1" customHeight="1">
      <c r="D5092" s="64"/>
      <c r="E5092" s="71"/>
    </row>
    <row r="5093" spans="4:5" ht="26.1" customHeight="1">
      <c r="D5093" s="64"/>
      <c r="E5093" s="71"/>
    </row>
    <row r="5094" spans="4:5" ht="26.1" customHeight="1">
      <c r="D5094" s="64"/>
      <c r="E5094" s="71"/>
    </row>
    <row r="5095" spans="4:5" ht="26.1" customHeight="1">
      <c r="D5095" s="64"/>
      <c r="E5095" s="71"/>
    </row>
    <row r="5096" spans="4:5" ht="26.1" customHeight="1">
      <c r="D5096" s="64"/>
      <c r="E5096" s="71"/>
    </row>
    <row r="5097" spans="4:5" ht="26.1" customHeight="1">
      <c r="D5097" s="64"/>
      <c r="E5097" s="71"/>
    </row>
    <row r="5098" spans="4:5" ht="26.1" customHeight="1">
      <c r="D5098" s="64"/>
      <c r="E5098" s="71"/>
    </row>
    <row r="5099" spans="4:5" ht="26.1" customHeight="1">
      <c r="D5099" s="64"/>
      <c r="E5099" s="71"/>
    </row>
    <row r="5100" spans="4:5" ht="26.1" customHeight="1">
      <c r="D5100" s="64"/>
      <c r="E5100" s="71"/>
    </row>
    <row r="5101" spans="4:5" ht="26.1" customHeight="1">
      <c r="D5101" s="64"/>
      <c r="E5101" s="71"/>
    </row>
    <row r="5102" spans="4:5" ht="26.1" customHeight="1">
      <c r="D5102" s="64"/>
      <c r="E5102" s="71"/>
    </row>
    <row r="5103" spans="4:5" ht="26.1" customHeight="1">
      <c r="D5103" s="64"/>
      <c r="E5103" s="71"/>
    </row>
    <row r="5104" spans="4:5" ht="26.1" customHeight="1">
      <c r="D5104" s="64"/>
      <c r="E5104" s="71"/>
    </row>
    <row r="5105" spans="4:5" ht="26.1" customHeight="1">
      <c r="D5105" s="64"/>
      <c r="E5105" s="71"/>
    </row>
    <row r="5106" spans="4:5" ht="26.1" customHeight="1">
      <c r="D5106" s="64"/>
      <c r="E5106" s="71"/>
    </row>
    <row r="5107" spans="4:5" ht="26.1" customHeight="1">
      <c r="D5107" s="64"/>
      <c r="E5107" s="71"/>
    </row>
    <row r="5108" spans="4:5" ht="26.1" customHeight="1">
      <c r="D5108" s="64"/>
      <c r="E5108" s="71"/>
    </row>
    <row r="5109" spans="4:5" ht="26.1" customHeight="1">
      <c r="D5109" s="64"/>
      <c r="E5109" s="71"/>
    </row>
    <row r="5110" spans="4:5" ht="26.1" customHeight="1">
      <c r="D5110" s="64"/>
      <c r="E5110" s="71"/>
    </row>
    <row r="5111" spans="4:5" ht="26.1" customHeight="1">
      <c r="D5111" s="64"/>
      <c r="E5111" s="71"/>
    </row>
    <row r="5112" spans="4:5" ht="26.1" customHeight="1">
      <c r="D5112" s="64"/>
      <c r="E5112" s="71"/>
    </row>
    <row r="5113" spans="4:5" ht="26.1" customHeight="1">
      <c r="D5113" s="64"/>
      <c r="E5113" s="71"/>
    </row>
    <row r="5114" spans="4:5" ht="26.1" customHeight="1">
      <c r="D5114" s="64"/>
      <c r="E5114" s="71"/>
    </row>
    <row r="5115" spans="4:5" ht="26.1" customHeight="1">
      <c r="D5115" s="64"/>
      <c r="E5115" s="71"/>
    </row>
    <row r="5116" spans="4:5" ht="26.1" customHeight="1">
      <c r="D5116" s="64"/>
      <c r="E5116" s="71"/>
    </row>
    <row r="5117" spans="4:5" ht="26.1" customHeight="1">
      <c r="D5117" s="64"/>
      <c r="E5117" s="71"/>
    </row>
    <row r="5118" spans="4:5" ht="26.1" customHeight="1">
      <c r="D5118" s="64"/>
      <c r="E5118" s="71"/>
    </row>
    <row r="5119" spans="4:5" ht="26.1" customHeight="1">
      <c r="D5119" s="64"/>
      <c r="E5119" s="71"/>
    </row>
    <row r="5120" spans="4:5" ht="26.1" customHeight="1">
      <c r="D5120" s="64"/>
      <c r="E5120" s="71"/>
    </row>
    <row r="5121" spans="4:5" ht="26.1" customHeight="1">
      <c r="D5121" s="64"/>
      <c r="E5121" s="71"/>
    </row>
    <row r="5122" spans="4:5" ht="26.1" customHeight="1">
      <c r="D5122" s="64"/>
      <c r="E5122" s="71"/>
    </row>
    <row r="5123" spans="4:5" ht="26.1" customHeight="1">
      <c r="D5123" s="64"/>
      <c r="E5123" s="71"/>
    </row>
    <row r="5124" spans="4:5" ht="26.1" customHeight="1">
      <c r="D5124" s="64"/>
      <c r="E5124" s="71"/>
    </row>
    <row r="5125" spans="4:5" ht="26.1" customHeight="1">
      <c r="D5125" s="64"/>
      <c r="E5125" s="71"/>
    </row>
    <row r="5126" spans="4:5" ht="26.1" customHeight="1">
      <c r="D5126" s="64"/>
      <c r="E5126" s="71"/>
    </row>
    <row r="5127" spans="4:5" ht="26.1" customHeight="1">
      <c r="D5127" s="64"/>
      <c r="E5127" s="71"/>
    </row>
    <row r="5128" spans="4:5" ht="26.1" customHeight="1">
      <c r="D5128" s="64"/>
      <c r="E5128" s="71"/>
    </row>
    <row r="5129" spans="4:5" ht="26.1" customHeight="1">
      <c r="D5129" s="64"/>
      <c r="E5129" s="71"/>
    </row>
    <row r="5130" spans="4:5" ht="26.1" customHeight="1">
      <c r="D5130" s="64"/>
      <c r="E5130" s="71"/>
    </row>
    <row r="5131" spans="4:5" ht="26.1" customHeight="1">
      <c r="D5131" s="64"/>
      <c r="E5131" s="71"/>
    </row>
    <row r="5132" spans="4:5" ht="26.1" customHeight="1">
      <c r="D5132" s="64"/>
      <c r="E5132" s="71"/>
    </row>
    <row r="5133" spans="4:5" ht="26.1" customHeight="1">
      <c r="D5133" s="64"/>
      <c r="E5133" s="71"/>
    </row>
    <row r="5134" spans="4:5" ht="26.1" customHeight="1">
      <c r="D5134" s="64"/>
      <c r="E5134" s="71"/>
    </row>
    <row r="5135" spans="4:5" ht="26.1" customHeight="1">
      <c r="D5135" s="64"/>
      <c r="E5135" s="71"/>
    </row>
    <row r="5136" spans="4:5" ht="26.1" customHeight="1">
      <c r="D5136" s="64"/>
      <c r="E5136" s="71"/>
    </row>
    <row r="5137" spans="4:5" ht="26.1" customHeight="1">
      <c r="D5137" s="64"/>
      <c r="E5137" s="71"/>
    </row>
    <row r="5138" spans="4:5" ht="26.1" customHeight="1">
      <c r="D5138" s="64"/>
      <c r="E5138" s="71"/>
    </row>
    <row r="5139" spans="4:5" ht="26.1" customHeight="1">
      <c r="D5139" s="64"/>
      <c r="E5139" s="71"/>
    </row>
    <row r="5140" spans="4:5" ht="26.1" customHeight="1">
      <c r="D5140" s="64"/>
      <c r="E5140" s="71"/>
    </row>
    <row r="5141" spans="4:5" ht="26.1" customHeight="1">
      <c r="D5141" s="64"/>
      <c r="E5141" s="71"/>
    </row>
    <row r="5142" spans="4:5" ht="26.1" customHeight="1">
      <c r="D5142" s="64"/>
      <c r="E5142" s="71"/>
    </row>
    <row r="5143" spans="4:5" ht="26.1" customHeight="1">
      <c r="D5143" s="64"/>
      <c r="E5143" s="71"/>
    </row>
    <row r="5144" spans="4:5" ht="26.1" customHeight="1">
      <c r="D5144" s="64"/>
      <c r="E5144" s="71"/>
    </row>
    <row r="5145" spans="4:5" ht="26.1" customHeight="1">
      <c r="D5145" s="64"/>
      <c r="E5145" s="71"/>
    </row>
    <row r="5146" spans="4:5" ht="26.1" customHeight="1">
      <c r="D5146" s="64"/>
      <c r="E5146" s="71"/>
    </row>
    <row r="5147" spans="4:5" ht="26.1" customHeight="1">
      <c r="D5147" s="64"/>
      <c r="E5147" s="71"/>
    </row>
    <row r="5148" spans="4:5" ht="26.1" customHeight="1">
      <c r="D5148" s="64"/>
      <c r="E5148" s="71"/>
    </row>
    <row r="5149" spans="4:5" ht="26.1" customHeight="1">
      <c r="D5149" s="64"/>
      <c r="E5149" s="71"/>
    </row>
    <row r="5150" spans="4:5" ht="26.1" customHeight="1">
      <c r="D5150" s="64"/>
      <c r="E5150" s="71"/>
    </row>
    <row r="5151" spans="4:5" ht="26.1" customHeight="1">
      <c r="D5151" s="64"/>
      <c r="E5151" s="71"/>
    </row>
    <row r="5152" spans="4:5" ht="26.1" customHeight="1">
      <c r="D5152" s="64"/>
      <c r="E5152" s="71"/>
    </row>
    <row r="5153" spans="4:5" ht="26.1" customHeight="1">
      <c r="D5153" s="64"/>
      <c r="E5153" s="71"/>
    </row>
    <row r="5154" spans="4:5" ht="26.1" customHeight="1">
      <c r="D5154" s="64"/>
      <c r="E5154" s="71"/>
    </row>
    <row r="5155" spans="4:5" ht="26.1" customHeight="1">
      <c r="D5155" s="64"/>
      <c r="E5155" s="71"/>
    </row>
    <row r="5156" spans="4:5" ht="26.1" customHeight="1">
      <c r="D5156" s="64"/>
      <c r="E5156" s="71"/>
    </row>
    <row r="5157" spans="4:5" ht="26.1" customHeight="1">
      <c r="D5157" s="64"/>
      <c r="E5157" s="71"/>
    </row>
    <row r="5158" spans="4:5" ht="26.1" customHeight="1">
      <c r="D5158" s="64"/>
      <c r="E5158" s="71"/>
    </row>
    <row r="5159" spans="4:5" ht="26.1" customHeight="1">
      <c r="D5159" s="64"/>
      <c r="E5159" s="71"/>
    </row>
    <row r="5160" spans="4:5" ht="26.1" customHeight="1">
      <c r="D5160" s="64"/>
      <c r="E5160" s="71"/>
    </row>
    <row r="5161" spans="4:5" ht="26.1" customHeight="1">
      <c r="D5161" s="64"/>
      <c r="E5161" s="71"/>
    </row>
    <row r="5162" spans="4:5" ht="26.1" customHeight="1">
      <c r="D5162" s="64"/>
      <c r="E5162" s="71"/>
    </row>
    <row r="5163" spans="4:5" ht="26.1" customHeight="1">
      <c r="D5163" s="64"/>
      <c r="E5163" s="71"/>
    </row>
    <row r="5164" spans="4:5" ht="26.1" customHeight="1">
      <c r="D5164" s="64"/>
      <c r="E5164" s="71"/>
    </row>
    <row r="5165" spans="4:5" ht="26.1" customHeight="1">
      <c r="D5165" s="64"/>
      <c r="E5165" s="71"/>
    </row>
    <row r="5166" spans="4:5" ht="26.1" customHeight="1">
      <c r="D5166" s="64"/>
      <c r="E5166" s="71"/>
    </row>
    <row r="5167" spans="4:5" ht="26.1" customHeight="1">
      <c r="D5167" s="64"/>
      <c r="E5167" s="71"/>
    </row>
    <row r="5168" spans="4:5" ht="26.1" customHeight="1">
      <c r="D5168" s="64"/>
      <c r="E5168" s="71"/>
    </row>
    <row r="5169" spans="4:5" ht="26.1" customHeight="1">
      <c r="D5169" s="64"/>
      <c r="E5169" s="71"/>
    </row>
    <row r="5170" spans="4:5" ht="26.1" customHeight="1">
      <c r="D5170" s="64"/>
      <c r="E5170" s="71"/>
    </row>
    <row r="5171" spans="4:5" ht="26.1" customHeight="1">
      <c r="D5171" s="64"/>
      <c r="E5171" s="71"/>
    </row>
    <row r="5172" spans="4:5" ht="26.1" customHeight="1">
      <c r="D5172" s="64"/>
      <c r="E5172" s="71"/>
    </row>
    <row r="5173" spans="4:5" ht="26.1" customHeight="1">
      <c r="D5173" s="64"/>
      <c r="E5173" s="71"/>
    </row>
    <row r="5174" spans="4:5" ht="26.1" customHeight="1">
      <c r="D5174" s="64"/>
      <c r="E5174" s="71"/>
    </row>
    <row r="5175" spans="4:5" ht="26.1" customHeight="1">
      <c r="D5175" s="64"/>
      <c r="E5175" s="71"/>
    </row>
    <row r="5176" spans="4:5" ht="26.1" customHeight="1">
      <c r="D5176" s="64"/>
      <c r="E5176" s="71"/>
    </row>
    <row r="5177" spans="4:5" ht="26.1" customHeight="1">
      <c r="D5177" s="64"/>
      <c r="E5177" s="71"/>
    </row>
    <row r="5178" spans="4:5" ht="26.1" customHeight="1">
      <c r="D5178" s="64"/>
      <c r="E5178" s="71"/>
    </row>
    <row r="5179" spans="4:5" ht="26.1" customHeight="1">
      <c r="D5179" s="64"/>
      <c r="E5179" s="71"/>
    </row>
    <row r="5180" spans="4:5" ht="26.1" customHeight="1">
      <c r="D5180" s="64"/>
      <c r="E5180" s="71"/>
    </row>
    <row r="5181" spans="4:5" ht="26.1" customHeight="1">
      <c r="D5181" s="64"/>
      <c r="E5181" s="71"/>
    </row>
    <row r="5182" spans="4:5" ht="26.1" customHeight="1">
      <c r="D5182" s="64"/>
      <c r="E5182" s="71"/>
    </row>
    <row r="5183" spans="4:5" ht="26.1" customHeight="1">
      <c r="D5183" s="64"/>
      <c r="E5183" s="71"/>
    </row>
    <row r="5184" spans="4:5" ht="26.1" customHeight="1">
      <c r="D5184" s="64"/>
      <c r="E5184" s="71"/>
    </row>
    <row r="5185" spans="4:5" ht="26.1" customHeight="1">
      <c r="D5185" s="64"/>
      <c r="E5185" s="71"/>
    </row>
    <row r="5186" spans="4:5" ht="26.1" customHeight="1">
      <c r="D5186" s="64"/>
      <c r="E5186" s="71"/>
    </row>
    <row r="5187" spans="4:5" ht="26.1" customHeight="1">
      <c r="D5187" s="64"/>
      <c r="E5187" s="71"/>
    </row>
    <row r="5188" spans="4:5" ht="26.1" customHeight="1">
      <c r="D5188" s="64"/>
      <c r="E5188" s="71"/>
    </row>
    <row r="5189" spans="4:5" ht="26.1" customHeight="1">
      <c r="D5189" s="64"/>
      <c r="E5189" s="71"/>
    </row>
    <row r="5190" spans="4:5" ht="26.1" customHeight="1">
      <c r="D5190" s="64"/>
      <c r="E5190" s="71"/>
    </row>
    <row r="5191" spans="4:5" ht="26.1" customHeight="1">
      <c r="D5191" s="64"/>
      <c r="E5191" s="71"/>
    </row>
    <row r="5192" spans="4:5" ht="26.1" customHeight="1">
      <c r="D5192" s="64"/>
      <c r="E5192" s="71"/>
    </row>
    <row r="5193" spans="4:5" ht="26.1" customHeight="1">
      <c r="D5193" s="64"/>
      <c r="E5193" s="71"/>
    </row>
    <row r="5194" spans="4:5" ht="26.1" customHeight="1">
      <c r="D5194" s="64"/>
      <c r="E5194" s="71"/>
    </row>
    <row r="5195" spans="4:5" ht="26.1" customHeight="1">
      <c r="D5195" s="64"/>
      <c r="E5195" s="71"/>
    </row>
    <row r="5196" spans="4:5" ht="26.1" customHeight="1">
      <c r="D5196" s="64"/>
      <c r="E5196" s="71"/>
    </row>
    <row r="5197" spans="4:5" ht="26.1" customHeight="1">
      <c r="D5197" s="64"/>
      <c r="E5197" s="71"/>
    </row>
    <row r="5198" spans="4:5" ht="26.1" customHeight="1">
      <c r="D5198" s="64"/>
      <c r="E5198" s="71"/>
    </row>
    <row r="5199" spans="4:5" ht="26.1" customHeight="1">
      <c r="D5199" s="64"/>
      <c r="E5199" s="71"/>
    </row>
    <row r="5200" spans="4:5" ht="26.1" customHeight="1">
      <c r="D5200" s="64"/>
      <c r="E5200" s="71"/>
    </row>
    <row r="5201" spans="4:5" ht="26.1" customHeight="1">
      <c r="D5201" s="64"/>
      <c r="E5201" s="71"/>
    </row>
    <row r="5202" spans="4:5" ht="26.1" customHeight="1">
      <c r="D5202" s="64"/>
      <c r="E5202" s="71"/>
    </row>
    <row r="5203" spans="4:5" ht="26.1" customHeight="1">
      <c r="D5203" s="64"/>
      <c r="E5203" s="71"/>
    </row>
    <row r="5204" spans="4:5" ht="26.1" customHeight="1">
      <c r="D5204" s="64"/>
      <c r="E5204" s="71"/>
    </row>
    <row r="5205" spans="4:5" ht="26.1" customHeight="1">
      <c r="D5205" s="64"/>
      <c r="E5205" s="71"/>
    </row>
    <row r="5206" spans="4:5" ht="26.1" customHeight="1">
      <c r="D5206" s="64"/>
      <c r="E5206" s="71"/>
    </row>
    <row r="5207" spans="4:5" ht="26.1" customHeight="1">
      <c r="D5207" s="64"/>
      <c r="E5207" s="71"/>
    </row>
    <row r="5208" spans="4:5" ht="26.1" customHeight="1">
      <c r="D5208" s="64"/>
      <c r="E5208" s="71"/>
    </row>
    <row r="5209" spans="4:5" ht="26.1" customHeight="1">
      <c r="D5209" s="64"/>
      <c r="E5209" s="71"/>
    </row>
    <row r="5210" spans="4:5" ht="26.1" customHeight="1">
      <c r="D5210" s="64"/>
      <c r="E5210" s="71"/>
    </row>
    <row r="5211" spans="4:5" ht="26.1" customHeight="1">
      <c r="D5211" s="64"/>
      <c r="E5211" s="71"/>
    </row>
    <row r="5212" spans="4:5" ht="26.1" customHeight="1">
      <c r="D5212" s="64"/>
      <c r="E5212" s="71"/>
    </row>
    <row r="5213" spans="4:5" ht="26.1" customHeight="1">
      <c r="D5213" s="64"/>
      <c r="E5213" s="71"/>
    </row>
    <row r="5214" spans="4:5" ht="26.1" customHeight="1">
      <c r="D5214" s="64"/>
      <c r="E5214" s="71"/>
    </row>
    <row r="5215" spans="4:5" ht="26.1" customHeight="1">
      <c r="D5215" s="64"/>
      <c r="E5215" s="71"/>
    </row>
    <row r="5216" spans="4:5" ht="26.1" customHeight="1">
      <c r="D5216" s="64"/>
      <c r="E5216" s="71"/>
    </row>
    <row r="5217" spans="4:5" ht="26.1" customHeight="1">
      <c r="D5217" s="64"/>
      <c r="E5217" s="71"/>
    </row>
    <row r="5218" spans="4:5" ht="26.1" customHeight="1">
      <c r="D5218" s="64"/>
      <c r="E5218" s="71"/>
    </row>
    <row r="5219" spans="4:5" ht="26.1" customHeight="1">
      <c r="D5219" s="64"/>
      <c r="E5219" s="71"/>
    </row>
    <row r="5220" spans="4:5" ht="26.1" customHeight="1">
      <c r="D5220" s="64"/>
      <c r="E5220" s="71"/>
    </row>
    <row r="5221" spans="4:5" ht="26.1" customHeight="1">
      <c r="D5221" s="64"/>
      <c r="E5221" s="71"/>
    </row>
    <row r="5222" spans="4:5" ht="26.1" customHeight="1">
      <c r="D5222" s="64"/>
      <c r="E5222" s="71"/>
    </row>
    <row r="5223" spans="4:5" ht="26.1" customHeight="1">
      <c r="D5223" s="64"/>
      <c r="E5223" s="71"/>
    </row>
    <row r="5224" spans="4:5" ht="26.1" customHeight="1">
      <c r="D5224" s="64"/>
      <c r="E5224" s="71"/>
    </row>
    <row r="5225" spans="4:5" ht="26.1" customHeight="1">
      <c r="D5225" s="64"/>
      <c r="E5225" s="71"/>
    </row>
    <row r="5226" spans="4:5" ht="26.1" customHeight="1">
      <c r="D5226" s="64"/>
      <c r="E5226" s="71"/>
    </row>
    <row r="5227" spans="4:5" ht="26.1" customHeight="1">
      <c r="D5227" s="64"/>
      <c r="E5227" s="71"/>
    </row>
    <row r="5228" spans="4:5" ht="26.1" customHeight="1">
      <c r="D5228" s="64"/>
      <c r="E5228" s="71"/>
    </row>
    <row r="5229" spans="4:5" ht="26.1" customHeight="1">
      <c r="D5229" s="64"/>
      <c r="E5229" s="71"/>
    </row>
    <row r="5230" spans="4:5" ht="26.1" customHeight="1">
      <c r="D5230" s="64"/>
      <c r="E5230" s="71"/>
    </row>
    <row r="5231" spans="4:5" ht="26.1" customHeight="1">
      <c r="D5231" s="64"/>
      <c r="E5231" s="71"/>
    </row>
    <row r="5232" spans="4:5" ht="26.1" customHeight="1">
      <c r="D5232" s="64"/>
      <c r="E5232" s="71"/>
    </row>
    <row r="5233" spans="4:5" ht="26.1" customHeight="1">
      <c r="D5233" s="64"/>
      <c r="E5233" s="71"/>
    </row>
    <row r="5234" spans="4:5" ht="26.1" customHeight="1">
      <c r="D5234" s="64"/>
      <c r="E5234" s="71"/>
    </row>
    <row r="5235" spans="4:5" ht="26.1" customHeight="1">
      <c r="D5235" s="64"/>
      <c r="E5235" s="71"/>
    </row>
    <row r="5236" spans="4:5" ht="26.1" customHeight="1">
      <c r="D5236" s="64"/>
      <c r="E5236" s="71"/>
    </row>
    <row r="5237" spans="4:5" ht="26.1" customHeight="1">
      <c r="D5237" s="64"/>
      <c r="E5237" s="71"/>
    </row>
    <row r="5238" spans="4:5" ht="26.1" customHeight="1">
      <c r="D5238" s="64"/>
      <c r="E5238" s="71"/>
    </row>
    <row r="5239" spans="4:5" ht="26.1" customHeight="1">
      <c r="D5239" s="64"/>
      <c r="E5239" s="71"/>
    </row>
    <row r="5240" spans="4:5" ht="26.1" customHeight="1">
      <c r="D5240" s="64"/>
      <c r="E5240" s="71"/>
    </row>
    <row r="5241" spans="4:5" ht="26.1" customHeight="1">
      <c r="D5241" s="64"/>
      <c r="E5241" s="71"/>
    </row>
    <row r="5242" spans="4:5" ht="26.1" customHeight="1">
      <c r="D5242" s="64"/>
      <c r="E5242" s="71"/>
    </row>
    <row r="5243" spans="4:5" ht="26.1" customHeight="1">
      <c r="D5243" s="64"/>
      <c r="E5243" s="71"/>
    </row>
    <row r="5244" spans="4:5" ht="26.1" customHeight="1">
      <c r="D5244" s="64"/>
      <c r="E5244" s="71"/>
    </row>
    <row r="5245" spans="4:5" ht="26.1" customHeight="1">
      <c r="D5245" s="64"/>
      <c r="E5245" s="71"/>
    </row>
    <row r="5246" spans="4:5" ht="26.1" customHeight="1">
      <c r="D5246" s="64"/>
      <c r="E5246" s="71"/>
    </row>
    <row r="5247" spans="4:5" ht="26.1" customHeight="1">
      <c r="D5247" s="64"/>
      <c r="E5247" s="71"/>
    </row>
    <row r="5248" spans="4:5" ht="26.1" customHeight="1">
      <c r="D5248" s="64"/>
      <c r="E5248" s="71"/>
    </row>
    <row r="5249" spans="4:5" ht="26.1" customHeight="1">
      <c r="D5249" s="64"/>
      <c r="E5249" s="71"/>
    </row>
    <row r="5250" spans="4:5" ht="26.1" customHeight="1">
      <c r="D5250" s="64"/>
      <c r="E5250" s="71"/>
    </row>
    <row r="5251" spans="4:5" ht="26.1" customHeight="1">
      <c r="D5251" s="64"/>
      <c r="E5251" s="71"/>
    </row>
    <row r="5252" spans="4:5" ht="26.1" customHeight="1">
      <c r="D5252" s="64"/>
      <c r="E5252" s="71"/>
    </row>
    <row r="5253" spans="4:5" ht="26.1" customHeight="1">
      <c r="D5253" s="64"/>
      <c r="E5253" s="71"/>
    </row>
    <row r="5254" spans="4:5" ht="26.1" customHeight="1">
      <c r="D5254" s="64"/>
      <c r="E5254" s="71"/>
    </row>
    <row r="5255" spans="4:5" ht="26.1" customHeight="1">
      <c r="D5255" s="64"/>
      <c r="E5255" s="71"/>
    </row>
    <row r="5256" spans="4:5" ht="26.1" customHeight="1">
      <c r="D5256" s="64"/>
      <c r="E5256" s="71"/>
    </row>
    <row r="5257" spans="4:5" ht="26.1" customHeight="1">
      <c r="D5257" s="64"/>
      <c r="E5257" s="71"/>
    </row>
    <row r="5258" spans="4:5" ht="26.1" customHeight="1">
      <c r="D5258" s="64"/>
      <c r="E5258" s="71"/>
    </row>
    <row r="5259" spans="4:5" ht="26.1" customHeight="1">
      <c r="D5259" s="64"/>
      <c r="E5259" s="71"/>
    </row>
    <row r="5260" spans="4:5" ht="26.1" customHeight="1">
      <c r="D5260" s="64"/>
      <c r="E5260" s="71"/>
    </row>
    <row r="5261" spans="4:5" ht="26.1" customHeight="1">
      <c r="D5261" s="64"/>
      <c r="E5261" s="71"/>
    </row>
    <row r="5262" spans="4:5" ht="26.1" customHeight="1">
      <c r="D5262" s="64"/>
      <c r="E5262" s="71"/>
    </row>
    <row r="5263" spans="4:5" ht="26.1" customHeight="1">
      <c r="D5263" s="64"/>
      <c r="E5263" s="71"/>
    </row>
    <row r="5264" spans="4:5" ht="26.1" customHeight="1">
      <c r="D5264" s="64"/>
      <c r="E5264" s="71"/>
    </row>
    <row r="5265" spans="4:5" ht="26.1" customHeight="1">
      <c r="D5265" s="64"/>
      <c r="E5265" s="71"/>
    </row>
    <row r="5266" spans="4:5" ht="26.1" customHeight="1">
      <c r="D5266" s="64"/>
      <c r="E5266" s="71"/>
    </row>
    <row r="5267" spans="4:5" ht="26.1" customHeight="1">
      <c r="D5267" s="64"/>
      <c r="E5267" s="71"/>
    </row>
    <row r="5268" spans="4:5" ht="26.1" customHeight="1">
      <c r="D5268" s="64"/>
      <c r="E5268" s="71"/>
    </row>
    <row r="5269" spans="4:5" ht="26.1" customHeight="1">
      <c r="D5269" s="64"/>
      <c r="E5269" s="71"/>
    </row>
    <row r="5270" spans="4:5" ht="26.1" customHeight="1">
      <c r="D5270" s="64"/>
      <c r="E5270" s="71"/>
    </row>
    <row r="5271" spans="4:5" ht="26.1" customHeight="1">
      <c r="D5271" s="64"/>
      <c r="E5271" s="71"/>
    </row>
    <row r="5272" spans="4:5" ht="26.1" customHeight="1">
      <c r="D5272" s="64"/>
      <c r="E5272" s="71"/>
    </row>
    <row r="5273" spans="4:5" ht="26.1" customHeight="1">
      <c r="D5273" s="64"/>
      <c r="E5273" s="71"/>
    </row>
    <row r="5274" spans="4:5" ht="26.1" customHeight="1">
      <c r="D5274" s="64"/>
      <c r="E5274" s="71"/>
    </row>
    <row r="5275" spans="4:5" ht="26.1" customHeight="1">
      <c r="D5275" s="64"/>
      <c r="E5275" s="71"/>
    </row>
    <row r="5276" spans="4:5" ht="26.1" customHeight="1">
      <c r="D5276" s="64"/>
      <c r="E5276" s="71"/>
    </row>
    <row r="5277" spans="4:5" ht="26.1" customHeight="1">
      <c r="D5277" s="64"/>
      <c r="E5277" s="71"/>
    </row>
    <row r="5278" spans="4:5" ht="26.1" customHeight="1">
      <c r="D5278" s="64"/>
      <c r="E5278" s="71"/>
    </row>
    <row r="5279" spans="4:5" ht="26.1" customHeight="1">
      <c r="D5279" s="64"/>
      <c r="E5279" s="71"/>
    </row>
    <row r="5280" spans="4:5" ht="26.1" customHeight="1">
      <c r="D5280" s="64"/>
      <c r="E5280" s="71"/>
    </row>
    <row r="5281" spans="4:5" ht="26.1" customHeight="1">
      <c r="D5281" s="64"/>
      <c r="E5281" s="71"/>
    </row>
    <row r="5282" spans="4:5" ht="26.1" customHeight="1">
      <c r="D5282" s="64"/>
      <c r="E5282" s="71"/>
    </row>
    <row r="5283" spans="4:5" ht="26.1" customHeight="1">
      <c r="D5283" s="64"/>
      <c r="E5283" s="71"/>
    </row>
    <row r="5284" spans="4:5" ht="26.1" customHeight="1">
      <c r="D5284" s="64"/>
      <c r="E5284" s="71"/>
    </row>
    <row r="5285" spans="4:5" ht="26.1" customHeight="1">
      <c r="D5285" s="64"/>
      <c r="E5285" s="71"/>
    </row>
    <row r="5286" spans="4:5" ht="26.1" customHeight="1">
      <c r="D5286" s="64"/>
      <c r="E5286" s="71"/>
    </row>
    <row r="5287" spans="4:5" ht="26.1" customHeight="1">
      <c r="D5287" s="64"/>
      <c r="E5287" s="71"/>
    </row>
    <row r="5288" spans="4:5" ht="26.1" customHeight="1">
      <c r="D5288" s="64"/>
      <c r="E5288" s="71"/>
    </row>
    <row r="5289" spans="4:5" ht="26.1" customHeight="1">
      <c r="D5289" s="64"/>
      <c r="E5289" s="71"/>
    </row>
    <row r="5290" spans="4:5" ht="26.1" customHeight="1">
      <c r="D5290" s="64"/>
      <c r="E5290" s="71"/>
    </row>
    <row r="5291" spans="4:5" ht="26.1" customHeight="1">
      <c r="D5291" s="64"/>
      <c r="E5291" s="71"/>
    </row>
    <row r="5292" spans="4:5" ht="26.1" customHeight="1">
      <c r="D5292" s="64"/>
      <c r="E5292" s="71"/>
    </row>
    <row r="5293" spans="4:5" ht="26.1" customHeight="1">
      <c r="D5293" s="64"/>
      <c r="E5293" s="71"/>
    </row>
    <row r="5294" spans="4:5" ht="26.1" customHeight="1">
      <c r="D5294" s="64"/>
      <c r="E5294" s="71"/>
    </row>
    <row r="5295" spans="4:5" ht="26.1" customHeight="1">
      <c r="D5295" s="64"/>
      <c r="E5295" s="71"/>
    </row>
    <row r="5296" spans="4:5" ht="26.1" customHeight="1">
      <c r="D5296" s="64"/>
      <c r="E5296" s="71"/>
    </row>
    <row r="5297" spans="4:5" ht="26.1" customHeight="1">
      <c r="D5297" s="64"/>
      <c r="E5297" s="71"/>
    </row>
    <row r="5298" spans="4:5" ht="26.1" customHeight="1">
      <c r="D5298" s="64"/>
      <c r="E5298" s="71"/>
    </row>
    <row r="5299" spans="4:5" ht="26.1" customHeight="1">
      <c r="D5299" s="64"/>
      <c r="E5299" s="71"/>
    </row>
    <row r="5300" spans="4:5" ht="26.1" customHeight="1">
      <c r="D5300" s="64"/>
      <c r="E5300" s="71"/>
    </row>
    <row r="5301" spans="4:5" ht="26.1" customHeight="1">
      <c r="D5301" s="64"/>
      <c r="E5301" s="71"/>
    </row>
    <row r="5302" spans="4:5" ht="26.1" customHeight="1">
      <c r="D5302" s="64"/>
      <c r="E5302" s="71"/>
    </row>
    <row r="5303" spans="4:5" ht="26.1" customHeight="1">
      <c r="D5303" s="64"/>
      <c r="E5303" s="71"/>
    </row>
    <row r="5304" spans="4:5" ht="26.1" customHeight="1">
      <c r="D5304" s="64"/>
      <c r="E5304" s="71"/>
    </row>
    <row r="5305" spans="4:5" ht="26.1" customHeight="1">
      <c r="D5305" s="64"/>
      <c r="E5305" s="71"/>
    </row>
    <row r="5306" spans="4:5" ht="26.1" customHeight="1">
      <c r="D5306" s="64"/>
      <c r="E5306" s="71"/>
    </row>
    <row r="5307" spans="4:5" ht="26.1" customHeight="1">
      <c r="D5307" s="64"/>
      <c r="E5307" s="71"/>
    </row>
    <row r="5308" spans="4:5" ht="26.1" customHeight="1">
      <c r="D5308" s="64"/>
      <c r="E5308" s="71"/>
    </row>
    <row r="5309" spans="4:5" ht="26.1" customHeight="1">
      <c r="D5309" s="64"/>
      <c r="E5309" s="71"/>
    </row>
    <row r="5310" spans="4:5" ht="26.1" customHeight="1">
      <c r="D5310" s="64"/>
      <c r="E5310" s="71"/>
    </row>
    <row r="5311" spans="4:5" ht="26.1" customHeight="1">
      <c r="D5311" s="64"/>
      <c r="E5311" s="71"/>
    </row>
    <row r="5312" spans="4:5" ht="26.1" customHeight="1">
      <c r="D5312" s="64"/>
      <c r="E5312" s="71"/>
    </row>
    <row r="5313" spans="4:5" ht="26.1" customHeight="1">
      <c r="D5313" s="64"/>
      <c r="E5313" s="71"/>
    </row>
    <row r="5314" spans="4:5" ht="26.1" customHeight="1">
      <c r="D5314" s="64"/>
      <c r="E5314" s="71"/>
    </row>
    <row r="5315" spans="4:5" ht="26.1" customHeight="1">
      <c r="D5315" s="64"/>
      <c r="E5315" s="71"/>
    </row>
    <row r="5316" spans="4:5" ht="26.1" customHeight="1">
      <c r="D5316" s="64"/>
      <c r="E5316" s="71"/>
    </row>
    <row r="5317" spans="4:5" ht="26.1" customHeight="1">
      <c r="D5317" s="64"/>
      <c r="E5317" s="71"/>
    </row>
    <row r="5318" spans="4:5" ht="26.1" customHeight="1">
      <c r="D5318" s="64"/>
      <c r="E5318" s="71"/>
    </row>
    <row r="5319" spans="4:5" ht="26.1" customHeight="1">
      <c r="D5319" s="64"/>
      <c r="E5319" s="71"/>
    </row>
    <row r="5320" spans="4:5" ht="26.1" customHeight="1">
      <c r="D5320" s="64"/>
      <c r="E5320" s="71"/>
    </row>
    <row r="5321" spans="4:5" ht="26.1" customHeight="1">
      <c r="D5321" s="64"/>
      <c r="E5321" s="71"/>
    </row>
    <row r="5322" spans="4:5" ht="26.1" customHeight="1">
      <c r="D5322" s="64"/>
      <c r="E5322" s="71"/>
    </row>
    <row r="5323" spans="4:5" ht="26.1" customHeight="1">
      <c r="D5323" s="64"/>
      <c r="E5323" s="71"/>
    </row>
    <row r="5324" spans="4:5" ht="26.1" customHeight="1">
      <c r="D5324" s="64"/>
      <c r="E5324" s="71"/>
    </row>
    <row r="5325" spans="4:5" ht="26.1" customHeight="1">
      <c r="D5325" s="64"/>
      <c r="E5325" s="71"/>
    </row>
    <row r="5326" spans="4:5" ht="26.1" customHeight="1">
      <c r="D5326" s="64"/>
      <c r="E5326" s="71"/>
    </row>
    <row r="5327" spans="4:5" ht="26.1" customHeight="1">
      <c r="D5327" s="64"/>
      <c r="E5327" s="71"/>
    </row>
    <row r="5328" spans="4:5" ht="26.1" customHeight="1">
      <c r="D5328" s="64"/>
      <c r="E5328" s="71"/>
    </row>
    <row r="5329" spans="4:5" ht="26.1" customHeight="1">
      <c r="D5329" s="64"/>
      <c r="E5329" s="71"/>
    </row>
    <row r="5330" spans="4:5" ht="26.1" customHeight="1">
      <c r="D5330" s="64"/>
      <c r="E5330" s="71"/>
    </row>
    <row r="5331" spans="4:5" ht="26.1" customHeight="1">
      <c r="D5331" s="64"/>
      <c r="E5331" s="71"/>
    </row>
    <row r="5332" spans="4:5" ht="26.1" customHeight="1">
      <c r="D5332" s="64"/>
      <c r="E5332" s="71"/>
    </row>
    <row r="5333" spans="4:5" ht="26.1" customHeight="1">
      <c r="D5333" s="64"/>
      <c r="E5333" s="71"/>
    </row>
    <row r="5334" spans="4:5" ht="26.1" customHeight="1">
      <c r="D5334" s="64"/>
      <c r="E5334" s="71"/>
    </row>
    <row r="5335" spans="4:5" ht="26.1" customHeight="1">
      <c r="D5335" s="64"/>
      <c r="E5335" s="71"/>
    </row>
    <row r="5336" spans="4:5" ht="26.1" customHeight="1">
      <c r="D5336" s="64"/>
      <c r="E5336" s="71"/>
    </row>
    <row r="5337" spans="4:5" ht="26.1" customHeight="1">
      <c r="D5337" s="64"/>
      <c r="E5337" s="71"/>
    </row>
    <row r="5338" spans="4:5" ht="26.1" customHeight="1">
      <c r="D5338" s="64"/>
      <c r="E5338" s="71"/>
    </row>
    <row r="5339" spans="4:5" ht="26.1" customHeight="1">
      <c r="D5339" s="64"/>
      <c r="E5339" s="71"/>
    </row>
    <row r="5340" spans="4:5" ht="26.1" customHeight="1">
      <c r="D5340" s="64"/>
      <c r="E5340" s="71"/>
    </row>
    <row r="5341" spans="4:5" ht="26.1" customHeight="1">
      <c r="D5341" s="64"/>
      <c r="E5341" s="71"/>
    </row>
    <row r="5342" spans="4:5" ht="26.1" customHeight="1">
      <c r="D5342" s="64"/>
      <c r="E5342" s="71"/>
    </row>
    <row r="5343" spans="4:5" ht="26.1" customHeight="1">
      <c r="D5343" s="64"/>
      <c r="E5343" s="71"/>
    </row>
    <row r="5344" spans="4:5" ht="26.1" customHeight="1">
      <c r="D5344" s="64"/>
      <c r="E5344" s="71"/>
    </row>
    <row r="5345" spans="4:5" ht="26.1" customHeight="1">
      <c r="D5345" s="64"/>
      <c r="E5345" s="71"/>
    </row>
    <row r="5346" spans="4:5" ht="26.1" customHeight="1">
      <c r="D5346" s="64"/>
      <c r="E5346" s="71"/>
    </row>
    <row r="5347" spans="4:5" ht="26.1" customHeight="1">
      <c r="D5347" s="64"/>
      <c r="E5347" s="71"/>
    </row>
    <row r="5348" spans="4:5" ht="26.1" customHeight="1">
      <c r="D5348" s="64"/>
      <c r="E5348" s="71"/>
    </row>
    <row r="5349" spans="4:5" ht="26.1" customHeight="1">
      <c r="D5349" s="64"/>
      <c r="E5349" s="71"/>
    </row>
    <row r="5350" spans="4:5" ht="26.1" customHeight="1">
      <c r="D5350" s="64"/>
      <c r="E5350" s="71"/>
    </row>
    <row r="5351" spans="4:5" ht="26.1" customHeight="1">
      <c r="D5351" s="64"/>
      <c r="E5351" s="71"/>
    </row>
    <row r="5352" spans="4:5" ht="26.1" customHeight="1">
      <c r="D5352" s="64"/>
      <c r="E5352" s="71"/>
    </row>
    <row r="5353" spans="4:5" ht="26.1" customHeight="1">
      <c r="D5353" s="64"/>
      <c r="E5353" s="71"/>
    </row>
    <row r="5354" spans="4:5" ht="26.1" customHeight="1">
      <c r="D5354" s="64"/>
      <c r="E5354" s="71"/>
    </row>
    <row r="5355" spans="4:5" ht="26.1" customHeight="1">
      <c r="D5355" s="64"/>
      <c r="E5355" s="71"/>
    </row>
    <row r="5356" spans="4:5" ht="26.1" customHeight="1">
      <c r="D5356" s="64"/>
      <c r="E5356" s="71"/>
    </row>
    <row r="5357" spans="4:5" ht="26.1" customHeight="1">
      <c r="D5357" s="64"/>
      <c r="E5357" s="71"/>
    </row>
    <row r="5358" spans="4:5" ht="26.1" customHeight="1">
      <c r="D5358" s="64"/>
      <c r="E5358" s="71"/>
    </row>
    <row r="5359" spans="4:5" ht="26.1" customHeight="1">
      <c r="D5359" s="64"/>
      <c r="E5359" s="71"/>
    </row>
    <row r="5360" spans="4:5" ht="26.1" customHeight="1">
      <c r="D5360" s="64"/>
      <c r="E5360" s="71"/>
    </row>
    <row r="5361" spans="4:5" ht="26.1" customHeight="1">
      <c r="D5361" s="64"/>
      <c r="E5361" s="71"/>
    </row>
    <row r="5362" spans="4:5" ht="26.1" customHeight="1">
      <c r="D5362" s="64"/>
      <c r="E5362" s="71"/>
    </row>
    <row r="5363" spans="4:5" ht="26.1" customHeight="1">
      <c r="D5363" s="64"/>
      <c r="E5363" s="71"/>
    </row>
    <row r="5364" spans="4:5" ht="26.1" customHeight="1">
      <c r="D5364" s="64"/>
      <c r="E5364" s="71"/>
    </row>
    <row r="5365" spans="4:5" ht="26.1" customHeight="1">
      <c r="D5365" s="64"/>
      <c r="E5365" s="71"/>
    </row>
    <row r="5366" spans="4:5" ht="26.1" customHeight="1">
      <c r="D5366" s="64"/>
      <c r="E5366" s="71"/>
    </row>
    <row r="5367" spans="4:5" ht="26.1" customHeight="1">
      <c r="D5367" s="64"/>
      <c r="E5367" s="71"/>
    </row>
    <row r="5368" spans="4:5" ht="26.1" customHeight="1">
      <c r="D5368" s="64"/>
      <c r="E5368" s="71"/>
    </row>
    <row r="5369" spans="4:5" ht="26.1" customHeight="1">
      <c r="D5369" s="64"/>
      <c r="E5369" s="71"/>
    </row>
    <row r="5370" spans="4:5" ht="26.1" customHeight="1">
      <c r="D5370" s="64"/>
      <c r="E5370" s="71"/>
    </row>
    <row r="5371" spans="4:5" ht="26.1" customHeight="1">
      <c r="D5371" s="64"/>
      <c r="E5371" s="71"/>
    </row>
    <row r="5372" spans="4:5" ht="26.1" customHeight="1">
      <c r="D5372" s="64"/>
      <c r="E5372" s="71"/>
    </row>
    <row r="5373" spans="4:5" ht="26.1" customHeight="1">
      <c r="D5373" s="64"/>
      <c r="E5373" s="71"/>
    </row>
    <row r="5374" spans="4:5" ht="26.1" customHeight="1">
      <c r="D5374" s="64"/>
      <c r="E5374" s="71"/>
    </row>
    <row r="5375" spans="4:5" ht="26.1" customHeight="1">
      <c r="D5375" s="64"/>
      <c r="E5375" s="71"/>
    </row>
    <row r="5376" spans="4:5" ht="26.1" customHeight="1">
      <c r="D5376" s="64"/>
      <c r="E5376" s="71"/>
    </row>
    <row r="5377" spans="4:5" ht="26.1" customHeight="1">
      <c r="D5377" s="64"/>
      <c r="E5377" s="71"/>
    </row>
    <row r="5378" spans="4:5" ht="26.1" customHeight="1">
      <c r="D5378" s="64"/>
      <c r="E5378" s="71"/>
    </row>
    <row r="5379" spans="4:5" ht="26.1" customHeight="1">
      <c r="D5379" s="64"/>
      <c r="E5379" s="71"/>
    </row>
    <row r="5380" spans="4:5" ht="26.1" customHeight="1">
      <c r="D5380" s="64"/>
      <c r="E5380" s="71"/>
    </row>
    <row r="5381" spans="4:5" ht="26.1" customHeight="1">
      <c r="D5381" s="64"/>
      <c r="E5381" s="71"/>
    </row>
    <row r="5382" spans="4:5" ht="26.1" customHeight="1">
      <c r="D5382" s="64"/>
      <c r="E5382" s="71"/>
    </row>
    <row r="5383" spans="4:5" ht="26.1" customHeight="1">
      <c r="D5383" s="64"/>
      <c r="E5383" s="71"/>
    </row>
    <row r="5384" spans="4:5" ht="26.1" customHeight="1">
      <c r="D5384" s="64"/>
      <c r="E5384" s="71"/>
    </row>
    <row r="5385" spans="4:5" ht="26.1" customHeight="1">
      <c r="D5385" s="64"/>
      <c r="E5385" s="71"/>
    </row>
    <row r="5386" spans="4:5" ht="26.1" customHeight="1">
      <c r="D5386" s="64"/>
      <c r="E5386" s="71"/>
    </row>
    <row r="5387" spans="4:5" ht="26.1" customHeight="1">
      <c r="D5387" s="64"/>
      <c r="E5387" s="71"/>
    </row>
    <row r="5388" spans="4:5" ht="26.1" customHeight="1">
      <c r="D5388" s="64"/>
      <c r="E5388" s="71"/>
    </row>
    <row r="5389" spans="4:5" ht="26.1" customHeight="1">
      <c r="D5389" s="64"/>
      <c r="E5389" s="71"/>
    </row>
    <row r="5390" spans="4:5" ht="26.1" customHeight="1">
      <c r="D5390" s="64"/>
      <c r="E5390" s="71"/>
    </row>
    <row r="5391" spans="4:5" ht="26.1" customHeight="1">
      <c r="D5391" s="64"/>
      <c r="E5391" s="71"/>
    </row>
    <row r="5392" spans="4:5" ht="26.1" customHeight="1">
      <c r="D5392" s="64"/>
      <c r="E5392" s="71"/>
    </row>
    <row r="5393" spans="4:5" ht="26.1" customHeight="1">
      <c r="D5393" s="64"/>
      <c r="E5393" s="71"/>
    </row>
    <row r="5394" spans="4:5" ht="26.1" customHeight="1">
      <c r="D5394" s="64"/>
      <c r="E5394" s="71"/>
    </row>
    <row r="5395" spans="4:5" ht="26.1" customHeight="1">
      <c r="D5395" s="64"/>
      <c r="E5395" s="71"/>
    </row>
    <row r="5396" spans="4:5" ht="26.1" customHeight="1">
      <c r="D5396" s="64"/>
      <c r="E5396" s="71"/>
    </row>
    <row r="5397" spans="4:5" ht="26.1" customHeight="1">
      <c r="D5397" s="64"/>
      <c r="E5397" s="71"/>
    </row>
    <row r="5398" spans="4:5" ht="26.1" customHeight="1">
      <c r="D5398" s="64"/>
      <c r="E5398" s="71"/>
    </row>
    <row r="5399" spans="4:5" ht="26.1" customHeight="1">
      <c r="D5399" s="64"/>
      <c r="E5399" s="71"/>
    </row>
    <row r="5400" spans="4:5" ht="26.1" customHeight="1">
      <c r="D5400" s="64"/>
      <c r="E5400" s="71"/>
    </row>
    <row r="5401" spans="4:5" ht="26.1" customHeight="1">
      <c r="D5401" s="64"/>
      <c r="E5401" s="71"/>
    </row>
    <row r="5402" spans="4:5" ht="26.1" customHeight="1">
      <c r="D5402" s="64"/>
      <c r="E5402" s="71"/>
    </row>
    <row r="5403" spans="4:5" ht="26.1" customHeight="1">
      <c r="D5403" s="64"/>
      <c r="E5403" s="71"/>
    </row>
    <row r="5404" spans="4:5" ht="26.1" customHeight="1">
      <c r="D5404" s="64"/>
      <c r="E5404" s="71"/>
    </row>
    <row r="5405" spans="4:5" ht="26.1" customHeight="1">
      <c r="D5405" s="64"/>
      <c r="E5405" s="71"/>
    </row>
    <row r="5406" spans="4:5" ht="26.1" customHeight="1">
      <c r="D5406" s="64"/>
      <c r="E5406" s="71"/>
    </row>
    <row r="5407" spans="4:5" ht="26.1" customHeight="1">
      <c r="D5407" s="64"/>
      <c r="E5407" s="71"/>
    </row>
    <row r="5408" spans="4:5" ht="26.1" customHeight="1">
      <c r="D5408" s="64"/>
      <c r="E5408" s="71"/>
    </row>
    <row r="5409" spans="4:5" ht="26.1" customHeight="1">
      <c r="D5409" s="64"/>
      <c r="E5409" s="71"/>
    </row>
    <row r="5410" spans="4:5" ht="26.1" customHeight="1">
      <c r="D5410" s="64"/>
      <c r="E5410" s="71"/>
    </row>
    <row r="5411" spans="4:5" ht="26.1" customHeight="1">
      <c r="D5411" s="64"/>
      <c r="E5411" s="71"/>
    </row>
    <row r="5412" spans="4:5" ht="26.1" customHeight="1">
      <c r="D5412" s="64"/>
      <c r="E5412" s="71"/>
    </row>
    <row r="5413" spans="4:5" ht="26.1" customHeight="1">
      <c r="D5413" s="64"/>
      <c r="E5413" s="71"/>
    </row>
    <row r="5414" spans="4:5" ht="26.1" customHeight="1">
      <c r="D5414" s="64"/>
      <c r="E5414" s="71"/>
    </row>
    <row r="5415" spans="4:5" ht="26.1" customHeight="1">
      <c r="D5415" s="64"/>
      <c r="E5415" s="71"/>
    </row>
    <row r="5416" spans="4:5" ht="26.1" customHeight="1">
      <c r="D5416" s="64"/>
      <c r="E5416" s="71"/>
    </row>
    <row r="5417" spans="4:5" ht="26.1" customHeight="1">
      <c r="D5417" s="64"/>
      <c r="E5417" s="71"/>
    </row>
    <row r="5418" spans="4:5" ht="26.1" customHeight="1">
      <c r="D5418" s="64"/>
      <c r="E5418" s="71"/>
    </row>
    <row r="5419" spans="4:5" ht="26.1" customHeight="1">
      <c r="D5419" s="64"/>
      <c r="E5419" s="71"/>
    </row>
    <row r="5420" spans="4:5" ht="26.1" customHeight="1">
      <c r="D5420" s="64"/>
      <c r="E5420" s="71"/>
    </row>
    <row r="5421" spans="4:5" ht="26.1" customHeight="1">
      <c r="D5421" s="64"/>
      <c r="E5421" s="71"/>
    </row>
    <row r="5422" spans="4:5" ht="26.1" customHeight="1">
      <c r="D5422" s="64"/>
      <c r="E5422" s="71"/>
    </row>
    <row r="5423" spans="4:5" ht="26.1" customHeight="1">
      <c r="D5423" s="64"/>
      <c r="E5423" s="71"/>
    </row>
    <row r="5424" spans="4:5" ht="26.1" customHeight="1">
      <c r="D5424" s="64"/>
      <c r="E5424" s="71"/>
    </row>
    <row r="5425" spans="4:5" ht="26.1" customHeight="1">
      <c r="D5425" s="64"/>
      <c r="E5425" s="71"/>
    </row>
    <row r="5426" spans="4:5" ht="26.1" customHeight="1">
      <c r="D5426" s="64"/>
      <c r="E5426" s="71"/>
    </row>
    <row r="5427" spans="4:5" ht="26.1" customHeight="1">
      <c r="D5427" s="64"/>
      <c r="E5427" s="71"/>
    </row>
    <row r="5428" spans="4:5" ht="26.1" customHeight="1">
      <c r="D5428" s="64"/>
      <c r="E5428" s="71"/>
    </row>
    <row r="5429" spans="4:5" ht="26.1" customHeight="1">
      <c r="D5429" s="64"/>
      <c r="E5429" s="71"/>
    </row>
    <row r="5430" spans="4:5" ht="26.1" customHeight="1">
      <c r="D5430" s="64"/>
      <c r="E5430" s="71"/>
    </row>
    <row r="5431" spans="4:5" ht="26.1" customHeight="1">
      <c r="D5431" s="64"/>
      <c r="E5431" s="71"/>
    </row>
    <row r="5432" spans="4:5" ht="26.1" customHeight="1">
      <c r="D5432" s="64"/>
      <c r="E5432" s="71"/>
    </row>
    <row r="5433" spans="4:5" ht="26.1" customHeight="1">
      <c r="D5433" s="64"/>
      <c r="E5433" s="71"/>
    </row>
    <row r="5434" spans="4:5" ht="26.1" customHeight="1">
      <c r="D5434" s="64"/>
      <c r="E5434" s="71"/>
    </row>
    <row r="5435" spans="4:5" ht="26.1" customHeight="1">
      <c r="D5435" s="64"/>
      <c r="E5435" s="71"/>
    </row>
    <row r="5436" spans="4:5" ht="26.1" customHeight="1">
      <c r="D5436" s="64"/>
      <c r="E5436" s="71"/>
    </row>
    <row r="5437" spans="4:5" ht="26.1" customHeight="1">
      <c r="D5437" s="64"/>
      <c r="E5437" s="71"/>
    </row>
    <row r="5438" spans="4:5" ht="26.1" customHeight="1">
      <c r="D5438" s="64"/>
      <c r="E5438" s="71"/>
    </row>
    <row r="5439" spans="4:5" ht="26.1" customHeight="1">
      <c r="D5439" s="64"/>
      <c r="E5439" s="71"/>
    </row>
    <row r="5440" spans="4:5" ht="26.1" customHeight="1">
      <c r="D5440" s="64"/>
      <c r="E5440" s="71"/>
    </row>
    <row r="5441" spans="4:5" ht="26.1" customHeight="1">
      <c r="D5441" s="64"/>
      <c r="E5441" s="71"/>
    </row>
    <row r="5442" spans="4:5" ht="26.1" customHeight="1">
      <c r="D5442" s="64"/>
      <c r="E5442" s="71"/>
    </row>
    <row r="5443" spans="4:5" ht="26.1" customHeight="1">
      <c r="D5443" s="64"/>
      <c r="E5443" s="71"/>
    </row>
    <row r="5444" spans="4:5" ht="26.1" customHeight="1">
      <c r="D5444" s="64"/>
      <c r="E5444" s="71"/>
    </row>
    <row r="5445" spans="4:5" ht="26.1" customHeight="1">
      <c r="D5445" s="64"/>
      <c r="E5445" s="71"/>
    </row>
    <row r="5446" spans="4:5" ht="26.1" customHeight="1">
      <c r="D5446" s="64"/>
      <c r="E5446" s="71"/>
    </row>
    <row r="5447" spans="4:5" ht="26.1" customHeight="1">
      <c r="D5447" s="64"/>
      <c r="E5447" s="71"/>
    </row>
    <row r="5448" spans="4:5" ht="26.1" customHeight="1">
      <c r="D5448" s="64"/>
      <c r="E5448" s="71"/>
    </row>
    <row r="5449" spans="4:5" ht="26.1" customHeight="1">
      <c r="D5449" s="64"/>
      <c r="E5449" s="71"/>
    </row>
    <row r="5450" spans="4:5" ht="26.1" customHeight="1">
      <c r="D5450" s="64"/>
      <c r="E5450" s="71"/>
    </row>
    <row r="5451" spans="4:5" ht="26.1" customHeight="1">
      <c r="D5451" s="64"/>
      <c r="E5451" s="71"/>
    </row>
    <row r="5452" spans="4:5" ht="26.1" customHeight="1">
      <c r="D5452" s="64"/>
      <c r="E5452" s="71"/>
    </row>
    <row r="5453" spans="4:5" ht="26.1" customHeight="1">
      <c r="D5453" s="64"/>
      <c r="E5453" s="71"/>
    </row>
    <row r="5454" spans="4:5" ht="26.1" customHeight="1">
      <c r="D5454" s="64"/>
      <c r="E5454" s="71"/>
    </row>
    <row r="5455" spans="4:5" ht="26.1" customHeight="1">
      <c r="D5455" s="64"/>
      <c r="E5455" s="71"/>
    </row>
    <row r="5456" spans="4:5" ht="26.1" customHeight="1">
      <c r="D5456" s="64"/>
      <c r="E5456" s="71"/>
    </row>
    <row r="5457" spans="4:5" ht="26.1" customHeight="1">
      <c r="D5457" s="64"/>
      <c r="E5457" s="71"/>
    </row>
    <row r="5458" spans="4:5" ht="26.1" customHeight="1">
      <c r="D5458" s="64"/>
      <c r="E5458" s="71"/>
    </row>
    <row r="5459" spans="4:5" ht="26.1" customHeight="1">
      <c r="D5459" s="64"/>
      <c r="E5459" s="71"/>
    </row>
    <row r="5460" spans="4:5" ht="26.1" customHeight="1">
      <c r="D5460" s="64"/>
      <c r="E5460" s="71"/>
    </row>
    <row r="5461" spans="4:5" ht="26.1" customHeight="1">
      <c r="D5461" s="64"/>
      <c r="E5461" s="71"/>
    </row>
    <row r="5462" spans="4:5" ht="26.1" customHeight="1">
      <c r="D5462" s="64"/>
      <c r="E5462" s="71"/>
    </row>
    <row r="5463" spans="4:5" ht="26.1" customHeight="1">
      <c r="D5463" s="64"/>
      <c r="E5463" s="71"/>
    </row>
    <row r="5464" spans="4:5" ht="26.1" customHeight="1">
      <c r="D5464" s="64"/>
      <c r="E5464" s="71"/>
    </row>
    <row r="5465" spans="4:5" ht="26.1" customHeight="1">
      <c r="D5465" s="64"/>
      <c r="E5465" s="71"/>
    </row>
    <row r="5466" spans="4:5" ht="26.1" customHeight="1">
      <c r="D5466" s="64"/>
      <c r="E5466" s="71"/>
    </row>
    <row r="5467" spans="4:5" ht="26.1" customHeight="1">
      <c r="D5467" s="64"/>
      <c r="E5467" s="71"/>
    </row>
    <row r="5468" spans="4:5" ht="26.1" customHeight="1">
      <c r="D5468" s="64"/>
      <c r="E5468" s="71"/>
    </row>
    <row r="5469" spans="4:5" ht="26.1" customHeight="1">
      <c r="D5469" s="64"/>
      <c r="E5469" s="71"/>
    </row>
    <row r="5470" spans="4:5" ht="26.1" customHeight="1">
      <c r="D5470" s="64"/>
      <c r="E5470" s="71"/>
    </row>
    <row r="5471" spans="4:5" ht="26.1" customHeight="1">
      <c r="D5471" s="64"/>
      <c r="E5471" s="71"/>
    </row>
    <row r="5472" spans="4:5" ht="26.1" customHeight="1">
      <c r="D5472" s="64"/>
      <c r="E5472" s="71"/>
    </row>
    <row r="5473" spans="4:5" ht="26.1" customHeight="1">
      <c r="D5473" s="64"/>
      <c r="E5473" s="71"/>
    </row>
    <row r="5474" spans="4:5" ht="26.1" customHeight="1">
      <c r="D5474" s="64"/>
      <c r="E5474" s="71"/>
    </row>
    <row r="5475" spans="4:5" ht="26.1" customHeight="1">
      <c r="D5475" s="64"/>
      <c r="E5475" s="71"/>
    </row>
    <row r="5476" spans="4:5" ht="26.1" customHeight="1">
      <c r="D5476" s="64"/>
      <c r="E5476" s="71"/>
    </row>
    <row r="5477" spans="4:5" ht="26.1" customHeight="1">
      <c r="D5477" s="64"/>
      <c r="E5477" s="71"/>
    </row>
    <row r="5478" spans="4:5" ht="26.1" customHeight="1">
      <c r="D5478" s="64"/>
      <c r="E5478" s="71"/>
    </row>
    <row r="5479" spans="4:5" ht="26.1" customHeight="1">
      <c r="D5479" s="64"/>
      <c r="E5479" s="71"/>
    </row>
    <row r="5480" spans="4:5" ht="26.1" customHeight="1">
      <c r="D5480" s="64"/>
      <c r="E5480" s="71"/>
    </row>
    <row r="5481" spans="4:5" ht="26.1" customHeight="1">
      <c r="D5481" s="64"/>
      <c r="E5481" s="71"/>
    </row>
    <row r="5482" spans="4:5" ht="26.1" customHeight="1">
      <c r="D5482" s="64"/>
      <c r="E5482" s="71"/>
    </row>
    <row r="5483" spans="4:5" ht="26.1" customHeight="1">
      <c r="D5483" s="64"/>
      <c r="E5483" s="71"/>
    </row>
    <row r="5484" spans="4:5" ht="26.1" customHeight="1">
      <c r="D5484" s="64"/>
      <c r="E5484" s="71"/>
    </row>
    <row r="5485" spans="4:5" ht="26.1" customHeight="1">
      <c r="D5485" s="64"/>
      <c r="E5485" s="71"/>
    </row>
    <row r="5486" spans="4:5" ht="26.1" customHeight="1">
      <c r="D5486" s="64"/>
      <c r="E5486" s="71"/>
    </row>
    <row r="5487" spans="4:5" ht="26.1" customHeight="1">
      <c r="D5487" s="64"/>
      <c r="E5487" s="71"/>
    </row>
    <row r="5488" spans="4:5" ht="26.1" customHeight="1">
      <c r="D5488" s="64"/>
      <c r="E5488" s="71"/>
    </row>
    <row r="5489" spans="4:5" ht="26.1" customHeight="1">
      <c r="D5489" s="64"/>
      <c r="E5489" s="71"/>
    </row>
    <row r="5490" spans="4:5" ht="26.1" customHeight="1">
      <c r="D5490" s="64"/>
      <c r="E5490" s="71"/>
    </row>
    <row r="5491" spans="4:5" ht="26.1" customHeight="1">
      <c r="D5491" s="64"/>
      <c r="E5491" s="71"/>
    </row>
    <row r="5492" spans="4:5" ht="26.1" customHeight="1">
      <c r="D5492" s="64"/>
      <c r="E5492" s="71"/>
    </row>
    <row r="5493" spans="4:5" ht="26.1" customHeight="1">
      <c r="D5493" s="64"/>
      <c r="E5493" s="71"/>
    </row>
    <row r="5494" spans="4:5" ht="26.1" customHeight="1">
      <c r="D5494" s="64"/>
      <c r="E5494" s="71"/>
    </row>
    <row r="5495" spans="4:5" ht="26.1" customHeight="1">
      <c r="D5495" s="64"/>
      <c r="E5495" s="71"/>
    </row>
    <row r="5496" spans="4:5" ht="26.1" customHeight="1">
      <c r="D5496" s="64"/>
      <c r="E5496" s="71"/>
    </row>
    <row r="5497" spans="4:5" ht="26.1" customHeight="1">
      <c r="D5497" s="64"/>
      <c r="E5497" s="71"/>
    </row>
    <row r="5498" spans="4:5" ht="26.1" customHeight="1">
      <c r="D5498" s="64"/>
      <c r="E5498" s="71"/>
    </row>
    <row r="5499" spans="4:5" ht="26.1" customHeight="1">
      <c r="D5499" s="64"/>
      <c r="E5499" s="71"/>
    </row>
    <row r="5500" spans="4:5" ht="26.1" customHeight="1">
      <c r="D5500" s="64"/>
      <c r="E5500" s="71"/>
    </row>
    <row r="5501" spans="4:5" ht="26.1" customHeight="1">
      <c r="D5501" s="64"/>
      <c r="E5501" s="71"/>
    </row>
    <row r="5502" spans="4:5" ht="26.1" customHeight="1">
      <c r="D5502" s="64"/>
      <c r="E5502" s="71"/>
    </row>
    <row r="5503" spans="4:5" ht="26.1" customHeight="1">
      <c r="D5503" s="64"/>
      <c r="E5503" s="71"/>
    </row>
    <row r="5504" spans="4:5" ht="26.1" customHeight="1">
      <c r="D5504" s="64"/>
      <c r="E5504" s="71"/>
    </row>
    <row r="5505" spans="4:5" ht="26.1" customHeight="1">
      <c r="D5505" s="64"/>
      <c r="E5505" s="71"/>
    </row>
    <row r="5506" spans="4:5" ht="26.1" customHeight="1">
      <c r="D5506" s="64"/>
      <c r="E5506" s="71"/>
    </row>
    <row r="5507" spans="4:5" ht="26.1" customHeight="1">
      <c r="D5507" s="64"/>
      <c r="E5507" s="71"/>
    </row>
    <row r="5508" spans="4:5" ht="26.1" customHeight="1">
      <c r="D5508" s="64"/>
      <c r="E5508" s="71"/>
    </row>
    <row r="5509" spans="4:5" ht="26.1" customHeight="1">
      <c r="D5509" s="64"/>
      <c r="E5509" s="71"/>
    </row>
    <row r="5510" spans="4:5" ht="26.1" customHeight="1">
      <c r="D5510" s="64"/>
      <c r="E5510" s="71"/>
    </row>
    <row r="5511" spans="4:5" ht="26.1" customHeight="1">
      <c r="D5511" s="64"/>
      <c r="E5511" s="71"/>
    </row>
    <row r="5512" spans="4:5" ht="26.1" customHeight="1">
      <c r="D5512" s="64"/>
      <c r="E5512" s="71"/>
    </row>
    <row r="5513" spans="4:5" ht="26.1" customHeight="1">
      <c r="D5513" s="64"/>
      <c r="E5513" s="71"/>
    </row>
    <row r="5514" spans="4:5" ht="26.1" customHeight="1">
      <c r="D5514" s="64"/>
      <c r="E5514" s="71"/>
    </row>
    <row r="5515" spans="4:5" ht="26.1" customHeight="1">
      <c r="D5515" s="64"/>
      <c r="E5515" s="71"/>
    </row>
    <row r="5516" spans="4:5" ht="26.1" customHeight="1">
      <c r="D5516" s="64"/>
      <c r="E5516" s="71"/>
    </row>
    <row r="5517" spans="4:5" ht="26.1" customHeight="1">
      <c r="D5517" s="64"/>
      <c r="E5517" s="71"/>
    </row>
    <row r="5518" spans="4:5" ht="26.1" customHeight="1">
      <c r="D5518" s="64"/>
      <c r="E5518" s="71"/>
    </row>
    <row r="5519" spans="4:5" ht="26.1" customHeight="1">
      <c r="D5519" s="64"/>
      <c r="E5519" s="71"/>
    </row>
    <row r="5520" spans="4:5" ht="26.1" customHeight="1">
      <c r="D5520" s="64"/>
      <c r="E5520" s="71"/>
    </row>
    <row r="5521" spans="4:5" ht="26.1" customHeight="1">
      <c r="D5521" s="64"/>
      <c r="E5521" s="71"/>
    </row>
    <row r="5522" spans="4:5" ht="26.1" customHeight="1">
      <c r="D5522" s="64"/>
      <c r="E5522" s="71"/>
    </row>
    <row r="5523" spans="4:5" ht="26.1" customHeight="1">
      <c r="D5523" s="64"/>
      <c r="E5523" s="71"/>
    </row>
    <row r="5524" spans="4:5" ht="26.1" customHeight="1">
      <c r="D5524" s="64"/>
      <c r="E5524" s="71"/>
    </row>
    <row r="5525" spans="4:5" ht="26.1" customHeight="1">
      <c r="D5525" s="64"/>
      <c r="E5525" s="71"/>
    </row>
    <row r="5526" spans="4:5" ht="26.1" customHeight="1">
      <c r="D5526" s="64"/>
      <c r="E5526" s="71"/>
    </row>
    <row r="5527" spans="4:5" ht="26.1" customHeight="1">
      <c r="D5527" s="64"/>
      <c r="E5527" s="71"/>
    </row>
    <row r="5528" spans="4:5" ht="26.1" customHeight="1">
      <c r="D5528" s="64"/>
      <c r="E5528" s="71"/>
    </row>
    <row r="5529" spans="4:5" ht="26.1" customHeight="1">
      <c r="D5529" s="64"/>
      <c r="E5529" s="71"/>
    </row>
    <row r="5530" spans="4:5" ht="26.1" customHeight="1">
      <c r="D5530" s="64"/>
      <c r="E5530" s="71"/>
    </row>
    <row r="5531" spans="4:5" ht="26.1" customHeight="1">
      <c r="D5531" s="64"/>
      <c r="E5531" s="71"/>
    </row>
    <row r="5532" spans="4:5" ht="26.1" customHeight="1">
      <c r="D5532" s="64"/>
      <c r="E5532" s="71"/>
    </row>
    <row r="5533" spans="4:5" ht="26.1" customHeight="1">
      <c r="D5533" s="64"/>
      <c r="E5533" s="71"/>
    </row>
    <row r="5534" spans="4:5" ht="26.1" customHeight="1">
      <c r="D5534" s="64"/>
      <c r="E5534" s="71"/>
    </row>
    <row r="5535" spans="4:5" ht="26.1" customHeight="1">
      <c r="D5535" s="64"/>
      <c r="E5535" s="71"/>
    </row>
    <row r="5536" spans="4:5" ht="26.1" customHeight="1">
      <c r="D5536" s="64"/>
      <c r="E5536" s="71"/>
    </row>
    <row r="5537" spans="4:5" ht="26.1" customHeight="1">
      <c r="D5537" s="64"/>
      <c r="E5537" s="71"/>
    </row>
    <row r="5538" spans="4:5" ht="26.1" customHeight="1">
      <c r="D5538" s="64"/>
      <c r="E5538" s="71"/>
    </row>
    <row r="5539" spans="4:5" ht="26.1" customHeight="1">
      <c r="D5539" s="64"/>
      <c r="E5539" s="71"/>
    </row>
    <row r="5540" spans="4:5" ht="26.1" customHeight="1">
      <c r="D5540" s="64"/>
      <c r="E5540" s="71"/>
    </row>
    <row r="5541" spans="4:5" ht="26.1" customHeight="1">
      <c r="D5541" s="64"/>
      <c r="E5541" s="71"/>
    </row>
    <row r="5542" spans="4:5" ht="26.1" customHeight="1">
      <c r="D5542" s="64"/>
      <c r="E5542" s="71"/>
    </row>
    <row r="5543" spans="4:5" ht="26.1" customHeight="1">
      <c r="D5543" s="64"/>
      <c r="E5543" s="71"/>
    </row>
    <row r="5544" spans="4:5" ht="26.1" customHeight="1">
      <c r="D5544" s="64"/>
      <c r="E5544" s="71"/>
    </row>
    <row r="5545" spans="4:5" ht="26.1" customHeight="1">
      <c r="D5545" s="64"/>
      <c r="E5545" s="71"/>
    </row>
    <row r="5546" spans="4:5" ht="26.1" customHeight="1">
      <c r="D5546" s="64"/>
      <c r="E5546" s="71"/>
    </row>
    <row r="5547" spans="4:5" ht="26.1" customHeight="1">
      <c r="D5547" s="64"/>
      <c r="E5547" s="71"/>
    </row>
    <row r="5548" spans="4:5" ht="26.1" customHeight="1">
      <c r="D5548" s="64"/>
      <c r="E5548" s="71"/>
    </row>
    <row r="5549" spans="4:5" ht="26.1" customHeight="1">
      <c r="D5549" s="64"/>
      <c r="E5549" s="71"/>
    </row>
    <row r="5550" spans="4:5" ht="26.1" customHeight="1">
      <c r="D5550" s="64"/>
      <c r="E5550" s="71"/>
    </row>
    <row r="5551" spans="4:5" ht="26.1" customHeight="1">
      <c r="D5551" s="64"/>
      <c r="E5551" s="71"/>
    </row>
    <row r="5552" spans="4:5" ht="26.1" customHeight="1">
      <c r="D5552" s="64"/>
      <c r="E5552" s="71"/>
    </row>
    <row r="5553" spans="4:5" ht="26.1" customHeight="1">
      <c r="D5553" s="64"/>
      <c r="E5553" s="71"/>
    </row>
    <row r="5554" spans="4:5" ht="26.1" customHeight="1">
      <c r="D5554" s="64"/>
      <c r="E5554" s="71"/>
    </row>
    <row r="5555" spans="4:5" ht="26.1" customHeight="1">
      <c r="D5555" s="64"/>
      <c r="E5555" s="71"/>
    </row>
    <row r="5556" spans="4:5" ht="26.1" customHeight="1">
      <c r="D5556" s="64"/>
      <c r="E5556" s="71"/>
    </row>
    <row r="5557" spans="4:5" ht="26.1" customHeight="1">
      <c r="D5557" s="64"/>
      <c r="E5557" s="71"/>
    </row>
    <row r="5558" spans="4:5" ht="26.1" customHeight="1">
      <c r="D5558" s="64"/>
      <c r="E5558" s="71"/>
    </row>
    <row r="5559" spans="4:5" ht="26.1" customHeight="1">
      <c r="D5559" s="64"/>
      <c r="E5559" s="71"/>
    </row>
    <row r="5560" spans="4:5" ht="26.1" customHeight="1">
      <c r="D5560" s="64"/>
      <c r="E5560" s="71"/>
    </row>
    <row r="5561" spans="4:5" ht="26.1" customHeight="1">
      <c r="D5561" s="64"/>
      <c r="E5561" s="71"/>
    </row>
    <row r="5562" spans="4:5" ht="26.1" customHeight="1">
      <c r="D5562" s="64"/>
      <c r="E5562" s="71"/>
    </row>
    <row r="5563" spans="4:5" ht="26.1" customHeight="1">
      <c r="D5563" s="64"/>
      <c r="E5563" s="71"/>
    </row>
    <row r="5564" spans="4:5" ht="26.1" customHeight="1">
      <c r="D5564" s="64"/>
      <c r="E5564" s="71"/>
    </row>
    <row r="5565" spans="4:5" ht="26.1" customHeight="1">
      <c r="D5565" s="64"/>
      <c r="E5565" s="71"/>
    </row>
    <row r="5566" spans="4:5" ht="26.1" customHeight="1">
      <c r="D5566" s="64"/>
      <c r="E5566" s="71"/>
    </row>
    <row r="5567" spans="4:5" ht="26.1" customHeight="1">
      <c r="D5567" s="64"/>
      <c r="E5567" s="71"/>
    </row>
    <row r="5568" spans="4:5" ht="26.1" customHeight="1">
      <c r="D5568" s="64"/>
      <c r="E5568" s="71"/>
    </row>
    <row r="5569" spans="4:5" ht="26.1" customHeight="1">
      <c r="D5569" s="64"/>
      <c r="E5569" s="71"/>
    </row>
    <row r="5570" spans="4:5" ht="26.1" customHeight="1">
      <c r="D5570" s="64"/>
      <c r="E5570" s="71"/>
    </row>
    <row r="5571" spans="4:5" ht="26.1" customHeight="1">
      <c r="D5571" s="64"/>
      <c r="E5571" s="71"/>
    </row>
    <row r="5572" spans="4:5" ht="26.1" customHeight="1">
      <c r="D5572" s="64"/>
      <c r="E5572" s="71"/>
    </row>
    <row r="5573" spans="4:5" ht="26.1" customHeight="1">
      <c r="D5573" s="64"/>
      <c r="E5573" s="71"/>
    </row>
    <row r="5574" spans="4:5" ht="26.1" customHeight="1">
      <c r="D5574" s="64"/>
      <c r="E5574" s="71"/>
    </row>
    <row r="5575" spans="4:5" ht="26.1" customHeight="1">
      <c r="D5575" s="64"/>
      <c r="E5575" s="71"/>
    </row>
    <row r="5576" spans="4:5" ht="26.1" customHeight="1">
      <c r="D5576" s="64"/>
      <c r="E5576" s="71"/>
    </row>
    <row r="5577" spans="4:5" ht="26.1" customHeight="1">
      <c r="D5577" s="64"/>
      <c r="E5577" s="71"/>
    </row>
    <row r="5578" spans="4:5" ht="26.1" customHeight="1">
      <c r="D5578" s="64"/>
      <c r="E5578" s="71"/>
    </row>
    <row r="5579" spans="4:5" ht="26.1" customHeight="1">
      <c r="D5579" s="64"/>
      <c r="E5579" s="71"/>
    </row>
    <row r="5580" spans="4:5" ht="26.1" customHeight="1">
      <c r="D5580" s="64"/>
      <c r="E5580" s="71"/>
    </row>
    <row r="5581" spans="4:5" ht="26.1" customHeight="1">
      <c r="D5581" s="64"/>
      <c r="E5581" s="71"/>
    </row>
    <row r="5582" spans="4:5" ht="26.1" customHeight="1">
      <c r="D5582" s="64"/>
      <c r="E5582" s="71"/>
    </row>
    <row r="5583" spans="4:5" ht="26.1" customHeight="1">
      <c r="D5583" s="64"/>
      <c r="E5583" s="71"/>
    </row>
    <row r="5584" spans="4:5" ht="26.1" customHeight="1">
      <c r="D5584" s="64"/>
      <c r="E5584" s="71"/>
    </row>
    <row r="5585" spans="4:5" ht="26.1" customHeight="1">
      <c r="D5585" s="64"/>
      <c r="E5585" s="71"/>
    </row>
    <row r="5586" spans="4:5" ht="26.1" customHeight="1">
      <c r="D5586" s="64"/>
      <c r="E5586" s="71"/>
    </row>
    <row r="5587" spans="4:5" ht="26.1" customHeight="1">
      <c r="D5587" s="64"/>
      <c r="E5587" s="71"/>
    </row>
    <row r="5588" spans="4:5" ht="26.1" customHeight="1">
      <c r="D5588" s="64"/>
      <c r="E5588" s="71"/>
    </row>
    <row r="5589" spans="4:5" ht="26.1" customHeight="1">
      <c r="D5589" s="64"/>
      <c r="E5589" s="71"/>
    </row>
    <row r="5590" spans="4:5" ht="26.1" customHeight="1">
      <c r="D5590" s="64"/>
      <c r="E5590" s="71"/>
    </row>
    <row r="5591" spans="4:5" ht="26.1" customHeight="1">
      <c r="D5591" s="64"/>
      <c r="E5591" s="71"/>
    </row>
    <row r="5592" spans="4:5" ht="26.1" customHeight="1">
      <c r="D5592" s="64"/>
      <c r="E5592" s="71"/>
    </row>
    <row r="5593" spans="4:5" ht="26.1" customHeight="1">
      <c r="D5593" s="64"/>
      <c r="E5593" s="71"/>
    </row>
    <row r="5594" spans="4:5" ht="26.1" customHeight="1">
      <c r="D5594" s="64"/>
      <c r="E5594" s="71"/>
    </row>
    <row r="5595" spans="4:5" ht="26.1" customHeight="1">
      <c r="D5595" s="64"/>
      <c r="E5595" s="71"/>
    </row>
    <row r="5596" spans="4:5" ht="26.1" customHeight="1">
      <c r="D5596" s="64"/>
      <c r="E5596" s="71"/>
    </row>
    <row r="5597" spans="4:5" ht="26.1" customHeight="1">
      <c r="D5597" s="64"/>
      <c r="E5597" s="71"/>
    </row>
    <row r="5598" spans="4:5" ht="26.1" customHeight="1">
      <c r="D5598" s="64"/>
      <c r="E5598" s="71"/>
    </row>
    <row r="5599" spans="4:5" ht="26.1" customHeight="1">
      <c r="D5599" s="64"/>
      <c r="E5599" s="71"/>
    </row>
    <row r="5600" spans="4:5" ht="26.1" customHeight="1">
      <c r="D5600" s="64"/>
      <c r="E5600" s="71"/>
    </row>
    <row r="5601" spans="4:5" ht="26.1" customHeight="1">
      <c r="D5601" s="64"/>
      <c r="E5601" s="71"/>
    </row>
    <row r="5602" spans="4:5" ht="26.1" customHeight="1">
      <c r="D5602" s="64"/>
      <c r="E5602" s="71"/>
    </row>
    <row r="5603" spans="4:5" ht="26.1" customHeight="1">
      <c r="D5603" s="64"/>
      <c r="E5603" s="71"/>
    </row>
    <row r="5604" spans="4:5" ht="26.1" customHeight="1">
      <c r="D5604" s="64"/>
      <c r="E5604" s="71"/>
    </row>
    <row r="5605" spans="4:5" ht="26.1" customHeight="1">
      <c r="D5605" s="64"/>
      <c r="E5605" s="71"/>
    </row>
    <row r="5606" spans="4:5" ht="26.1" customHeight="1">
      <c r="D5606" s="64"/>
      <c r="E5606" s="71"/>
    </row>
    <row r="5607" spans="4:5" ht="26.1" customHeight="1">
      <c r="D5607" s="64"/>
      <c r="E5607" s="71"/>
    </row>
    <row r="5608" spans="4:5" ht="26.1" customHeight="1">
      <c r="D5608" s="64"/>
      <c r="E5608" s="71"/>
    </row>
    <row r="5609" spans="4:5" ht="26.1" customHeight="1">
      <c r="D5609" s="64"/>
      <c r="E5609" s="71"/>
    </row>
    <row r="5610" spans="4:5" ht="26.1" customHeight="1">
      <c r="D5610" s="64"/>
      <c r="E5610" s="71"/>
    </row>
    <row r="5611" spans="4:5" ht="26.1" customHeight="1">
      <c r="D5611" s="64"/>
      <c r="E5611" s="71"/>
    </row>
    <row r="5612" spans="4:5" ht="26.1" customHeight="1">
      <c r="D5612" s="64"/>
      <c r="E5612" s="71"/>
    </row>
    <row r="5613" spans="4:5" ht="26.1" customHeight="1">
      <c r="D5613" s="64"/>
      <c r="E5613" s="71"/>
    </row>
    <row r="5614" spans="4:5" ht="26.1" customHeight="1">
      <c r="D5614" s="64"/>
      <c r="E5614" s="71"/>
    </row>
    <row r="5615" spans="4:5" ht="26.1" customHeight="1">
      <c r="D5615" s="64"/>
      <c r="E5615" s="71"/>
    </row>
    <row r="5616" spans="4:5" ht="26.1" customHeight="1">
      <c r="D5616" s="64"/>
      <c r="E5616" s="71"/>
    </row>
    <row r="5617" spans="4:5" ht="26.1" customHeight="1">
      <c r="D5617" s="64"/>
      <c r="E5617" s="71"/>
    </row>
    <row r="5618" spans="4:5" ht="26.1" customHeight="1">
      <c r="D5618" s="64"/>
      <c r="E5618" s="71"/>
    </row>
    <row r="5619" spans="4:5" ht="26.1" customHeight="1">
      <c r="D5619" s="64"/>
      <c r="E5619" s="71"/>
    </row>
    <row r="5620" spans="4:5" ht="26.1" customHeight="1">
      <c r="D5620" s="64"/>
      <c r="E5620" s="71"/>
    </row>
    <row r="5621" spans="4:5" ht="26.1" customHeight="1">
      <c r="D5621" s="64"/>
      <c r="E5621" s="71"/>
    </row>
    <row r="5622" spans="4:5" ht="26.1" customHeight="1">
      <c r="D5622" s="64"/>
      <c r="E5622" s="71"/>
    </row>
    <row r="5623" spans="4:5" ht="26.1" customHeight="1">
      <c r="D5623" s="64"/>
      <c r="E5623" s="71"/>
    </row>
    <row r="5624" spans="4:5" ht="26.1" customHeight="1">
      <c r="D5624" s="64"/>
      <c r="E5624" s="71"/>
    </row>
    <row r="5625" spans="4:5" ht="26.1" customHeight="1">
      <c r="D5625" s="64"/>
      <c r="E5625" s="71"/>
    </row>
    <row r="5626" spans="4:5" ht="26.1" customHeight="1">
      <c r="D5626" s="64"/>
      <c r="E5626" s="71"/>
    </row>
    <row r="5627" spans="4:5" ht="26.1" customHeight="1">
      <c r="D5627" s="64"/>
      <c r="E5627" s="71"/>
    </row>
    <row r="5628" spans="4:5" ht="26.1" customHeight="1">
      <c r="D5628" s="64"/>
      <c r="E5628" s="71"/>
    </row>
    <row r="5629" spans="4:5" ht="26.1" customHeight="1">
      <c r="D5629" s="64"/>
      <c r="E5629" s="71"/>
    </row>
    <row r="5630" spans="4:5" ht="26.1" customHeight="1">
      <c r="D5630" s="64"/>
      <c r="E5630" s="71"/>
    </row>
    <row r="5631" spans="4:5" ht="26.1" customHeight="1">
      <c r="D5631" s="64"/>
      <c r="E5631" s="71"/>
    </row>
    <row r="5632" spans="4:5" ht="26.1" customHeight="1">
      <c r="D5632" s="64"/>
      <c r="E5632" s="71"/>
    </row>
    <row r="5633" spans="4:5" ht="26.1" customHeight="1">
      <c r="D5633" s="64"/>
      <c r="E5633" s="71"/>
    </row>
    <row r="5634" spans="4:5" ht="26.1" customHeight="1">
      <c r="D5634" s="64"/>
      <c r="E5634" s="71"/>
    </row>
    <row r="5635" spans="4:5" ht="26.1" customHeight="1">
      <c r="D5635" s="64"/>
      <c r="E5635" s="71"/>
    </row>
    <row r="5636" spans="4:5" ht="26.1" customHeight="1">
      <c r="D5636" s="64"/>
      <c r="E5636" s="71"/>
    </row>
    <row r="5637" spans="4:5" ht="26.1" customHeight="1">
      <c r="D5637" s="64"/>
      <c r="E5637" s="71"/>
    </row>
    <row r="5638" spans="4:5" ht="26.1" customHeight="1">
      <c r="D5638" s="64"/>
      <c r="E5638" s="71"/>
    </row>
    <row r="5639" spans="4:5" ht="26.1" customHeight="1">
      <c r="D5639" s="64"/>
      <c r="E5639" s="71"/>
    </row>
    <row r="5640" spans="4:5" ht="26.1" customHeight="1">
      <c r="D5640" s="64"/>
      <c r="E5640" s="71"/>
    </row>
    <row r="5641" spans="4:5" ht="26.1" customHeight="1">
      <c r="D5641" s="64"/>
      <c r="E5641" s="71"/>
    </row>
    <row r="5642" spans="4:5" ht="26.1" customHeight="1">
      <c r="D5642" s="64"/>
      <c r="E5642" s="71"/>
    </row>
    <row r="5643" spans="4:5" ht="26.1" customHeight="1">
      <c r="D5643" s="64"/>
      <c r="E5643" s="71"/>
    </row>
    <row r="5644" spans="4:5" ht="26.1" customHeight="1">
      <c r="D5644" s="64"/>
      <c r="E5644" s="71"/>
    </row>
    <row r="5645" spans="4:5" ht="26.1" customHeight="1">
      <c r="D5645" s="64"/>
      <c r="E5645" s="71"/>
    </row>
    <row r="5646" spans="4:5" ht="26.1" customHeight="1">
      <c r="D5646" s="64"/>
      <c r="E5646" s="71"/>
    </row>
    <row r="5647" spans="4:5" ht="26.1" customHeight="1">
      <c r="D5647" s="64"/>
      <c r="E5647" s="71"/>
    </row>
    <row r="5648" spans="4:5" ht="26.1" customHeight="1">
      <c r="D5648" s="64"/>
      <c r="E5648" s="71"/>
    </row>
    <row r="5649" spans="4:5" ht="26.1" customHeight="1">
      <c r="D5649" s="64"/>
      <c r="E5649" s="71"/>
    </row>
    <row r="5650" spans="4:5" ht="26.1" customHeight="1">
      <c r="D5650" s="64"/>
      <c r="E5650" s="71"/>
    </row>
    <row r="5651" spans="4:5" ht="26.1" customHeight="1">
      <c r="D5651" s="64"/>
      <c r="E5651" s="71"/>
    </row>
    <row r="5652" spans="4:5" ht="26.1" customHeight="1">
      <c r="D5652" s="64"/>
      <c r="E5652" s="71"/>
    </row>
    <row r="5653" spans="4:5" ht="26.1" customHeight="1">
      <c r="D5653" s="64"/>
      <c r="E5653" s="71"/>
    </row>
    <row r="5654" spans="4:5" ht="26.1" customHeight="1">
      <c r="D5654" s="64"/>
      <c r="E5654" s="71"/>
    </row>
    <row r="5655" spans="4:5" ht="26.1" customHeight="1">
      <c r="D5655" s="64"/>
      <c r="E5655" s="71"/>
    </row>
    <row r="5656" spans="4:5" ht="26.1" customHeight="1">
      <c r="D5656" s="64"/>
      <c r="E5656" s="71"/>
    </row>
    <row r="5657" spans="4:5" ht="26.1" customHeight="1">
      <c r="D5657" s="64"/>
      <c r="E5657" s="71"/>
    </row>
    <row r="5658" spans="4:5" ht="26.1" customHeight="1">
      <c r="D5658" s="64"/>
      <c r="E5658" s="71"/>
    </row>
    <row r="5659" spans="4:5" ht="26.1" customHeight="1">
      <c r="D5659" s="64"/>
      <c r="E5659" s="71"/>
    </row>
    <row r="5660" spans="4:5" ht="26.1" customHeight="1">
      <c r="D5660" s="64"/>
      <c r="E5660" s="71"/>
    </row>
    <row r="5661" spans="4:5" ht="26.1" customHeight="1">
      <c r="D5661" s="64"/>
      <c r="E5661" s="71"/>
    </row>
    <row r="5662" spans="4:5" ht="26.1" customHeight="1">
      <c r="D5662" s="64"/>
      <c r="E5662" s="71"/>
    </row>
    <row r="5663" spans="4:5" ht="26.1" customHeight="1">
      <c r="D5663" s="64"/>
      <c r="E5663" s="71"/>
    </row>
    <row r="5664" spans="4:5" ht="26.1" customHeight="1">
      <c r="D5664" s="64"/>
      <c r="E5664" s="71"/>
    </row>
    <row r="5665" spans="4:5" ht="26.1" customHeight="1">
      <c r="D5665" s="64"/>
      <c r="E5665" s="71"/>
    </row>
    <row r="5666" spans="4:5" ht="26.1" customHeight="1">
      <c r="D5666" s="64"/>
      <c r="E5666" s="71"/>
    </row>
    <row r="5667" spans="4:5" ht="26.1" customHeight="1">
      <c r="D5667" s="64"/>
      <c r="E5667" s="71"/>
    </row>
    <row r="5668" spans="4:5" ht="26.1" customHeight="1">
      <c r="D5668" s="64"/>
      <c r="E5668" s="71"/>
    </row>
    <row r="5669" spans="4:5" ht="26.1" customHeight="1">
      <c r="D5669" s="64"/>
      <c r="E5669" s="71"/>
    </row>
    <row r="5670" spans="4:5" ht="26.1" customHeight="1">
      <c r="D5670" s="64"/>
      <c r="E5670" s="71"/>
    </row>
    <row r="5671" spans="4:5" ht="26.1" customHeight="1">
      <c r="D5671" s="64"/>
      <c r="E5671" s="71"/>
    </row>
    <row r="5672" spans="4:5" ht="26.1" customHeight="1">
      <c r="D5672" s="64"/>
      <c r="E5672" s="71"/>
    </row>
    <row r="5673" spans="4:5" ht="26.1" customHeight="1">
      <c r="D5673" s="64"/>
      <c r="E5673" s="71"/>
    </row>
    <row r="5674" spans="4:5" ht="26.1" customHeight="1">
      <c r="D5674" s="64"/>
      <c r="E5674" s="71"/>
    </row>
    <row r="5675" spans="4:5" ht="26.1" customHeight="1">
      <c r="D5675" s="64"/>
      <c r="E5675" s="71"/>
    </row>
    <row r="5676" spans="4:5" ht="26.1" customHeight="1">
      <c r="D5676" s="64"/>
      <c r="E5676" s="71"/>
    </row>
    <row r="5677" spans="4:5" ht="26.1" customHeight="1">
      <c r="D5677" s="64"/>
      <c r="E5677" s="71"/>
    </row>
    <row r="5678" spans="4:5" ht="26.1" customHeight="1">
      <c r="D5678" s="64"/>
      <c r="E5678" s="71"/>
    </row>
    <row r="5679" spans="4:5" ht="26.1" customHeight="1">
      <c r="D5679" s="64"/>
      <c r="E5679" s="71"/>
    </row>
    <row r="5680" spans="4:5" ht="26.1" customHeight="1">
      <c r="D5680" s="64"/>
      <c r="E5680" s="71"/>
    </row>
    <row r="5681" spans="4:5" ht="26.1" customHeight="1">
      <c r="D5681" s="64"/>
      <c r="E5681" s="71"/>
    </row>
    <row r="5682" spans="4:5" ht="26.1" customHeight="1">
      <c r="D5682" s="64"/>
      <c r="E5682" s="71"/>
    </row>
    <row r="5683" spans="4:5" ht="26.1" customHeight="1">
      <c r="D5683" s="64"/>
      <c r="E5683" s="71"/>
    </row>
    <row r="5684" spans="4:5" ht="26.1" customHeight="1">
      <c r="D5684" s="64"/>
      <c r="E5684" s="71"/>
    </row>
    <row r="5685" spans="4:5" ht="26.1" customHeight="1">
      <c r="D5685" s="64"/>
      <c r="E5685" s="71"/>
    </row>
    <row r="5686" spans="4:5" ht="26.1" customHeight="1">
      <c r="D5686" s="64"/>
      <c r="E5686" s="71"/>
    </row>
    <row r="5687" spans="4:5" ht="26.1" customHeight="1">
      <c r="D5687" s="64"/>
      <c r="E5687" s="71"/>
    </row>
    <row r="5688" spans="4:5" ht="26.1" customHeight="1">
      <c r="D5688" s="64"/>
      <c r="E5688" s="71"/>
    </row>
    <row r="5689" spans="4:5" ht="26.1" customHeight="1">
      <c r="D5689" s="64"/>
      <c r="E5689" s="71"/>
    </row>
    <row r="5690" spans="4:5" ht="26.1" customHeight="1">
      <c r="D5690" s="64"/>
      <c r="E5690" s="71"/>
    </row>
    <row r="5691" spans="4:5" ht="26.1" customHeight="1">
      <c r="D5691" s="64"/>
      <c r="E5691" s="71"/>
    </row>
    <row r="5692" spans="4:5" ht="26.1" customHeight="1">
      <c r="D5692" s="64"/>
      <c r="E5692" s="71"/>
    </row>
    <row r="5693" spans="4:5" ht="26.1" customHeight="1">
      <c r="D5693" s="64"/>
      <c r="E5693" s="71"/>
    </row>
    <row r="5694" spans="4:5" ht="26.1" customHeight="1">
      <c r="D5694" s="64"/>
      <c r="E5694" s="71"/>
    </row>
    <row r="5695" spans="4:5" ht="26.1" customHeight="1">
      <c r="D5695" s="64"/>
      <c r="E5695" s="71"/>
    </row>
    <row r="5696" spans="4:5" ht="26.1" customHeight="1">
      <c r="D5696" s="64"/>
      <c r="E5696" s="71"/>
    </row>
    <row r="5697" spans="4:5" ht="26.1" customHeight="1">
      <c r="D5697" s="64"/>
      <c r="E5697" s="71"/>
    </row>
    <row r="5698" spans="4:5" ht="26.1" customHeight="1">
      <c r="D5698" s="64"/>
      <c r="E5698" s="71"/>
    </row>
    <row r="5699" spans="4:5" ht="26.1" customHeight="1">
      <c r="D5699" s="64"/>
      <c r="E5699" s="71"/>
    </row>
    <row r="5700" spans="4:5" ht="26.1" customHeight="1">
      <c r="D5700" s="64"/>
      <c r="E5700" s="71"/>
    </row>
    <row r="5701" spans="4:5" ht="26.1" customHeight="1">
      <c r="D5701" s="64"/>
      <c r="E5701" s="71"/>
    </row>
    <row r="5702" spans="4:5" ht="26.1" customHeight="1">
      <c r="D5702" s="64"/>
      <c r="E5702" s="71"/>
    </row>
    <row r="5703" spans="4:5" ht="26.1" customHeight="1">
      <c r="D5703" s="64"/>
      <c r="E5703" s="71"/>
    </row>
    <row r="5704" spans="4:5" ht="26.1" customHeight="1">
      <c r="D5704" s="64"/>
      <c r="E5704" s="71"/>
    </row>
    <row r="5705" spans="4:5" ht="26.1" customHeight="1">
      <c r="D5705" s="64"/>
      <c r="E5705" s="71"/>
    </row>
    <row r="5706" spans="4:5" ht="26.1" customHeight="1">
      <c r="D5706" s="64"/>
      <c r="E5706" s="71"/>
    </row>
    <row r="5707" spans="4:5" ht="26.1" customHeight="1">
      <c r="D5707" s="64"/>
      <c r="E5707" s="71"/>
    </row>
    <row r="5708" spans="4:5" ht="26.1" customHeight="1">
      <c r="D5708" s="64"/>
      <c r="E5708" s="71"/>
    </row>
    <row r="5709" spans="4:5" ht="26.1" customHeight="1">
      <c r="D5709" s="64"/>
      <c r="E5709" s="71"/>
    </row>
    <row r="5710" spans="4:5" ht="26.1" customHeight="1">
      <c r="D5710" s="64"/>
      <c r="E5710" s="71"/>
    </row>
    <row r="5711" spans="4:5" ht="26.1" customHeight="1">
      <c r="D5711" s="64"/>
      <c r="E5711" s="71"/>
    </row>
    <row r="5712" spans="4:5" ht="26.1" customHeight="1">
      <c r="D5712" s="64"/>
      <c r="E5712" s="71"/>
    </row>
    <row r="5713" spans="4:5" ht="26.1" customHeight="1">
      <c r="D5713" s="64"/>
      <c r="E5713" s="71"/>
    </row>
    <row r="5714" spans="4:5" ht="26.1" customHeight="1">
      <c r="D5714" s="64"/>
      <c r="E5714" s="71"/>
    </row>
    <row r="5715" spans="4:5" ht="26.1" customHeight="1">
      <c r="D5715" s="64"/>
      <c r="E5715" s="71"/>
    </row>
    <row r="5716" spans="4:5" ht="26.1" customHeight="1">
      <c r="D5716" s="64"/>
      <c r="E5716" s="71"/>
    </row>
    <row r="5717" spans="4:5" ht="26.1" customHeight="1">
      <c r="D5717" s="64"/>
      <c r="E5717" s="71"/>
    </row>
    <row r="5718" spans="4:5" ht="26.1" customHeight="1">
      <c r="D5718" s="64"/>
      <c r="E5718" s="71"/>
    </row>
    <row r="5719" spans="4:5" ht="26.1" customHeight="1">
      <c r="D5719" s="64"/>
      <c r="E5719" s="71"/>
    </row>
    <row r="5720" spans="4:5" ht="26.1" customHeight="1">
      <c r="D5720" s="64"/>
      <c r="E5720" s="71"/>
    </row>
    <row r="5721" spans="4:5" ht="26.1" customHeight="1">
      <c r="D5721" s="64"/>
      <c r="E5721" s="71"/>
    </row>
    <row r="5722" spans="4:5" ht="26.1" customHeight="1">
      <c r="D5722" s="64"/>
      <c r="E5722" s="71"/>
    </row>
    <row r="5723" spans="4:5" ht="26.1" customHeight="1">
      <c r="D5723" s="64"/>
      <c r="E5723" s="71"/>
    </row>
    <row r="5724" spans="4:5" ht="26.1" customHeight="1">
      <c r="D5724" s="64"/>
      <c r="E5724" s="71"/>
    </row>
    <row r="5725" spans="4:5" ht="26.1" customHeight="1">
      <c r="D5725" s="64"/>
      <c r="E5725" s="71"/>
    </row>
    <row r="5726" spans="4:5" ht="26.1" customHeight="1">
      <c r="D5726" s="64"/>
      <c r="E5726" s="71"/>
    </row>
    <row r="5727" spans="4:5" ht="26.1" customHeight="1">
      <c r="D5727" s="64"/>
      <c r="E5727" s="71"/>
    </row>
    <row r="5728" spans="4:5" ht="26.1" customHeight="1">
      <c r="D5728" s="64"/>
      <c r="E5728" s="71"/>
    </row>
    <row r="5729" spans="4:5" ht="26.1" customHeight="1">
      <c r="D5729" s="64"/>
      <c r="E5729" s="71"/>
    </row>
    <row r="5730" spans="4:5" ht="26.1" customHeight="1">
      <c r="D5730" s="64"/>
      <c r="E5730" s="71"/>
    </row>
    <row r="5731" spans="4:5" ht="26.1" customHeight="1">
      <c r="D5731" s="64"/>
      <c r="E5731" s="71"/>
    </row>
    <row r="5732" spans="4:5" ht="26.1" customHeight="1">
      <c r="D5732" s="64"/>
      <c r="E5732" s="71"/>
    </row>
    <row r="5733" spans="4:5" ht="26.1" customHeight="1">
      <c r="D5733" s="64"/>
      <c r="E5733" s="71"/>
    </row>
    <row r="5734" spans="4:5" ht="26.1" customHeight="1">
      <c r="D5734" s="64"/>
      <c r="E5734" s="71"/>
    </row>
    <row r="5735" spans="4:5" ht="26.1" customHeight="1">
      <c r="D5735" s="64"/>
      <c r="E5735" s="71"/>
    </row>
    <row r="5736" spans="4:5" ht="26.1" customHeight="1">
      <c r="D5736" s="64"/>
      <c r="E5736" s="71"/>
    </row>
    <row r="5737" spans="4:5" ht="26.1" customHeight="1">
      <c r="D5737" s="64"/>
      <c r="E5737" s="71"/>
    </row>
    <row r="5738" spans="4:5" ht="26.1" customHeight="1">
      <c r="D5738" s="64"/>
      <c r="E5738" s="71"/>
    </row>
    <row r="5739" spans="4:5" ht="26.1" customHeight="1">
      <c r="D5739" s="64"/>
      <c r="E5739" s="71"/>
    </row>
    <row r="5740" spans="4:5" ht="26.1" customHeight="1">
      <c r="D5740" s="64"/>
      <c r="E5740" s="71"/>
    </row>
    <row r="5741" spans="4:5" ht="26.1" customHeight="1">
      <c r="D5741" s="64"/>
      <c r="E5741" s="71"/>
    </row>
    <row r="5742" spans="4:5" ht="26.1" customHeight="1">
      <c r="D5742" s="64"/>
      <c r="E5742" s="71"/>
    </row>
    <row r="5743" spans="4:5" ht="26.1" customHeight="1">
      <c r="D5743" s="64"/>
      <c r="E5743" s="71"/>
    </row>
    <row r="5744" spans="4:5" ht="26.1" customHeight="1">
      <c r="D5744" s="64"/>
      <c r="E5744" s="71"/>
    </row>
    <row r="5745" spans="4:5" ht="26.1" customHeight="1">
      <c r="D5745" s="64"/>
      <c r="E5745" s="71"/>
    </row>
    <row r="5746" spans="4:5" ht="26.1" customHeight="1">
      <c r="D5746" s="64"/>
      <c r="E5746" s="71"/>
    </row>
    <row r="5747" spans="4:5" ht="26.1" customHeight="1">
      <c r="D5747" s="64"/>
      <c r="E5747" s="71"/>
    </row>
    <row r="5748" spans="4:5" ht="26.1" customHeight="1">
      <c r="D5748" s="64"/>
      <c r="E5748" s="71"/>
    </row>
    <row r="5749" spans="4:5" ht="26.1" customHeight="1">
      <c r="D5749" s="64"/>
      <c r="E5749" s="71"/>
    </row>
    <row r="5750" spans="4:5" ht="26.1" customHeight="1">
      <c r="D5750" s="64"/>
      <c r="E5750" s="71"/>
    </row>
    <row r="5751" spans="4:5" ht="26.1" customHeight="1">
      <c r="D5751" s="64"/>
      <c r="E5751" s="71"/>
    </row>
    <row r="5752" spans="4:5" ht="26.1" customHeight="1">
      <c r="D5752" s="64"/>
      <c r="E5752" s="71"/>
    </row>
    <row r="5753" spans="4:5" ht="26.1" customHeight="1">
      <c r="D5753" s="64"/>
      <c r="E5753" s="71"/>
    </row>
    <row r="5754" spans="4:5" ht="26.1" customHeight="1">
      <c r="D5754" s="64"/>
      <c r="E5754" s="71"/>
    </row>
    <row r="5755" spans="4:5" ht="26.1" customHeight="1">
      <c r="D5755" s="64"/>
      <c r="E5755" s="71"/>
    </row>
    <row r="5756" spans="4:5" ht="26.1" customHeight="1">
      <c r="D5756" s="64"/>
      <c r="E5756" s="71"/>
    </row>
    <row r="5757" spans="4:5" ht="26.1" customHeight="1">
      <c r="D5757" s="64"/>
      <c r="E5757" s="71"/>
    </row>
    <row r="5758" spans="4:5" ht="26.1" customHeight="1">
      <c r="D5758" s="64"/>
      <c r="E5758" s="71"/>
    </row>
    <row r="5759" spans="4:5" ht="26.1" customHeight="1">
      <c r="D5759" s="64"/>
      <c r="E5759" s="71"/>
    </row>
    <row r="5760" spans="4:5" ht="26.1" customHeight="1">
      <c r="D5760" s="64"/>
      <c r="E5760" s="71"/>
    </row>
    <row r="5761" spans="4:5" ht="26.1" customHeight="1">
      <c r="D5761" s="64"/>
      <c r="E5761" s="71"/>
    </row>
    <row r="5762" spans="4:5" ht="26.1" customHeight="1">
      <c r="D5762" s="64"/>
      <c r="E5762" s="71"/>
    </row>
    <row r="5763" spans="4:5" ht="26.1" customHeight="1">
      <c r="D5763" s="64"/>
      <c r="E5763" s="71"/>
    </row>
    <row r="5764" spans="4:5" ht="26.1" customHeight="1">
      <c r="D5764" s="64"/>
      <c r="E5764" s="71"/>
    </row>
    <row r="5765" spans="4:5" ht="26.1" customHeight="1">
      <c r="D5765" s="64"/>
      <c r="E5765" s="71"/>
    </row>
    <row r="5766" spans="4:5" ht="26.1" customHeight="1">
      <c r="D5766" s="64"/>
      <c r="E5766" s="71"/>
    </row>
    <row r="5767" spans="4:5" ht="26.1" customHeight="1">
      <c r="D5767" s="64"/>
      <c r="E5767" s="71"/>
    </row>
    <row r="5768" spans="4:5" ht="26.1" customHeight="1">
      <c r="D5768" s="64"/>
      <c r="E5768" s="71"/>
    </row>
    <row r="5769" spans="4:5" ht="26.1" customHeight="1">
      <c r="D5769" s="64"/>
      <c r="E5769" s="71"/>
    </row>
    <row r="5770" spans="4:5" ht="26.1" customHeight="1">
      <c r="D5770" s="64"/>
      <c r="E5770" s="71"/>
    </row>
    <row r="5771" spans="4:5" ht="26.1" customHeight="1">
      <c r="D5771" s="64"/>
      <c r="E5771" s="71"/>
    </row>
    <row r="5772" spans="4:5" ht="26.1" customHeight="1">
      <c r="D5772" s="64"/>
      <c r="E5772" s="71"/>
    </row>
    <row r="5773" spans="4:5" ht="26.1" customHeight="1">
      <c r="D5773" s="64"/>
      <c r="E5773" s="71"/>
    </row>
    <row r="5774" spans="4:5" ht="26.1" customHeight="1">
      <c r="D5774" s="64"/>
      <c r="E5774" s="71"/>
    </row>
    <row r="5775" spans="4:5" ht="26.1" customHeight="1">
      <c r="D5775" s="64"/>
      <c r="E5775" s="71"/>
    </row>
    <row r="5776" spans="4:5" ht="26.1" customHeight="1">
      <c r="D5776" s="64"/>
      <c r="E5776" s="71"/>
    </row>
    <row r="5777" spans="4:5" ht="26.1" customHeight="1">
      <c r="D5777" s="64"/>
      <c r="E5777" s="71"/>
    </row>
    <row r="5778" spans="4:5" ht="26.1" customHeight="1">
      <c r="D5778" s="64"/>
      <c r="E5778" s="71"/>
    </row>
    <row r="5779" spans="4:5" ht="26.1" customHeight="1">
      <c r="D5779" s="64"/>
      <c r="E5779" s="71"/>
    </row>
    <row r="5780" spans="4:5" ht="26.1" customHeight="1">
      <c r="D5780" s="64"/>
      <c r="E5780" s="71"/>
    </row>
    <row r="5781" spans="4:5" ht="26.1" customHeight="1">
      <c r="D5781" s="64"/>
      <c r="E5781" s="71"/>
    </row>
    <row r="5782" spans="4:5" ht="26.1" customHeight="1">
      <c r="D5782" s="64"/>
      <c r="E5782" s="71"/>
    </row>
    <row r="5783" spans="4:5" ht="26.1" customHeight="1">
      <c r="D5783" s="64"/>
      <c r="E5783" s="71"/>
    </row>
    <row r="5784" spans="4:5" ht="26.1" customHeight="1">
      <c r="D5784" s="64"/>
      <c r="E5784" s="71"/>
    </row>
    <row r="5785" spans="4:5" ht="26.1" customHeight="1">
      <c r="D5785" s="64"/>
      <c r="E5785" s="71"/>
    </row>
    <row r="5786" spans="4:5" ht="26.1" customHeight="1">
      <c r="D5786" s="64"/>
      <c r="E5786" s="71"/>
    </row>
    <row r="5787" spans="4:5" ht="26.1" customHeight="1">
      <c r="D5787" s="64"/>
      <c r="E5787" s="71"/>
    </row>
    <row r="5788" spans="4:5" ht="26.1" customHeight="1">
      <c r="D5788" s="64"/>
      <c r="E5788" s="71"/>
    </row>
    <row r="5789" spans="4:5" ht="26.1" customHeight="1">
      <c r="D5789" s="64"/>
      <c r="E5789" s="71"/>
    </row>
    <row r="5790" spans="4:5" ht="26.1" customHeight="1">
      <c r="D5790" s="64"/>
      <c r="E5790" s="71"/>
    </row>
    <row r="5791" spans="4:5" ht="26.1" customHeight="1">
      <c r="D5791" s="64"/>
      <c r="E5791" s="71"/>
    </row>
    <row r="5792" spans="4:5" ht="26.1" customHeight="1">
      <c r="D5792" s="64"/>
      <c r="E5792" s="71"/>
    </row>
    <row r="5793" spans="4:5" ht="26.1" customHeight="1">
      <c r="D5793" s="64"/>
      <c r="E5793" s="71"/>
    </row>
    <row r="5794" spans="4:5" ht="26.1" customHeight="1">
      <c r="D5794" s="64"/>
      <c r="E5794" s="71"/>
    </row>
    <row r="5795" spans="4:5" ht="26.1" customHeight="1">
      <c r="D5795" s="64"/>
      <c r="E5795" s="71"/>
    </row>
    <row r="5796" spans="4:5" ht="26.1" customHeight="1">
      <c r="D5796" s="64"/>
      <c r="E5796" s="71"/>
    </row>
    <row r="5797" spans="4:5" ht="26.1" customHeight="1">
      <c r="D5797" s="64"/>
      <c r="E5797" s="71"/>
    </row>
    <row r="5798" spans="4:5" ht="26.1" customHeight="1">
      <c r="D5798" s="64"/>
      <c r="E5798" s="71"/>
    </row>
    <row r="5799" spans="4:5" ht="26.1" customHeight="1">
      <c r="D5799" s="64"/>
      <c r="E5799" s="71"/>
    </row>
    <row r="5800" spans="4:5" ht="26.1" customHeight="1">
      <c r="D5800" s="64"/>
      <c r="E5800" s="71"/>
    </row>
    <row r="5801" spans="4:5" ht="26.1" customHeight="1">
      <c r="D5801" s="64"/>
      <c r="E5801" s="71"/>
    </row>
    <row r="5802" spans="4:5" ht="26.1" customHeight="1">
      <c r="D5802" s="64"/>
      <c r="E5802" s="71"/>
    </row>
    <row r="5803" spans="4:5" ht="26.1" customHeight="1">
      <c r="D5803" s="64"/>
      <c r="E5803" s="71"/>
    </row>
    <row r="5804" spans="4:5" ht="26.1" customHeight="1">
      <c r="D5804" s="64"/>
      <c r="E5804" s="71"/>
    </row>
    <row r="5805" spans="4:5" ht="26.1" customHeight="1">
      <c r="D5805" s="64"/>
      <c r="E5805" s="71"/>
    </row>
    <row r="5806" spans="4:5" ht="26.1" customHeight="1">
      <c r="D5806" s="64"/>
      <c r="E5806" s="71"/>
    </row>
    <row r="5807" spans="4:5" ht="26.1" customHeight="1">
      <c r="D5807" s="64"/>
      <c r="E5807" s="71"/>
    </row>
    <row r="5808" spans="4:5" ht="26.1" customHeight="1">
      <c r="D5808" s="64"/>
      <c r="E5808" s="71"/>
    </row>
    <row r="5809" spans="4:5" ht="26.1" customHeight="1">
      <c r="D5809" s="64"/>
      <c r="E5809" s="71"/>
    </row>
    <row r="5810" spans="4:5" ht="26.1" customHeight="1">
      <c r="D5810" s="64"/>
      <c r="E5810" s="71"/>
    </row>
    <row r="5811" spans="4:5" ht="26.1" customHeight="1">
      <c r="D5811" s="64"/>
      <c r="E5811" s="71"/>
    </row>
    <row r="5812" spans="4:5" ht="26.1" customHeight="1">
      <c r="D5812" s="64"/>
      <c r="E5812" s="71"/>
    </row>
    <row r="5813" spans="4:5" ht="26.1" customHeight="1">
      <c r="D5813" s="64"/>
      <c r="E5813" s="71"/>
    </row>
    <row r="5814" spans="4:5" ht="26.1" customHeight="1">
      <c r="D5814" s="64"/>
      <c r="E5814" s="71"/>
    </row>
    <row r="5815" spans="4:5" ht="26.1" customHeight="1">
      <c r="D5815" s="64"/>
      <c r="E5815" s="71"/>
    </row>
    <row r="5816" spans="4:5" ht="26.1" customHeight="1">
      <c r="D5816" s="64"/>
      <c r="E5816" s="71"/>
    </row>
    <row r="5817" spans="4:5" ht="26.1" customHeight="1">
      <c r="D5817" s="64"/>
      <c r="E5817" s="71"/>
    </row>
    <row r="5818" spans="4:5" ht="26.1" customHeight="1">
      <c r="D5818" s="64"/>
      <c r="E5818" s="71"/>
    </row>
    <row r="5819" spans="4:5" ht="26.1" customHeight="1">
      <c r="D5819" s="64"/>
      <c r="E5819" s="71"/>
    </row>
    <row r="5820" spans="4:5" ht="26.1" customHeight="1">
      <c r="D5820" s="64"/>
      <c r="E5820" s="71"/>
    </row>
    <row r="5821" spans="4:5" ht="26.1" customHeight="1">
      <c r="D5821" s="64"/>
      <c r="E5821" s="71"/>
    </row>
    <row r="5822" spans="4:5" ht="26.1" customHeight="1">
      <c r="D5822" s="64"/>
      <c r="E5822" s="71"/>
    </row>
    <row r="5823" spans="4:5" ht="26.1" customHeight="1">
      <c r="D5823" s="64"/>
      <c r="E5823" s="71"/>
    </row>
    <row r="5824" spans="4:5" ht="26.1" customHeight="1">
      <c r="D5824" s="64"/>
      <c r="E5824" s="71"/>
    </row>
    <row r="5825" spans="4:5" ht="26.1" customHeight="1">
      <c r="D5825" s="64"/>
      <c r="E5825" s="71"/>
    </row>
    <row r="5826" spans="4:5" ht="26.1" customHeight="1">
      <c r="D5826" s="64"/>
      <c r="E5826" s="71"/>
    </row>
    <row r="5827" spans="4:5" ht="26.1" customHeight="1">
      <c r="D5827" s="64"/>
      <c r="E5827" s="71"/>
    </row>
    <row r="5828" spans="4:5" ht="26.1" customHeight="1">
      <c r="D5828" s="64"/>
      <c r="E5828" s="71"/>
    </row>
    <row r="5829" spans="4:5" ht="26.1" customHeight="1">
      <c r="D5829" s="64"/>
      <c r="E5829" s="71"/>
    </row>
    <row r="5830" spans="4:5" ht="26.1" customHeight="1">
      <c r="D5830" s="64"/>
      <c r="E5830" s="71"/>
    </row>
    <row r="5831" spans="4:5" ht="26.1" customHeight="1">
      <c r="D5831" s="64"/>
      <c r="E5831" s="71"/>
    </row>
    <row r="5832" spans="4:5" ht="26.1" customHeight="1">
      <c r="D5832" s="64"/>
      <c r="E5832" s="71"/>
    </row>
    <row r="5833" spans="4:5" ht="26.1" customHeight="1">
      <c r="D5833" s="64"/>
      <c r="E5833" s="71"/>
    </row>
    <row r="5834" spans="4:5" ht="26.1" customHeight="1">
      <c r="D5834" s="64"/>
      <c r="E5834" s="71"/>
    </row>
    <row r="5835" spans="4:5" ht="26.1" customHeight="1">
      <c r="D5835" s="64"/>
      <c r="E5835" s="71"/>
    </row>
    <row r="5836" spans="4:5" ht="26.1" customHeight="1">
      <c r="D5836" s="64"/>
      <c r="E5836" s="71"/>
    </row>
    <row r="5837" spans="4:5" ht="26.1" customHeight="1">
      <c r="D5837" s="64"/>
      <c r="E5837" s="71"/>
    </row>
    <row r="5838" spans="4:5" ht="26.1" customHeight="1">
      <c r="D5838" s="64"/>
      <c r="E5838" s="71"/>
    </row>
    <row r="5839" spans="4:5" ht="26.1" customHeight="1">
      <c r="D5839" s="64"/>
      <c r="E5839" s="71"/>
    </row>
    <row r="5840" spans="4:5" ht="26.1" customHeight="1">
      <c r="D5840" s="64"/>
      <c r="E5840" s="71"/>
    </row>
    <row r="5841" spans="4:5" ht="26.1" customHeight="1">
      <c r="D5841" s="64"/>
      <c r="E5841" s="71"/>
    </row>
    <row r="5842" spans="4:5" ht="26.1" customHeight="1">
      <c r="D5842" s="64"/>
      <c r="E5842" s="71"/>
    </row>
    <row r="5843" spans="4:5" ht="26.1" customHeight="1">
      <c r="D5843" s="64"/>
      <c r="E5843" s="71"/>
    </row>
    <row r="5844" spans="4:5" ht="26.1" customHeight="1">
      <c r="D5844" s="64"/>
      <c r="E5844" s="71"/>
    </row>
    <row r="5845" spans="4:5" ht="26.1" customHeight="1">
      <c r="D5845" s="64"/>
      <c r="E5845" s="71"/>
    </row>
    <row r="5846" spans="4:5" ht="26.1" customHeight="1">
      <c r="D5846" s="64"/>
      <c r="E5846" s="71"/>
    </row>
    <row r="5847" spans="4:5" ht="26.1" customHeight="1">
      <c r="D5847" s="64"/>
      <c r="E5847" s="71"/>
    </row>
    <row r="5848" spans="4:5" ht="26.1" customHeight="1">
      <c r="D5848" s="64"/>
      <c r="E5848" s="71"/>
    </row>
    <row r="5849" spans="4:5" ht="26.1" customHeight="1">
      <c r="D5849" s="64"/>
      <c r="E5849" s="71"/>
    </row>
    <row r="5850" spans="4:5" ht="26.1" customHeight="1">
      <c r="D5850" s="64"/>
      <c r="E5850" s="71"/>
    </row>
    <row r="5851" spans="4:5" ht="26.1" customHeight="1">
      <c r="D5851" s="64"/>
      <c r="E5851" s="71"/>
    </row>
    <row r="5852" spans="4:5" ht="26.1" customHeight="1">
      <c r="D5852" s="64"/>
      <c r="E5852" s="71"/>
    </row>
    <row r="5853" spans="4:5" ht="26.1" customHeight="1">
      <c r="D5853" s="64"/>
      <c r="E5853" s="71"/>
    </row>
    <row r="5854" spans="4:5" ht="26.1" customHeight="1">
      <c r="D5854" s="64"/>
      <c r="E5854" s="71"/>
    </row>
    <row r="5855" spans="4:5" ht="26.1" customHeight="1">
      <c r="D5855" s="64"/>
      <c r="E5855" s="71"/>
    </row>
    <row r="5856" spans="4:5" ht="26.1" customHeight="1">
      <c r="D5856" s="64"/>
      <c r="E5856" s="71"/>
    </row>
    <row r="5857" spans="4:5" ht="26.1" customHeight="1">
      <c r="D5857" s="64"/>
      <c r="E5857" s="71"/>
    </row>
    <row r="5858" spans="4:5" ht="26.1" customHeight="1">
      <c r="D5858" s="64"/>
      <c r="E5858" s="71"/>
    </row>
    <row r="5859" spans="4:5" ht="26.1" customHeight="1">
      <c r="D5859" s="64"/>
      <c r="E5859" s="71"/>
    </row>
    <row r="5860" spans="4:5" ht="26.1" customHeight="1">
      <c r="D5860" s="64"/>
      <c r="E5860" s="71"/>
    </row>
    <row r="5861" spans="4:5" ht="26.1" customHeight="1">
      <c r="D5861" s="64"/>
      <c r="E5861" s="71"/>
    </row>
    <row r="5862" spans="4:5" ht="26.1" customHeight="1">
      <c r="D5862" s="64"/>
      <c r="E5862" s="71"/>
    </row>
    <row r="5863" spans="4:5" ht="26.1" customHeight="1">
      <c r="D5863" s="64"/>
      <c r="E5863" s="71"/>
    </row>
    <row r="5864" spans="4:5" ht="26.1" customHeight="1">
      <c r="D5864" s="64"/>
      <c r="E5864" s="71"/>
    </row>
    <row r="5865" spans="4:5" ht="26.1" customHeight="1">
      <c r="D5865" s="64"/>
      <c r="E5865" s="71"/>
    </row>
    <row r="5866" spans="4:5" ht="26.1" customHeight="1">
      <c r="D5866" s="64"/>
      <c r="E5866" s="71"/>
    </row>
    <row r="5867" spans="4:5" ht="26.1" customHeight="1">
      <c r="D5867" s="64"/>
      <c r="E5867" s="71"/>
    </row>
    <row r="5868" spans="4:5" ht="26.1" customHeight="1">
      <c r="D5868" s="64"/>
      <c r="E5868" s="71"/>
    </row>
    <row r="5869" spans="4:5" ht="26.1" customHeight="1">
      <c r="D5869" s="64"/>
      <c r="E5869" s="71"/>
    </row>
    <row r="5870" spans="4:5" ht="26.1" customHeight="1">
      <c r="D5870" s="64"/>
      <c r="E5870" s="71"/>
    </row>
    <row r="5871" spans="4:5" ht="26.1" customHeight="1">
      <c r="D5871" s="64"/>
      <c r="E5871" s="71"/>
    </row>
    <row r="5872" spans="4:5" ht="26.1" customHeight="1">
      <c r="D5872" s="64"/>
      <c r="E5872" s="71"/>
    </row>
    <row r="5873" spans="4:5" ht="26.1" customHeight="1">
      <c r="D5873" s="64"/>
      <c r="E5873" s="71"/>
    </row>
    <row r="5874" spans="4:5" ht="26.1" customHeight="1">
      <c r="D5874" s="64"/>
      <c r="E5874" s="71"/>
    </row>
    <row r="5875" spans="4:5" ht="26.1" customHeight="1">
      <c r="D5875" s="64"/>
      <c r="E5875" s="71"/>
    </row>
    <row r="5876" spans="4:5" ht="26.1" customHeight="1">
      <c r="D5876" s="64"/>
      <c r="E5876" s="71"/>
    </row>
    <row r="5877" spans="4:5" ht="26.1" customHeight="1">
      <c r="D5877" s="64"/>
      <c r="E5877" s="71"/>
    </row>
    <row r="5878" spans="4:5" ht="26.1" customHeight="1">
      <c r="D5878" s="64"/>
      <c r="E5878" s="71"/>
    </row>
    <row r="5879" spans="4:5" ht="26.1" customHeight="1">
      <c r="D5879" s="64"/>
      <c r="E5879" s="71"/>
    </row>
    <row r="5880" spans="4:5" ht="26.1" customHeight="1">
      <c r="D5880" s="64"/>
      <c r="E5880" s="71"/>
    </row>
    <row r="5881" spans="4:5" ht="26.1" customHeight="1">
      <c r="D5881" s="64"/>
      <c r="E5881" s="71"/>
    </row>
    <row r="5882" spans="4:5" ht="26.1" customHeight="1">
      <c r="D5882" s="64"/>
      <c r="E5882" s="71"/>
    </row>
    <row r="5883" spans="4:5" ht="26.1" customHeight="1">
      <c r="D5883" s="64"/>
      <c r="E5883" s="71"/>
    </row>
    <row r="5884" spans="4:5" ht="26.1" customHeight="1">
      <c r="D5884" s="64"/>
      <c r="E5884" s="71"/>
    </row>
    <row r="5885" spans="4:5" ht="26.1" customHeight="1">
      <c r="D5885" s="64"/>
      <c r="E5885" s="71"/>
    </row>
    <row r="5886" spans="4:5" ht="26.1" customHeight="1">
      <c r="D5886" s="64"/>
      <c r="E5886" s="71"/>
    </row>
    <row r="5887" spans="4:5" ht="26.1" customHeight="1">
      <c r="D5887" s="64"/>
      <c r="E5887" s="71"/>
    </row>
    <row r="5888" spans="4:5" ht="26.1" customHeight="1">
      <c r="D5888" s="64"/>
      <c r="E5888" s="71"/>
    </row>
    <row r="5889" spans="4:5" ht="26.1" customHeight="1">
      <c r="D5889" s="64"/>
      <c r="E5889" s="71"/>
    </row>
    <row r="5890" spans="4:5" ht="26.1" customHeight="1">
      <c r="D5890" s="64"/>
      <c r="E5890" s="71"/>
    </row>
    <row r="5891" spans="4:5" ht="26.1" customHeight="1">
      <c r="D5891" s="64"/>
      <c r="E5891" s="71"/>
    </row>
    <row r="5892" spans="4:5" ht="26.1" customHeight="1">
      <c r="D5892" s="64"/>
      <c r="E5892" s="71"/>
    </row>
    <row r="5893" spans="4:5" ht="26.1" customHeight="1">
      <c r="D5893" s="64"/>
      <c r="E5893" s="71"/>
    </row>
    <row r="5894" spans="4:5" ht="26.1" customHeight="1">
      <c r="D5894" s="64"/>
      <c r="E5894" s="71"/>
    </row>
    <row r="5895" spans="4:5" ht="26.1" customHeight="1">
      <c r="D5895" s="64"/>
      <c r="E5895" s="71"/>
    </row>
    <row r="5896" spans="4:5" ht="26.1" customHeight="1">
      <c r="D5896" s="64"/>
      <c r="E5896" s="71"/>
    </row>
    <row r="5897" spans="4:5" ht="26.1" customHeight="1">
      <c r="D5897" s="64"/>
      <c r="E5897" s="71"/>
    </row>
    <row r="5898" spans="4:5" ht="26.1" customHeight="1">
      <c r="D5898" s="64"/>
      <c r="E5898" s="71"/>
    </row>
    <row r="5899" spans="4:5" ht="26.1" customHeight="1">
      <c r="D5899" s="64"/>
      <c r="E5899" s="71"/>
    </row>
    <row r="5900" spans="4:5" ht="26.1" customHeight="1">
      <c r="D5900" s="64"/>
      <c r="E5900" s="71"/>
    </row>
    <row r="5901" spans="4:5" ht="26.1" customHeight="1">
      <c r="D5901" s="64"/>
      <c r="E5901" s="71"/>
    </row>
    <row r="5902" spans="4:5" ht="26.1" customHeight="1">
      <c r="D5902" s="64"/>
      <c r="E5902" s="71"/>
    </row>
    <row r="5903" spans="4:5" ht="26.1" customHeight="1">
      <c r="D5903" s="64"/>
      <c r="E5903" s="71"/>
    </row>
    <row r="5904" spans="4:5" ht="26.1" customHeight="1">
      <c r="D5904" s="64"/>
      <c r="E5904" s="71"/>
    </row>
    <row r="5905" spans="4:5" ht="26.1" customHeight="1">
      <c r="D5905" s="64"/>
      <c r="E5905" s="71"/>
    </row>
    <row r="5906" spans="4:5" ht="26.1" customHeight="1">
      <c r="D5906" s="64"/>
      <c r="E5906" s="71"/>
    </row>
    <row r="5907" spans="4:5" ht="26.1" customHeight="1">
      <c r="D5907" s="64"/>
      <c r="E5907" s="71"/>
    </row>
    <row r="5908" spans="4:5" ht="26.1" customHeight="1">
      <c r="D5908" s="64"/>
      <c r="E5908" s="71"/>
    </row>
    <row r="5909" spans="4:5" ht="26.1" customHeight="1">
      <c r="D5909" s="64"/>
      <c r="E5909" s="71"/>
    </row>
    <row r="5910" spans="4:5" ht="26.1" customHeight="1">
      <c r="D5910" s="64"/>
      <c r="E5910" s="71"/>
    </row>
    <row r="5911" spans="4:5" ht="26.1" customHeight="1">
      <c r="D5911" s="64"/>
      <c r="E5911" s="71"/>
    </row>
    <row r="5912" spans="4:5" ht="26.1" customHeight="1">
      <c r="D5912" s="64"/>
      <c r="E5912" s="71"/>
    </row>
    <row r="5913" spans="4:5" ht="26.1" customHeight="1">
      <c r="D5913" s="64"/>
      <c r="E5913" s="71"/>
    </row>
    <row r="5914" spans="4:5" ht="26.1" customHeight="1">
      <c r="D5914" s="64"/>
      <c r="E5914" s="71"/>
    </row>
    <row r="5915" spans="4:5" ht="26.1" customHeight="1">
      <c r="D5915" s="64"/>
      <c r="E5915" s="71"/>
    </row>
    <row r="5916" spans="4:5" ht="26.1" customHeight="1">
      <c r="D5916" s="64"/>
      <c r="E5916" s="71"/>
    </row>
    <row r="5917" spans="4:5" ht="26.1" customHeight="1">
      <c r="D5917" s="64"/>
      <c r="E5917" s="71"/>
    </row>
    <row r="5918" spans="4:5" ht="26.1" customHeight="1">
      <c r="D5918" s="64"/>
      <c r="E5918" s="71"/>
    </row>
    <row r="5919" spans="4:5" ht="26.1" customHeight="1">
      <c r="D5919" s="64"/>
      <c r="E5919" s="71"/>
    </row>
    <row r="5920" spans="4:5" ht="26.1" customHeight="1">
      <c r="D5920" s="64"/>
      <c r="E5920" s="71"/>
    </row>
    <row r="5921" spans="4:5" ht="26.1" customHeight="1">
      <c r="D5921" s="64"/>
      <c r="E5921" s="71"/>
    </row>
    <row r="5922" spans="4:5" ht="26.1" customHeight="1">
      <c r="D5922" s="64"/>
      <c r="E5922" s="71"/>
    </row>
    <row r="5923" spans="4:5" ht="26.1" customHeight="1">
      <c r="D5923" s="64"/>
      <c r="E5923" s="71"/>
    </row>
    <row r="5924" spans="4:5" ht="26.1" customHeight="1">
      <c r="D5924" s="64"/>
      <c r="E5924" s="71"/>
    </row>
    <row r="5925" spans="4:5" ht="26.1" customHeight="1">
      <c r="D5925" s="64"/>
      <c r="E5925" s="71"/>
    </row>
    <row r="5926" spans="4:5" ht="26.1" customHeight="1">
      <c r="D5926" s="64"/>
      <c r="E5926" s="71"/>
    </row>
    <row r="5927" spans="4:5" ht="26.1" customHeight="1">
      <c r="D5927" s="64"/>
      <c r="E5927" s="71"/>
    </row>
    <row r="5928" spans="4:5" ht="26.1" customHeight="1">
      <c r="D5928" s="64"/>
      <c r="E5928" s="71"/>
    </row>
    <row r="5929" spans="4:5" ht="26.1" customHeight="1">
      <c r="D5929" s="64"/>
      <c r="E5929" s="71"/>
    </row>
    <row r="5930" spans="4:5" ht="26.1" customHeight="1">
      <c r="D5930" s="64"/>
      <c r="E5930" s="71"/>
    </row>
    <row r="5931" spans="4:5" ht="26.1" customHeight="1">
      <c r="D5931" s="64"/>
      <c r="E5931" s="71"/>
    </row>
    <row r="5932" spans="4:5" ht="26.1" customHeight="1">
      <c r="D5932" s="64"/>
      <c r="E5932" s="71"/>
    </row>
    <row r="5933" spans="4:5" ht="26.1" customHeight="1">
      <c r="D5933" s="64"/>
      <c r="E5933" s="71"/>
    </row>
    <row r="5934" spans="4:5" ht="26.1" customHeight="1">
      <c r="D5934" s="64"/>
      <c r="E5934" s="71"/>
    </row>
    <row r="5935" spans="4:5" ht="26.1" customHeight="1">
      <c r="D5935" s="64"/>
      <c r="E5935" s="71"/>
    </row>
    <row r="5936" spans="4:5" ht="26.1" customHeight="1">
      <c r="D5936" s="64"/>
      <c r="E5936" s="71"/>
    </row>
    <row r="5937" spans="4:5" ht="26.1" customHeight="1">
      <c r="D5937" s="64"/>
      <c r="E5937" s="71"/>
    </row>
    <row r="5938" spans="4:5" ht="26.1" customHeight="1">
      <c r="D5938" s="64"/>
      <c r="E5938" s="71"/>
    </row>
    <row r="5939" spans="4:5" ht="26.1" customHeight="1">
      <c r="D5939" s="64"/>
      <c r="E5939" s="71"/>
    </row>
    <row r="5940" spans="4:5" ht="26.1" customHeight="1">
      <c r="D5940" s="64"/>
      <c r="E5940" s="71"/>
    </row>
    <row r="5941" spans="4:5" ht="26.1" customHeight="1">
      <c r="D5941" s="64"/>
      <c r="E5941" s="71"/>
    </row>
    <row r="5942" spans="4:5" ht="26.1" customHeight="1">
      <c r="D5942" s="64"/>
      <c r="E5942" s="71"/>
    </row>
    <row r="5943" spans="4:5" ht="26.1" customHeight="1">
      <c r="D5943" s="64"/>
      <c r="E5943" s="71"/>
    </row>
    <row r="5944" spans="4:5" ht="26.1" customHeight="1">
      <c r="D5944" s="64"/>
      <c r="E5944" s="71"/>
    </row>
    <row r="5945" spans="4:5" ht="26.1" customHeight="1">
      <c r="D5945" s="64"/>
      <c r="E5945" s="71"/>
    </row>
    <row r="5946" spans="4:5" ht="26.1" customHeight="1">
      <c r="D5946" s="64"/>
      <c r="E5946" s="71"/>
    </row>
    <row r="5947" spans="4:5" ht="26.1" customHeight="1">
      <c r="D5947" s="64"/>
      <c r="E5947" s="71"/>
    </row>
    <row r="5948" spans="4:5" ht="26.1" customHeight="1">
      <c r="D5948" s="64"/>
      <c r="E5948" s="71"/>
    </row>
    <row r="5949" spans="4:5" ht="26.1" customHeight="1">
      <c r="D5949" s="64"/>
      <c r="E5949" s="71"/>
    </row>
    <row r="5950" spans="4:5" ht="26.1" customHeight="1">
      <c r="D5950" s="64"/>
      <c r="E5950" s="71"/>
    </row>
    <row r="5951" spans="4:5" ht="26.1" customHeight="1">
      <c r="D5951" s="64"/>
      <c r="E5951" s="71"/>
    </row>
    <row r="5952" spans="4:5" ht="26.1" customHeight="1">
      <c r="D5952" s="64"/>
      <c r="E5952" s="71"/>
    </row>
    <row r="5953" spans="4:5" ht="26.1" customHeight="1">
      <c r="D5953" s="64"/>
      <c r="E5953" s="71"/>
    </row>
    <row r="5954" spans="4:5" ht="26.1" customHeight="1">
      <c r="D5954" s="64"/>
      <c r="E5954" s="71"/>
    </row>
    <row r="5955" spans="4:5" ht="26.1" customHeight="1">
      <c r="D5955" s="64"/>
      <c r="E5955" s="71"/>
    </row>
    <row r="5956" spans="4:5" ht="26.1" customHeight="1">
      <c r="D5956" s="64"/>
      <c r="E5956" s="71"/>
    </row>
    <row r="5957" spans="4:5" ht="26.1" customHeight="1">
      <c r="D5957" s="64"/>
      <c r="E5957" s="71"/>
    </row>
    <row r="5958" spans="4:5" ht="26.1" customHeight="1">
      <c r="D5958" s="64"/>
      <c r="E5958" s="71"/>
    </row>
    <row r="5959" spans="4:5" ht="26.1" customHeight="1">
      <c r="D5959" s="64"/>
      <c r="E5959" s="71"/>
    </row>
    <row r="5960" spans="4:5" ht="26.1" customHeight="1">
      <c r="D5960" s="64"/>
      <c r="E5960" s="71"/>
    </row>
    <row r="5961" spans="4:5" ht="26.1" customHeight="1">
      <c r="D5961" s="64"/>
      <c r="E5961" s="71"/>
    </row>
    <row r="5962" spans="4:5" ht="26.1" customHeight="1">
      <c r="D5962" s="64"/>
      <c r="E5962" s="71"/>
    </row>
    <row r="5963" spans="4:5" ht="26.1" customHeight="1">
      <c r="D5963" s="64"/>
      <c r="E5963" s="71"/>
    </row>
    <row r="5964" spans="4:5" ht="26.1" customHeight="1">
      <c r="D5964" s="64"/>
      <c r="E5964" s="71"/>
    </row>
    <row r="5965" spans="4:5" ht="26.1" customHeight="1">
      <c r="D5965" s="64"/>
      <c r="E5965" s="71"/>
    </row>
    <row r="5966" spans="4:5" ht="26.1" customHeight="1">
      <c r="D5966" s="64"/>
      <c r="E5966" s="71"/>
    </row>
    <row r="5967" spans="4:5" ht="26.1" customHeight="1">
      <c r="D5967" s="64"/>
      <c r="E5967" s="71"/>
    </row>
    <row r="5968" spans="4:5" ht="26.1" customHeight="1">
      <c r="D5968" s="64"/>
      <c r="E5968" s="71"/>
    </row>
    <row r="5969" spans="4:5" ht="26.1" customHeight="1">
      <c r="D5969" s="64"/>
      <c r="E5969" s="71"/>
    </row>
    <row r="5970" spans="4:5" ht="26.1" customHeight="1">
      <c r="D5970" s="64"/>
      <c r="E5970" s="71"/>
    </row>
    <row r="5971" spans="4:5" ht="26.1" customHeight="1">
      <c r="D5971" s="64"/>
      <c r="E5971" s="71"/>
    </row>
    <row r="5972" spans="4:5" ht="26.1" customHeight="1">
      <c r="D5972" s="64"/>
      <c r="E5972" s="71"/>
    </row>
    <row r="5973" spans="4:5" ht="26.1" customHeight="1">
      <c r="D5973" s="64"/>
      <c r="E5973" s="71"/>
    </row>
    <row r="5974" spans="4:5" ht="26.1" customHeight="1">
      <c r="D5974" s="64"/>
      <c r="E5974" s="71"/>
    </row>
    <row r="5975" spans="4:5" ht="26.1" customHeight="1">
      <c r="D5975" s="64"/>
      <c r="E5975" s="71"/>
    </row>
    <row r="5976" spans="4:5" ht="26.1" customHeight="1">
      <c r="D5976" s="64"/>
      <c r="E5976" s="71"/>
    </row>
    <row r="5977" spans="4:5" ht="26.1" customHeight="1">
      <c r="D5977" s="64"/>
      <c r="E5977" s="71"/>
    </row>
    <row r="5978" spans="4:5" ht="26.1" customHeight="1">
      <c r="D5978" s="64"/>
      <c r="E5978" s="71"/>
    </row>
    <row r="5979" spans="4:5" ht="26.1" customHeight="1">
      <c r="D5979" s="64"/>
      <c r="E5979" s="71"/>
    </row>
    <row r="5980" spans="4:5" ht="26.1" customHeight="1">
      <c r="D5980" s="64"/>
      <c r="E5980" s="71"/>
    </row>
    <row r="5981" spans="4:5" ht="26.1" customHeight="1">
      <c r="D5981" s="64"/>
      <c r="E5981" s="71"/>
    </row>
    <row r="5982" spans="4:5" ht="26.1" customHeight="1">
      <c r="D5982" s="64"/>
      <c r="E5982" s="71"/>
    </row>
    <row r="5983" spans="4:5" ht="26.1" customHeight="1">
      <c r="D5983" s="64"/>
      <c r="E5983" s="71"/>
    </row>
    <row r="5984" spans="4:5" ht="26.1" customHeight="1">
      <c r="D5984" s="64"/>
      <c r="E5984" s="71"/>
    </row>
    <row r="5985" spans="4:5" ht="26.1" customHeight="1">
      <c r="D5985" s="64"/>
      <c r="E5985" s="71"/>
    </row>
    <row r="5986" spans="4:5" ht="26.1" customHeight="1">
      <c r="D5986" s="64"/>
      <c r="E5986" s="71"/>
    </row>
    <row r="5987" spans="4:5" ht="26.1" customHeight="1">
      <c r="D5987" s="64"/>
      <c r="E5987" s="71"/>
    </row>
    <row r="5988" spans="4:5" ht="26.1" customHeight="1">
      <c r="D5988" s="64"/>
      <c r="E5988" s="71"/>
    </row>
    <row r="5989" spans="4:5" ht="26.1" customHeight="1">
      <c r="D5989" s="64"/>
      <c r="E5989" s="71"/>
    </row>
    <row r="5990" spans="4:5" ht="26.1" customHeight="1">
      <c r="D5990" s="64"/>
      <c r="E5990" s="71"/>
    </row>
    <row r="5991" spans="4:5" ht="26.1" customHeight="1">
      <c r="D5991" s="64"/>
      <c r="E5991" s="71"/>
    </row>
    <row r="5992" spans="4:5" ht="26.1" customHeight="1">
      <c r="D5992" s="64"/>
      <c r="E5992" s="71"/>
    </row>
    <row r="5993" spans="4:5" ht="26.1" customHeight="1">
      <c r="D5993" s="64"/>
      <c r="E5993" s="71"/>
    </row>
    <row r="5994" spans="4:5" ht="26.1" customHeight="1">
      <c r="D5994" s="64"/>
      <c r="E5994" s="71"/>
    </row>
    <row r="5995" spans="4:5" ht="26.1" customHeight="1">
      <c r="D5995" s="64"/>
      <c r="E5995" s="71"/>
    </row>
    <row r="5996" spans="4:5" ht="26.1" customHeight="1">
      <c r="D5996" s="64"/>
      <c r="E5996" s="71"/>
    </row>
    <row r="5997" spans="4:5" ht="26.1" customHeight="1">
      <c r="D5997" s="64"/>
      <c r="E5997" s="71"/>
    </row>
    <row r="5998" spans="4:5" ht="26.1" customHeight="1">
      <c r="D5998" s="64"/>
      <c r="E5998" s="71"/>
    </row>
    <row r="5999" spans="4:5" ht="26.1" customHeight="1">
      <c r="D5999" s="64"/>
      <c r="E5999" s="71"/>
    </row>
    <row r="6000" spans="4:5" ht="26.1" customHeight="1">
      <c r="D6000" s="64"/>
      <c r="E6000" s="71"/>
    </row>
    <row r="6001" spans="4:5" ht="26.1" customHeight="1">
      <c r="D6001" s="64"/>
      <c r="E6001" s="71"/>
    </row>
    <row r="6002" spans="4:5" ht="26.1" customHeight="1">
      <c r="D6002" s="64"/>
      <c r="E6002" s="71"/>
    </row>
    <row r="6003" spans="4:5" ht="26.1" customHeight="1">
      <c r="D6003" s="64"/>
      <c r="E6003" s="71"/>
    </row>
    <row r="6004" spans="4:5" ht="26.1" customHeight="1">
      <c r="D6004" s="64"/>
      <c r="E6004" s="71"/>
    </row>
    <row r="6005" spans="4:5" ht="26.1" customHeight="1">
      <c r="D6005" s="64"/>
      <c r="E6005" s="71"/>
    </row>
    <row r="6006" spans="4:5" ht="26.1" customHeight="1">
      <c r="D6006" s="64"/>
      <c r="E6006" s="71"/>
    </row>
    <row r="6007" spans="4:5" ht="26.1" customHeight="1">
      <c r="D6007" s="64"/>
      <c r="E6007" s="71"/>
    </row>
    <row r="6008" spans="4:5" ht="26.1" customHeight="1">
      <c r="D6008" s="64"/>
      <c r="E6008" s="71"/>
    </row>
    <row r="6009" spans="4:5" ht="26.1" customHeight="1">
      <c r="D6009" s="64"/>
      <c r="E6009" s="71"/>
    </row>
    <row r="6010" spans="4:5" ht="26.1" customHeight="1">
      <c r="D6010" s="64"/>
      <c r="E6010" s="71"/>
    </row>
    <row r="6011" spans="4:5" ht="26.1" customHeight="1">
      <c r="D6011" s="64"/>
      <c r="E6011" s="71"/>
    </row>
    <row r="6012" spans="4:5" ht="26.1" customHeight="1">
      <c r="D6012" s="64"/>
      <c r="E6012" s="71"/>
    </row>
    <row r="6013" spans="4:5" ht="26.1" customHeight="1">
      <c r="D6013" s="64"/>
      <c r="E6013" s="71"/>
    </row>
    <row r="6014" spans="4:5" ht="26.1" customHeight="1">
      <c r="D6014" s="64"/>
      <c r="E6014" s="71"/>
    </row>
    <row r="6015" spans="4:5" ht="26.1" customHeight="1">
      <c r="D6015" s="64"/>
      <c r="E6015" s="71"/>
    </row>
    <row r="6016" spans="4:5" ht="26.1" customHeight="1">
      <c r="D6016" s="64"/>
      <c r="E6016" s="71"/>
    </row>
    <row r="6017" spans="4:5" ht="26.1" customHeight="1">
      <c r="D6017" s="64"/>
      <c r="E6017" s="71"/>
    </row>
    <row r="6018" spans="4:5" ht="26.1" customHeight="1">
      <c r="D6018" s="64"/>
      <c r="E6018" s="71"/>
    </row>
    <row r="6019" spans="4:5" ht="26.1" customHeight="1">
      <c r="D6019" s="64"/>
      <c r="E6019" s="71"/>
    </row>
    <row r="6020" spans="4:5" ht="26.1" customHeight="1">
      <c r="D6020" s="64"/>
      <c r="E6020" s="71"/>
    </row>
    <row r="6021" spans="4:5" ht="26.1" customHeight="1">
      <c r="D6021" s="64"/>
      <c r="E6021" s="71"/>
    </row>
    <row r="6022" spans="4:5" ht="26.1" customHeight="1">
      <c r="D6022" s="64"/>
      <c r="E6022" s="71"/>
    </row>
    <row r="6023" spans="4:5" ht="26.1" customHeight="1">
      <c r="D6023" s="64"/>
      <c r="E6023" s="71"/>
    </row>
    <row r="6024" spans="4:5" ht="26.1" customHeight="1">
      <c r="D6024" s="64"/>
      <c r="E6024" s="71"/>
    </row>
    <row r="6025" spans="4:5" ht="26.1" customHeight="1">
      <c r="D6025" s="64"/>
      <c r="E6025" s="71"/>
    </row>
    <row r="6026" spans="4:5" ht="26.1" customHeight="1">
      <c r="D6026" s="64"/>
      <c r="E6026" s="71"/>
    </row>
    <row r="6027" spans="4:5" ht="26.1" customHeight="1">
      <c r="D6027" s="64"/>
      <c r="E6027" s="71"/>
    </row>
    <row r="6028" spans="4:5" ht="26.1" customHeight="1">
      <c r="D6028" s="64"/>
      <c r="E6028" s="71"/>
    </row>
    <row r="6029" spans="4:5" ht="26.1" customHeight="1">
      <c r="D6029" s="64"/>
      <c r="E6029" s="71"/>
    </row>
    <row r="6030" spans="4:5" ht="26.1" customHeight="1">
      <c r="D6030" s="64"/>
      <c r="E6030" s="71"/>
    </row>
    <row r="6031" spans="4:5" ht="26.1" customHeight="1">
      <c r="D6031" s="64"/>
      <c r="E6031" s="71"/>
    </row>
    <row r="6032" spans="4:5" ht="26.1" customHeight="1">
      <c r="D6032" s="64"/>
      <c r="E6032" s="71"/>
    </row>
    <row r="6033" spans="4:5" ht="26.1" customHeight="1">
      <c r="D6033" s="64"/>
      <c r="E6033" s="71"/>
    </row>
    <row r="6034" spans="4:5" ht="26.1" customHeight="1">
      <c r="D6034" s="64"/>
      <c r="E6034" s="71"/>
    </row>
    <row r="6035" spans="4:5" ht="26.1" customHeight="1">
      <c r="D6035" s="64"/>
      <c r="E6035" s="71"/>
    </row>
    <row r="6036" spans="4:5" ht="26.1" customHeight="1">
      <c r="D6036" s="64"/>
      <c r="E6036" s="71"/>
    </row>
    <row r="6037" spans="4:5" ht="26.1" customHeight="1">
      <c r="D6037" s="64"/>
      <c r="E6037" s="71"/>
    </row>
    <row r="6038" spans="4:5" ht="26.1" customHeight="1">
      <c r="D6038" s="64"/>
      <c r="E6038" s="71"/>
    </row>
    <row r="6039" spans="4:5" ht="26.1" customHeight="1">
      <c r="D6039" s="64"/>
      <c r="E6039" s="71"/>
    </row>
    <row r="6040" spans="4:5" ht="26.1" customHeight="1">
      <c r="D6040" s="64"/>
      <c r="E6040" s="71"/>
    </row>
    <row r="6041" spans="4:5" ht="26.1" customHeight="1">
      <c r="D6041" s="64"/>
      <c r="E6041" s="71"/>
    </row>
    <row r="6042" spans="4:5" ht="26.1" customHeight="1">
      <c r="D6042" s="64"/>
      <c r="E6042" s="71"/>
    </row>
    <row r="6043" spans="4:5" ht="26.1" customHeight="1">
      <c r="D6043" s="64"/>
      <c r="E6043" s="71"/>
    </row>
    <row r="6044" spans="4:5" ht="26.1" customHeight="1">
      <c r="D6044" s="64"/>
      <c r="E6044" s="71"/>
    </row>
    <row r="6045" spans="4:5" ht="26.1" customHeight="1">
      <c r="D6045" s="64"/>
      <c r="E6045" s="71"/>
    </row>
    <row r="6046" spans="4:5" ht="26.1" customHeight="1">
      <c r="D6046" s="64"/>
      <c r="E6046" s="71"/>
    </row>
    <row r="6047" spans="4:5" ht="26.1" customHeight="1">
      <c r="D6047" s="64"/>
      <c r="E6047" s="71"/>
    </row>
    <row r="6048" spans="4:5" ht="26.1" customHeight="1">
      <c r="D6048" s="64"/>
      <c r="E6048" s="71"/>
    </row>
    <row r="6049" spans="4:5" ht="26.1" customHeight="1">
      <c r="D6049" s="64"/>
      <c r="E6049" s="71"/>
    </row>
    <row r="6050" spans="4:5" ht="26.1" customHeight="1">
      <c r="D6050" s="64"/>
      <c r="E6050" s="71"/>
    </row>
    <row r="6051" spans="4:5" ht="26.1" customHeight="1">
      <c r="D6051" s="64"/>
      <c r="E6051" s="71"/>
    </row>
    <row r="6052" spans="4:5" ht="26.1" customHeight="1">
      <c r="D6052" s="64"/>
      <c r="E6052" s="71"/>
    </row>
    <row r="6053" spans="4:5" ht="26.1" customHeight="1">
      <c r="D6053" s="64"/>
      <c r="E6053" s="71"/>
    </row>
    <row r="6054" spans="4:5" ht="26.1" customHeight="1">
      <c r="D6054" s="64"/>
      <c r="E6054" s="71"/>
    </row>
    <row r="6055" spans="4:5" ht="26.1" customHeight="1">
      <c r="D6055" s="64"/>
      <c r="E6055" s="71"/>
    </row>
    <row r="6056" spans="4:5" ht="26.1" customHeight="1">
      <c r="D6056" s="64"/>
      <c r="E6056" s="71"/>
    </row>
    <row r="6057" spans="4:5" ht="26.1" customHeight="1">
      <c r="D6057" s="64"/>
      <c r="E6057" s="71"/>
    </row>
    <row r="6058" spans="4:5" ht="26.1" customHeight="1">
      <c r="D6058" s="64"/>
      <c r="E6058" s="71"/>
    </row>
    <row r="6059" spans="4:5" ht="26.1" customHeight="1">
      <c r="D6059" s="64"/>
      <c r="E6059" s="71"/>
    </row>
    <row r="6060" spans="4:5" ht="26.1" customHeight="1">
      <c r="D6060" s="64"/>
      <c r="E6060" s="71"/>
    </row>
    <row r="6061" spans="4:5" ht="26.1" customHeight="1">
      <c r="D6061" s="64"/>
      <c r="E6061" s="71"/>
    </row>
    <row r="6062" spans="4:5" ht="26.1" customHeight="1">
      <c r="D6062" s="64"/>
      <c r="E6062" s="71"/>
    </row>
    <row r="6063" spans="4:5" ht="26.1" customHeight="1">
      <c r="D6063" s="64"/>
      <c r="E6063" s="71"/>
    </row>
    <row r="6064" spans="4:5" ht="26.1" customHeight="1">
      <c r="D6064" s="64"/>
      <c r="E6064" s="71"/>
    </row>
    <row r="6065" spans="4:5" ht="26.1" customHeight="1">
      <c r="D6065" s="64"/>
      <c r="E6065" s="71"/>
    </row>
    <row r="6066" spans="4:5" ht="26.1" customHeight="1">
      <c r="D6066" s="64"/>
      <c r="E6066" s="71"/>
    </row>
    <row r="6067" spans="4:5" ht="26.1" customHeight="1">
      <c r="D6067" s="64"/>
      <c r="E6067" s="71"/>
    </row>
    <row r="6068" spans="4:5" ht="26.1" customHeight="1">
      <c r="D6068" s="64"/>
      <c r="E6068" s="71"/>
    </row>
    <row r="6069" spans="4:5" ht="26.1" customHeight="1">
      <c r="D6069" s="64"/>
      <c r="E6069" s="71"/>
    </row>
    <row r="6070" spans="4:5" ht="26.1" customHeight="1">
      <c r="D6070" s="64"/>
      <c r="E6070" s="71"/>
    </row>
    <row r="6071" spans="4:5" ht="26.1" customHeight="1">
      <c r="D6071" s="64"/>
      <c r="E6071" s="71"/>
    </row>
    <row r="6072" spans="4:5" ht="26.1" customHeight="1">
      <c r="D6072" s="64"/>
      <c r="E6072" s="71"/>
    </row>
    <row r="6073" spans="4:5" ht="26.1" customHeight="1">
      <c r="D6073" s="64"/>
      <c r="E6073" s="71"/>
    </row>
    <row r="6074" spans="4:5" ht="26.1" customHeight="1">
      <c r="D6074" s="64"/>
      <c r="E6074" s="71"/>
    </row>
    <row r="6075" spans="4:5" ht="26.1" customHeight="1">
      <c r="D6075" s="64"/>
      <c r="E6075" s="71"/>
    </row>
    <row r="6076" spans="4:5" ht="26.1" customHeight="1">
      <c r="D6076" s="64"/>
      <c r="E6076" s="71"/>
    </row>
    <row r="6077" spans="4:5" ht="26.1" customHeight="1">
      <c r="D6077" s="64"/>
      <c r="E6077" s="71"/>
    </row>
    <row r="6078" spans="4:5" ht="26.1" customHeight="1">
      <c r="D6078" s="64"/>
      <c r="E6078" s="71"/>
    </row>
    <row r="6079" spans="4:5" ht="26.1" customHeight="1">
      <c r="D6079" s="64"/>
      <c r="E6079" s="71"/>
    </row>
    <row r="6080" spans="4:5" ht="26.1" customHeight="1">
      <c r="D6080" s="64"/>
      <c r="E6080" s="71"/>
    </row>
    <row r="6081" spans="4:5" ht="26.1" customHeight="1">
      <c r="D6081" s="64"/>
      <c r="E6081" s="71"/>
    </row>
    <row r="6082" spans="4:5" ht="26.1" customHeight="1">
      <c r="D6082" s="64"/>
      <c r="E6082" s="71"/>
    </row>
    <row r="6083" spans="4:5" ht="26.1" customHeight="1">
      <c r="D6083" s="64"/>
      <c r="E6083" s="71"/>
    </row>
    <row r="6084" spans="4:5" ht="26.1" customHeight="1">
      <c r="D6084" s="64"/>
      <c r="E6084" s="71"/>
    </row>
    <row r="6085" spans="4:5" ht="26.1" customHeight="1">
      <c r="D6085" s="64"/>
      <c r="E6085" s="71"/>
    </row>
    <row r="6086" spans="4:5" ht="26.1" customHeight="1">
      <c r="D6086" s="64"/>
      <c r="E6086" s="71"/>
    </row>
    <row r="6087" spans="4:5" ht="26.1" customHeight="1">
      <c r="D6087" s="64"/>
      <c r="E6087" s="71"/>
    </row>
    <row r="6088" spans="4:5" ht="26.1" customHeight="1">
      <c r="D6088" s="64"/>
      <c r="E6088" s="71"/>
    </row>
    <row r="6089" spans="4:5" ht="26.1" customHeight="1">
      <c r="D6089" s="64"/>
      <c r="E6089" s="71"/>
    </row>
    <row r="6090" spans="4:5" ht="26.1" customHeight="1">
      <c r="D6090" s="64"/>
      <c r="E6090" s="71"/>
    </row>
    <row r="6091" spans="4:5" ht="26.1" customHeight="1">
      <c r="D6091" s="64"/>
      <c r="E6091" s="71"/>
    </row>
    <row r="6092" spans="4:5" ht="26.1" customHeight="1">
      <c r="D6092" s="64"/>
      <c r="E6092" s="71"/>
    </row>
    <row r="6093" spans="4:5" ht="26.1" customHeight="1">
      <c r="D6093" s="64"/>
      <c r="E6093" s="71"/>
    </row>
    <row r="6094" spans="4:5" ht="26.1" customHeight="1">
      <c r="D6094" s="64"/>
      <c r="E6094" s="71"/>
    </row>
    <row r="6095" spans="4:5" ht="26.1" customHeight="1">
      <c r="D6095" s="64"/>
      <c r="E6095" s="71"/>
    </row>
    <row r="6096" spans="4:5" ht="26.1" customHeight="1">
      <c r="D6096" s="64"/>
      <c r="E6096" s="71"/>
    </row>
    <row r="6097" spans="4:5" ht="26.1" customHeight="1">
      <c r="D6097" s="64"/>
      <c r="E6097" s="71"/>
    </row>
    <row r="6098" spans="4:5" ht="26.1" customHeight="1">
      <c r="D6098" s="64"/>
      <c r="E6098" s="71"/>
    </row>
    <row r="6099" spans="4:5" ht="26.1" customHeight="1">
      <c r="D6099" s="64"/>
      <c r="E6099" s="71"/>
    </row>
    <row r="6100" spans="4:5" ht="26.1" customHeight="1">
      <c r="D6100" s="64"/>
      <c r="E6100" s="71"/>
    </row>
    <row r="6101" spans="4:5" ht="26.1" customHeight="1">
      <c r="D6101" s="64"/>
      <c r="E6101" s="71"/>
    </row>
    <row r="6102" spans="4:5" ht="26.1" customHeight="1">
      <c r="D6102" s="64"/>
      <c r="E6102" s="71"/>
    </row>
    <row r="6103" spans="4:5" ht="26.1" customHeight="1">
      <c r="D6103" s="64"/>
      <c r="E6103" s="71"/>
    </row>
    <row r="6104" spans="4:5" ht="26.1" customHeight="1">
      <c r="D6104" s="64"/>
      <c r="E6104" s="71"/>
    </row>
    <row r="6105" spans="4:5" ht="26.1" customHeight="1">
      <c r="D6105" s="64"/>
      <c r="E6105" s="71"/>
    </row>
    <row r="6106" spans="4:5" ht="26.1" customHeight="1">
      <c r="D6106" s="64"/>
      <c r="E6106" s="71"/>
    </row>
    <row r="6107" spans="4:5" ht="26.1" customHeight="1">
      <c r="D6107" s="64"/>
      <c r="E6107" s="71"/>
    </row>
    <row r="6108" spans="4:5" ht="26.1" customHeight="1">
      <c r="D6108" s="64"/>
      <c r="E6108" s="71"/>
    </row>
    <row r="6109" spans="4:5" ht="26.1" customHeight="1">
      <c r="D6109" s="64"/>
      <c r="E6109" s="71"/>
    </row>
    <row r="6110" spans="4:5" ht="26.1" customHeight="1">
      <c r="D6110" s="64"/>
      <c r="E6110" s="71"/>
    </row>
    <row r="6111" spans="4:5" ht="26.1" customHeight="1">
      <c r="D6111" s="64"/>
      <c r="E6111" s="71"/>
    </row>
    <row r="6112" spans="4:5" ht="26.1" customHeight="1">
      <c r="D6112" s="64"/>
      <c r="E6112" s="71"/>
    </row>
    <row r="6113" spans="4:5" ht="26.1" customHeight="1">
      <c r="D6113" s="64"/>
      <c r="E6113" s="71"/>
    </row>
    <row r="6114" spans="4:5" ht="26.1" customHeight="1">
      <c r="D6114" s="64"/>
      <c r="E6114" s="71"/>
    </row>
    <row r="6115" spans="4:5" ht="26.1" customHeight="1">
      <c r="D6115" s="64"/>
      <c r="E6115" s="71"/>
    </row>
    <row r="6116" spans="4:5" ht="26.1" customHeight="1">
      <c r="D6116" s="64"/>
      <c r="E6116" s="71"/>
    </row>
    <row r="6117" spans="4:5" ht="26.1" customHeight="1">
      <c r="D6117" s="64"/>
      <c r="E6117" s="71"/>
    </row>
    <row r="6118" spans="4:5" ht="26.1" customHeight="1">
      <c r="D6118" s="64"/>
      <c r="E6118" s="71"/>
    </row>
    <row r="6119" spans="4:5" ht="26.1" customHeight="1">
      <c r="D6119" s="64"/>
      <c r="E6119" s="71"/>
    </row>
    <row r="6120" spans="4:5" ht="26.1" customHeight="1">
      <c r="D6120" s="64"/>
      <c r="E6120" s="71"/>
    </row>
    <row r="6121" spans="4:5" ht="26.1" customHeight="1">
      <c r="D6121" s="64"/>
      <c r="E6121" s="71"/>
    </row>
    <row r="6122" spans="4:5" ht="26.1" customHeight="1">
      <c r="D6122" s="64"/>
      <c r="E6122" s="71"/>
    </row>
    <row r="6123" spans="4:5" ht="26.1" customHeight="1">
      <c r="D6123" s="64"/>
      <c r="E6123" s="71"/>
    </row>
    <row r="6124" spans="4:5" ht="26.1" customHeight="1">
      <c r="D6124" s="64"/>
      <c r="E6124" s="71"/>
    </row>
    <row r="6125" spans="4:5" ht="26.1" customHeight="1">
      <c r="D6125" s="64"/>
      <c r="E6125" s="71"/>
    </row>
    <row r="6126" spans="4:5" ht="26.1" customHeight="1">
      <c r="D6126" s="64"/>
      <c r="E6126" s="71"/>
    </row>
    <row r="6127" spans="4:5" ht="26.1" customHeight="1">
      <c r="D6127" s="64"/>
      <c r="E6127" s="71"/>
    </row>
    <row r="6128" spans="4:5" ht="26.1" customHeight="1">
      <c r="D6128" s="64"/>
      <c r="E6128" s="71"/>
    </row>
    <row r="6129" spans="4:5" ht="26.1" customHeight="1">
      <c r="D6129" s="64"/>
      <c r="E6129" s="71"/>
    </row>
    <row r="6130" spans="4:5" ht="26.1" customHeight="1">
      <c r="D6130" s="64"/>
      <c r="E6130" s="71"/>
    </row>
    <row r="6131" spans="4:5" ht="26.1" customHeight="1">
      <c r="D6131" s="64"/>
      <c r="E6131" s="71"/>
    </row>
    <row r="6132" spans="4:5" ht="26.1" customHeight="1">
      <c r="D6132" s="64"/>
      <c r="E6132" s="71"/>
    </row>
    <row r="6133" spans="4:5" ht="26.1" customHeight="1">
      <c r="D6133" s="64"/>
      <c r="E6133" s="71"/>
    </row>
    <row r="6134" spans="4:5" ht="26.1" customHeight="1">
      <c r="D6134" s="64"/>
      <c r="E6134" s="71"/>
    </row>
    <row r="6135" spans="4:5" ht="26.1" customHeight="1">
      <c r="D6135" s="64"/>
      <c r="E6135" s="71"/>
    </row>
    <row r="6136" spans="4:5" ht="26.1" customHeight="1">
      <c r="D6136" s="64"/>
      <c r="E6136" s="71"/>
    </row>
    <row r="6137" spans="4:5" ht="26.1" customHeight="1">
      <c r="D6137" s="64"/>
      <c r="E6137" s="71"/>
    </row>
    <row r="6138" spans="4:5" ht="26.1" customHeight="1">
      <c r="D6138" s="64"/>
      <c r="E6138" s="71"/>
    </row>
    <row r="6139" spans="4:5" ht="26.1" customHeight="1">
      <c r="D6139" s="64"/>
      <c r="E6139" s="71"/>
    </row>
    <row r="6140" spans="4:5" ht="26.1" customHeight="1">
      <c r="D6140" s="64"/>
      <c r="E6140" s="71"/>
    </row>
    <row r="6141" spans="4:5" ht="26.1" customHeight="1">
      <c r="D6141" s="64"/>
      <c r="E6141" s="71"/>
    </row>
    <row r="6142" spans="4:5" ht="26.1" customHeight="1">
      <c r="D6142" s="64"/>
      <c r="E6142" s="71"/>
    </row>
    <row r="6143" spans="4:5" ht="26.1" customHeight="1">
      <c r="D6143" s="64"/>
      <c r="E6143" s="71"/>
    </row>
    <row r="6144" spans="4:5" ht="26.1" customHeight="1">
      <c r="D6144" s="64"/>
      <c r="E6144" s="71"/>
    </row>
    <row r="6145" spans="4:5" ht="26.1" customHeight="1">
      <c r="D6145" s="64"/>
      <c r="E6145" s="71"/>
    </row>
    <row r="6146" spans="4:5" ht="26.1" customHeight="1">
      <c r="D6146" s="64"/>
      <c r="E6146" s="71"/>
    </row>
    <row r="6147" spans="4:5" ht="26.1" customHeight="1">
      <c r="D6147" s="64"/>
      <c r="E6147" s="71"/>
    </row>
    <row r="6148" spans="4:5" ht="26.1" customHeight="1">
      <c r="D6148" s="64"/>
      <c r="E6148" s="71"/>
    </row>
    <row r="6149" spans="4:5" ht="26.1" customHeight="1">
      <c r="D6149" s="64"/>
      <c r="E6149" s="71"/>
    </row>
    <row r="6150" spans="4:5" ht="26.1" customHeight="1">
      <c r="D6150" s="64"/>
      <c r="E6150" s="71"/>
    </row>
    <row r="6151" spans="4:5" ht="26.1" customHeight="1">
      <c r="D6151" s="64"/>
      <c r="E6151" s="71"/>
    </row>
    <row r="6152" spans="4:5" ht="26.1" customHeight="1">
      <c r="D6152" s="64"/>
      <c r="E6152" s="71"/>
    </row>
    <row r="6153" spans="4:5" ht="26.1" customHeight="1">
      <c r="D6153" s="64"/>
      <c r="E6153" s="71"/>
    </row>
    <row r="6154" spans="4:5" ht="26.1" customHeight="1">
      <c r="D6154" s="64"/>
      <c r="E6154" s="71"/>
    </row>
    <row r="6155" spans="4:5" ht="26.1" customHeight="1">
      <c r="D6155" s="64"/>
      <c r="E6155" s="71"/>
    </row>
    <row r="6156" spans="4:5" ht="26.1" customHeight="1">
      <c r="D6156" s="64"/>
      <c r="E6156" s="71"/>
    </row>
    <row r="6157" spans="4:5" ht="26.1" customHeight="1">
      <c r="D6157" s="64"/>
      <c r="E6157" s="71"/>
    </row>
    <row r="6158" spans="4:5" ht="26.1" customHeight="1">
      <c r="D6158" s="64"/>
      <c r="E6158" s="71"/>
    </row>
    <row r="6159" spans="4:5" ht="26.1" customHeight="1">
      <c r="D6159" s="64"/>
      <c r="E6159" s="71"/>
    </row>
    <row r="6160" spans="4:5" ht="26.1" customHeight="1">
      <c r="D6160" s="64"/>
      <c r="E6160" s="71"/>
    </row>
    <row r="6161" spans="4:5" ht="26.1" customHeight="1">
      <c r="D6161" s="64"/>
      <c r="E6161" s="71"/>
    </row>
    <row r="6162" spans="4:5" ht="26.1" customHeight="1">
      <c r="D6162" s="64"/>
      <c r="E6162" s="71"/>
    </row>
    <row r="6163" spans="4:5" ht="26.1" customHeight="1">
      <c r="D6163" s="64"/>
      <c r="E6163" s="71"/>
    </row>
    <row r="6164" spans="4:5" ht="26.1" customHeight="1">
      <c r="D6164" s="64"/>
      <c r="E6164" s="71"/>
    </row>
    <row r="6165" spans="4:5" ht="26.1" customHeight="1">
      <c r="D6165" s="64"/>
      <c r="E6165" s="71"/>
    </row>
    <row r="6166" spans="4:5" ht="26.1" customHeight="1">
      <c r="D6166" s="64"/>
      <c r="E6166" s="71"/>
    </row>
    <row r="6167" spans="4:5" ht="26.1" customHeight="1">
      <c r="D6167" s="64"/>
      <c r="E6167" s="71"/>
    </row>
    <row r="6168" spans="4:5" ht="26.1" customHeight="1">
      <c r="D6168" s="64"/>
      <c r="E6168" s="71"/>
    </row>
    <row r="6169" spans="4:5" ht="26.1" customHeight="1">
      <c r="D6169" s="64"/>
      <c r="E6169" s="71"/>
    </row>
    <row r="6170" spans="4:5" ht="26.1" customHeight="1">
      <c r="D6170" s="64"/>
      <c r="E6170" s="71"/>
    </row>
    <row r="6171" spans="4:5" ht="26.1" customHeight="1">
      <c r="D6171" s="64"/>
      <c r="E6171" s="71"/>
    </row>
    <row r="6172" spans="4:5" ht="26.1" customHeight="1">
      <c r="D6172" s="64"/>
      <c r="E6172" s="71"/>
    </row>
    <row r="6173" spans="4:5" ht="26.1" customHeight="1">
      <c r="D6173" s="64"/>
      <c r="E6173" s="71"/>
    </row>
    <row r="6174" spans="4:5" ht="26.1" customHeight="1">
      <c r="D6174" s="64"/>
      <c r="E6174" s="71"/>
    </row>
    <row r="6175" spans="4:5" ht="26.1" customHeight="1">
      <c r="D6175" s="64"/>
      <c r="E6175" s="71"/>
    </row>
    <row r="6176" spans="4:5" ht="26.1" customHeight="1">
      <c r="D6176" s="64"/>
      <c r="E6176" s="71"/>
    </row>
    <row r="6177" spans="4:5" ht="26.1" customHeight="1">
      <c r="D6177" s="64"/>
      <c r="E6177" s="71"/>
    </row>
    <row r="6178" spans="4:5" ht="26.1" customHeight="1">
      <c r="D6178" s="64"/>
      <c r="E6178" s="71"/>
    </row>
    <row r="6179" spans="4:5" ht="26.1" customHeight="1">
      <c r="D6179" s="64"/>
      <c r="E6179" s="71"/>
    </row>
    <row r="6180" spans="4:5" ht="26.1" customHeight="1">
      <c r="D6180" s="64"/>
      <c r="E6180" s="71"/>
    </row>
    <row r="6181" spans="4:5" ht="26.1" customHeight="1">
      <c r="D6181" s="64"/>
      <c r="E6181" s="71"/>
    </row>
    <row r="6182" spans="4:5" ht="26.1" customHeight="1">
      <c r="D6182" s="64"/>
      <c r="E6182" s="71"/>
    </row>
    <row r="6183" spans="4:5" ht="26.1" customHeight="1">
      <c r="D6183" s="64"/>
      <c r="E6183" s="71"/>
    </row>
    <row r="6184" spans="4:5" ht="26.1" customHeight="1">
      <c r="D6184" s="64"/>
      <c r="E6184" s="71"/>
    </row>
    <row r="6185" spans="4:5" ht="26.1" customHeight="1">
      <c r="D6185" s="64"/>
      <c r="E6185" s="71"/>
    </row>
    <row r="6186" spans="4:5" ht="26.1" customHeight="1">
      <c r="D6186" s="64"/>
      <c r="E6186" s="71"/>
    </row>
    <row r="6187" spans="4:5" ht="26.1" customHeight="1">
      <c r="D6187" s="64"/>
      <c r="E6187" s="71"/>
    </row>
    <row r="6188" spans="4:5" ht="26.1" customHeight="1">
      <c r="D6188" s="64"/>
      <c r="E6188" s="71"/>
    </row>
    <row r="6189" spans="4:5" ht="26.1" customHeight="1">
      <c r="D6189" s="64"/>
      <c r="E6189" s="71"/>
    </row>
    <row r="6190" spans="4:5" ht="26.1" customHeight="1">
      <c r="D6190" s="64"/>
      <c r="E6190" s="71"/>
    </row>
    <row r="6191" spans="4:5" ht="26.1" customHeight="1">
      <c r="D6191" s="64"/>
      <c r="E6191" s="71"/>
    </row>
    <row r="6192" spans="4:5" ht="26.1" customHeight="1">
      <c r="D6192" s="64"/>
      <c r="E6192" s="71"/>
    </row>
    <row r="6193" spans="4:5" ht="26.1" customHeight="1">
      <c r="D6193" s="64"/>
      <c r="E6193" s="71"/>
    </row>
    <row r="6194" spans="4:5" ht="26.1" customHeight="1">
      <c r="D6194" s="64"/>
      <c r="E6194" s="71"/>
    </row>
    <row r="6195" spans="4:5" ht="26.1" customHeight="1">
      <c r="D6195" s="64"/>
      <c r="E6195" s="71"/>
    </row>
    <row r="6196" spans="4:5" ht="26.1" customHeight="1">
      <c r="D6196" s="64"/>
      <c r="E6196" s="71"/>
    </row>
    <row r="6197" spans="4:5" ht="26.1" customHeight="1">
      <c r="D6197" s="64"/>
      <c r="E6197" s="71"/>
    </row>
    <row r="6198" spans="4:5" ht="26.1" customHeight="1">
      <c r="D6198" s="64"/>
      <c r="E6198" s="71"/>
    </row>
    <row r="6199" spans="4:5" ht="26.1" customHeight="1">
      <c r="D6199" s="64"/>
      <c r="E6199" s="71"/>
    </row>
    <row r="6200" spans="4:5" ht="26.1" customHeight="1">
      <c r="D6200" s="64"/>
      <c r="E6200" s="71"/>
    </row>
    <row r="6201" spans="4:5" ht="26.1" customHeight="1">
      <c r="D6201" s="64"/>
      <c r="E6201" s="71"/>
    </row>
    <row r="6202" spans="4:5" ht="26.1" customHeight="1">
      <c r="D6202" s="64"/>
      <c r="E6202" s="71"/>
    </row>
    <row r="6203" spans="4:5" ht="26.1" customHeight="1">
      <c r="D6203" s="64"/>
      <c r="E6203" s="71"/>
    </row>
    <row r="6204" spans="4:5" ht="26.1" customHeight="1">
      <c r="D6204" s="64"/>
      <c r="E6204" s="71"/>
    </row>
    <row r="6205" spans="4:5" ht="26.1" customHeight="1">
      <c r="D6205" s="64"/>
      <c r="E6205" s="71"/>
    </row>
    <row r="6206" spans="4:5" ht="26.1" customHeight="1">
      <c r="D6206" s="64"/>
      <c r="E6206" s="71"/>
    </row>
    <row r="6207" spans="4:5" ht="26.1" customHeight="1">
      <c r="D6207" s="64"/>
      <c r="E6207" s="71"/>
    </row>
    <row r="6208" spans="4:5" ht="26.1" customHeight="1">
      <c r="D6208" s="64"/>
      <c r="E6208" s="71"/>
    </row>
    <row r="6209" spans="4:5" ht="26.1" customHeight="1">
      <c r="D6209" s="64"/>
      <c r="E6209" s="71"/>
    </row>
    <row r="6210" spans="4:5" ht="26.1" customHeight="1">
      <c r="D6210" s="64"/>
      <c r="E6210" s="71"/>
    </row>
    <row r="6211" spans="4:5" ht="26.1" customHeight="1">
      <c r="D6211" s="64"/>
      <c r="E6211" s="71"/>
    </row>
    <row r="6212" spans="4:5" ht="26.1" customHeight="1">
      <c r="D6212" s="64"/>
      <c r="E6212" s="71"/>
    </row>
    <row r="6213" spans="4:5" ht="26.1" customHeight="1">
      <c r="D6213" s="64"/>
      <c r="E6213" s="71"/>
    </row>
    <row r="6214" spans="4:5" ht="26.1" customHeight="1">
      <c r="D6214" s="64"/>
      <c r="E6214" s="71"/>
    </row>
    <row r="6215" spans="4:5" ht="26.1" customHeight="1">
      <c r="D6215" s="64"/>
      <c r="E6215" s="71"/>
    </row>
    <row r="6216" spans="4:5" ht="26.1" customHeight="1">
      <c r="D6216" s="64"/>
      <c r="E6216" s="71"/>
    </row>
    <row r="6217" spans="4:5" ht="26.1" customHeight="1">
      <c r="D6217" s="64"/>
      <c r="E6217" s="71"/>
    </row>
    <row r="6218" spans="4:5" ht="26.1" customHeight="1">
      <c r="D6218" s="64"/>
      <c r="E6218" s="71"/>
    </row>
    <row r="6219" spans="4:5" ht="26.1" customHeight="1">
      <c r="D6219" s="64"/>
      <c r="E6219" s="71"/>
    </row>
    <row r="6220" spans="4:5" ht="26.1" customHeight="1">
      <c r="D6220" s="64"/>
      <c r="E6220" s="71"/>
    </row>
    <row r="6221" spans="4:5" ht="26.1" customHeight="1">
      <c r="D6221" s="64"/>
      <c r="E6221" s="71"/>
    </row>
    <row r="6222" spans="4:5" ht="26.1" customHeight="1">
      <c r="D6222" s="64"/>
      <c r="E6222" s="71"/>
    </row>
    <row r="6223" spans="4:5" ht="26.1" customHeight="1">
      <c r="D6223" s="64"/>
      <c r="E6223" s="71"/>
    </row>
    <row r="6224" spans="4:5" ht="26.1" customHeight="1">
      <c r="D6224" s="64"/>
      <c r="E6224" s="71"/>
    </row>
    <row r="6225" spans="4:5" ht="26.1" customHeight="1">
      <c r="D6225" s="64"/>
      <c r="E6225" s="71"/>
    </row>
    <row r="6226" spans="4:5" ht="26.1" customHeight="1">
      <c r="D6226" s="64"/>
      <c r="E6226" s="71"/>
    </row>
    <row r="6227" spans="4:5" ht="26.1" customHeight="1">
      <c r="D6227" s="64"/>
      <c r="E6227" s="71"/>
    </row>
    <row r="6228" spans="4:5" ht="26.1" customHeight="1">
      <c r="D6228" s="64"/>
      <c r="E6228" s="71"/>
    </row>
    <row r="6229" spans="4:5" ht="26.1" customHeight="1">
      <c r="D6229" s="64"/>
      <c r="E6229" s="71"/>
    </row>
    <row r="6230" spans="4:5" ht="26.1" customHeight="1">
      <c r="D6230" s="64"/>
      <c r="E6230" s="71"/>
    </row>
    <row r="6231" spans="4:5" ht="26.1" customHeight="1">
      <c r="D6231" s="64"/>
      <c r="E6231" s="71"/>
    </row>
    <row r="6232" spans="4:5" ht="26.1" customHeight="1">
      <c r="D6232" s="64"/>
      <c r="E6232" s="71"/>
    </row>
    <row r="6233" spans="4:5" ht="26.1" customHeight="1">
      <c r="D6233" s="64"/>
      <c r="E6233" s="71"/>
    </row>
    <row r="6234" spans="4:5" ht="26.1" customHeight="1">
      <c r="D6234" s="64"/>
      <c r="E6234" s="71"/>
    </row>
    <row r="6235" spans="4:5" ht="26.1" customHeight="1">
      <c r="D6235" s="64"/>
      <c r="E6235" s="71"/>
    </row>
    <row r="6236" spans="4:5" ht="26.1" customHeight="1">
      <c r="D6236" s="64"/>
      <c r="E6236" s="71"/>
    </row>
    <row r="6237" spans="4:5" ht="26.1" customHeight="1">
      <c r="D6237" s="64"/>
      <c r="E6237" s="71"/>
    </row>
    <row r="6238" spans="4:5" ht="26.1" customHeight="1">
      <c r="D6238" s="64"/>
      <c r="E6238" s="71"/>
    </row>
    <row r="6239" spans="4:5" ht="26.1" customHeight="1">
      <c r="D6239" s="64"/>
      <c r="E6239" s="71"/>
    </row>
    <row r="6240" spans="4:5" ht="26.1" customHeight="1">
      <c r="D6240" s="64"/>
      <c r="E6240" s="71"/>
    </row>
    <row r="6241" spans="4:5" ht="26.1" customHeight="1">
      <c r="D6241" s="64"/>
      <c r="E6241" s="71"/>
    </row>
    <row r="6242" spans="4:5" ht="26.1" customHeight="1">
      <c r="D6242" s="64"/>
      <c r="E6242" s="71"/>
    </row>
    <row r="6243" spans="4:5" ht="26.1" customHeight="1">
      <c r="D6243" s="64"/>
      <c r="E6243" s="71"/>
    </row>
    <row r="6244" spans="4:5" ht="26.1" customHeight="1">
      <c r="D6244" s="64"/>
      <c r="E6244" s="71"/>
    </row>
    <row r="6245" spans="4:5" ht="26.1" customHeight="1">
      <c r="D6245" s="64"/>
      <c r="E6245" s="71"/>
    </row>
    <row r="6246" spans="4:5" ht="26.1" customHeight="1">
      <c r="D6246" s="64"/>
      <c r="E6246" s="71"/>
    </row>
    <row r="6247" spans="4:5" ht="26.1" customHeight="1">
      <c r="D6247" s="64"/>
      <c r="E6247" s="71"/>
    </row>
    <row r="6248" spans="4:5" ht="26.1" customHeight="1">
      <c r="D6248" s="64"/>
      <c r="E6248" s="71"/>
    </row>
    <row r="6249" spans="4:5" ht="26.1" customHeight="1">
      <c r="D6249" s="64"/>
      <c r="E6249" s="71"/>
    </row>
    <row r="6250" spans="4:5" ht="26.1" customHeight="1">
      <c r="D6250" s="64"/>
      <c r="E6250" s="71"/>
    </row>
    <row r="6251" spans="4:5" ht="26.1" customHeight="1">
      <c r="D6251" s="64"/>
      <c r="E6251" s="71"/>
    </row>
    <row r="6252" spans="4:5" ht="26.1" customHeight="1">
      <c r="D6252" s="64"/>
      <c r="E6252" s="71"/>
    </row>
    <row r="6253" spans="4:5" ht="26.1" customHeight="1">
      <c r="D6253" s="64"/>
      <c r="E6253" s="71"/>
    </row>
    <row r="6254" spans="4:5" ht="26.1" customHeight="1">
      <c r="D6254" s="64"/>
      <c r="E6254" s="71"/>
    </row>
    <row r="6255" spans="4:5" ht="26.1" customHeight="1">
      <c r="D6255" s="64"/>
      <c r="E6255" s="71"/>
    </row>
    <row r="6256" spans="4:5" ht="26.1" customHeight="1">
      <c r="D6256" s="64"/>
      <c r="E6256" s="71"/>
    </row>
    <row r="6257" spans="4:5" ht="26.1" customHeight="1">
      <c r="D6257" s="64"/>
      <c r="E6257" s="71"/>
    </row>
    <row r="6258" spans="4:5" ht="26.1" customHeight="1">
      <c r="D6258" s="64"/>
      <c r="E6258" s="71"/>
    </row>
    <row r="6259" spans="4:5" ht="26.1" customHeight="1">
      <c r="D6259" s="64"/>
      <c r="E6259" s="71"/>
    </row>
    <row r="6260" spans="4:5" ht="26.1" customHeight="1">
      <c r="D6260" s="64"/>
      <c r="E6260" s="71"/>
    </row>
    <row r="6261" spans="4:5" ht="26.1" customHeight="1">
      <c r="D6261" s="64"/>
      <c r="E6261" s="71"/>
    </row>
    <row r="6262" spans="4:5" ht="26.1" customHeight="1">
      <c r="D6262" s="64"/>
      <c r="E6262" s="71"/>
    </row>
    <row r="6263" spans="4:5" ht="26.1" customHeight="1">
      <c r="D6263" s="64"/>
      <c r="E6263" s="71"/>
    </row>
    <row r="6264" spans="4:5" ht="26.1" customHeight="1">
      <c r="D6264" s="64"/>
      <c r="E6264" s="71"/>
    </row>
    <row r="6265" spans="4:5" ht="26.1" customHeight="1">
      <c r="D6265" s="64"/>
      <c r="E6265" s="71"/>
    </row>
    <row r="6266" spans="4:5" ht="26.1" customHeight="1">
      <c r="D6266" s="64"/>
      <c r="E6266" s="71"/>
    </row>
    <row r="6267" spans="4:5" ht="26.1" customHeight="1">
      <c r="D6267" s="64"/>
      <c r="E6267" s="71"/>
    </row>
    <row r="6268" spans="4:5" ht="26.1" customHeight="1">
      <c r="D6268" s="64"/>
      <c r="E6268" s="71"/>
    </row>
    <row r="6269" spans="4:5" ht="26.1" customHeight="1">
      <c r="D6269" s="64"/>
      <c r="E6269" s="71"/>
    </row>
    <row r="6270" spans="4:5" ht="26.1" customHeight="1">
      <c r="D6270" s="64"/>
      <c r="E6270" s="71"/>
    </row>
    <row r="6271" spans="4:5" ht="26.1" customHeight="1">
      <c r="D6271" s="64"/>
      <c r="E6271" s="71"/>
    </row>
    <row r="6272" spans="4:5" ht="26.1" customHeight="1">
      <c r="D6272" s="64"/>
      <c r="E6272" s="71"/>
    </row>
    <row r="6273" spans="4:5" ht="26.1" customHeight="1">
      <c r="D6273" s="64"/>
      <c r="E6273" s="71"/>
    </row>
    <row r="6274" spans="4:5" ht="26.1" customHeight="1">
      <c r="D6274" s="64"/>
      <c r="E6274" s="71"/>
    </row>
    <row r="6275" spans="4:5" ht="26.1" customHeight="1">
      <c r="D6275" s="64"/>
      <c r="E6275" s="71"/>
    </row>
    <row r="6276" spans="4:5" ht="26.1" customHeight="1">
      <c r="D6276" s="64"/>
      <c r="E6276" s="71"/>
    </row>
    <row r="6277" spans="4:5" ht="26.1" customHeight="1">
      <c r="D6277" s="64"/>
      <c r="E6277" s="71"/>
    </row>
    <row r="6278" spans="4:5" ht="26.1" customHeight="1">
      <c r="D6278" s="64"/>
      <c r="E6278" s="71"/>
    </row>
    <row r="6279" spans="4:5" ht="26.1" customHeight="1">
      <c r="D6279" s="64"/>
      <c r="E6279" s="71"/>
    </row>
    <row r="6280" spans="4:5" ht="26.1" customHeight="1">
      <c r="D6280" s="64"/>
      <c r="E6280" s="71"/>
    </row>
    <row r="6281" spans="4:5" ht="26.1" customHeight="1">
      <c r="D6281" s="64"/>
      <c r="E6281" s="71"/>
    </row>
    <row r="6282" spans="4:5" ht="26.1" customHeight="1">
      <c r="D6282" s="64"/>
      <c r="E6282" s="71"/>
    </row>
    <row r="6283" spans="4:5" ht="26.1" customHeight="1">
      <c r="D6283" s="64"/>
      <c r="E6283" s="71"/>
    </row>
    <row r="6284" spans="4:5" ht="26.1" customHeight="1">
      <c r="D6284" s="64"/>
      <c r="E6284" s="71"/>
    </row>
    <row r="6285" spans="4:5" ht="26.1" customHeight="1">
      <c r="D6285" s="64"/>
      <c r="E6285" s="71"/>
    </row>
    <row r="6286" spans="4:5" ht="26.1" customHeight="1">
      <c r="D6286" s="64"/>
      <c r="E6286" s="71"/>
    </row>
    <row r="6287" spans="4:5" ht="26.1" customHeight="1">
      <c r="D6287" s="64"/>
      <c r="E6287" s="71"/>
    </row>
    <row r="6288" spans="4:5" ht="26.1" customHeight="1">
      <c r="D6288" s="64"/>
      <c r="E6288" s="71"/>
    </row>
    <row r="6289" spans="4:5" ht="26.1" customHeight="1">
      <c r="D6289" s="64"/>
      <c r="E6289" s="71"/>
    </row>
    <row r="6290" spans="4:5" ht="26.1" customHeight="1">
      <c r="D6290" s="64"/>
      <c r="E6290" s="71"/>
    </row>
    <row r="6291" spans="4:5" ht="26.1" customHeight="1">
      <c r="D6291" s="64"/>
      <c r="E6291" s="71"/>
    </row>
    <row r="6292" spans="4:5" ht="26.1" customHeight="1">
      <c r="D6292" s="64"/>
      <c r="E6292" s="71"/>
    </row>
    <row r="6293" spans="4:5" ht="26.1" customHeight="1">
      <c r="D6293" s="64"/>
      <c r="E6293" s="71"/>
    </row>
    <row r="6294" spans="4:5" ht="26.1" customHeight="1">
      <c r="D6294" s="64"/>
      <c r="E6294" s="71"/>
    </row>
    <row r="6295" spans="4:5" ht="26.1" customHeight="1">
      <c r="D6295" s="64"/>
      <c r="E6295" s="71"/>
    </row>
    <row r="6296" spans="4:5" ht="26.1" customHeight="1">
      <c r="D6296" s="64"/>
      <c r="E6296" s="71"/>
    </row>
    <row r="6297" spans="4:5" ht="26.1" customHeight="1">
      <c r="D6297" s="64"/>
      <c r="E6297" s="71"/>
    </row>
    <row r="6298" spans="4:5" ht="26.1" customHeight="1">
      <c r="D6298" s="64"/>
      <c r="E6298" s="71"/>
    </row>
    <row r="6299" spans="4:5" ht="26.1" customHeight="1">
      <c r="D6299" s="64"/>
      <c r="E6299" s="71"/>
    </row>
    <row r="6300" spans="4:5" ht="26.1" customHeight="1">
      <c r="D6300" s="64"/>
      <c r="E6300" s="71"/>
    </row>
    <row r="6301" spans="4:5" ht="26.1" customHeight="1">
      <c r="D6301" s="64"/>
      <c r="E6301" s="71"/>
    </row>
    <row r="6302" spans="4:5" ht="26.1" customHeight="1">
      <c r="D6302" s="64"/>
      <c r="E6302" s="71"/>
    </row>
    <row r="6303" spans="4:5" ht="26.1" customHeight="1">
      <c r="D6303" s="64"/>
      <c r="E6303" s="71"/>
    </row>
    <row r="6304" spans="4:5" ht="26.1" customHeight="1">
      <c r="D6304" s="64"/>
      <c r="E6304" s="71"/>
    </row>
    <row r="6305" spans="4:5" ht="26.1" customHeight="1">
      <c r="D6305" s="64"/>
      <c r="E6305" s="71"/>
    </row>
    <row r="6306" spans="4:5" ht="26.1" customHeight="1">
      <c r="D6306" s="64"/>
      <c r="E6306" s="71"/>
    </row>
    <row r="6307" spans="4:5" ht="26.1" customHeight="1">
      <c r="D6307" s="64"/>
      <c r="E6307" s="71"/>
    </row>
    <row r="6308" spans="4:5" ht="26.1" customHeight="1">
      <c r="D6308" s="64"/>
      <c r="E6308" s="71"/>
    </row>
    <row r="6309" spans="4:5" ht="26.1" customHeight="1">
      <c r="D6309" s="64"/>
      <c r="E6309" s="71"/>
    </row>
    <row r="6310" spans="4:5" ht="26.1" customHeight="1">
      <c r="D6310" s="64"/>
      <c r="E6310" s="71"/>
    </row>
    <row r="6311" spans="4:5" ht="26.1" customHeight="1">
      <c r="D6311" s="64"/>
      <c r="E6311" s="71"/>
    </row>
    <row r="6312" spans="4:5" ht="26.1" customHeight="1">
      <c r="D6312" s="64"/>
      <c r="E6312" s="71"/>
    </row>
    <row r="6313" spans="4:5" ht="26.1" customHeight="1">
      <c r="D6313" s="64"/>
      <c r="E6313" s="71"/>
    </row>
    <row r="6314" spans="4:5" ht="26.1" customHeight="1">
      <c r="D6314" s="64"/>
      <c r="E6314" s="71"/>
    </row>
    <row r="6315" spans="4:5" ht="26.1" customHeight="1">
      <c r="D6315" s="64"/>
      <c r="E6315" s="71"/>
    </row>
    <row r="6316" spans="4:5" ht="26.1" customHeight="1">
      <c r="D6316" s="64"/>
      <c r="E6316" s="71"/>
    </row>
    <row r="6317" spans="4:5" ht="26.1" customHeight="1">
      <c r="D6317" s="64"/>
      <c r="E6317" s="71"/>
    </row>
    <row r="6318" spans="4:5" ht="26.1" customHeight="1">
      <c r="D6318" s="64"/>
      <c r="E6318" s="71"/>
    </row>
    <row r="6319" spans="4:5" ht="26.1" customHeight="1">
      <c r="D6319" s="64"/>
      <c r="E6319" s="71"/>
    </row>
    <row r="6320" spans="4:5" ht="26.1" customHeight="1">
      <c r="D6320" s="64"/>
      <c r="E6320" s="71"/>
    </row>
    <row r="6321" spans="4:5" ht="26.1" customHeight="1">
      <c r="D6321" s="64"/>
      <c r="E6321" s="71"/>
    </row>
    <row r="6322" spans="4:5" ht="26.1" customHeight="1">
      <c r="D6322" s="64"/>
      <c r="E6322" s="71"/>
    </row>
    <row r="6323" spans="4:5" ht="26.1" customHeight="1">
      <c r="D6323" s="64"/>
      <c r="E6323" s="71"/>
    </row>
    <row r="6324" spans="4:5" ht="26.1" customHeight="1">
      <c r="D6324" s="64"/>
      <c r="E6324" s="71"/>
    </row>
    <row r="6325" spans="4:5" ht="26.1" customHeight="1">
      <c r="D6325" s="64"/>
      <c r="E6325" s="71"/>
    </row>
    <row r="6326" spans="4:5" ht="26.1" customHeight="1">
      <c r="D6326" s="64"/>
      <c r="E6326" s="71"/>
    </row>
    <row r="6327" spans="4:5" ht="26.1" customHeight="1">
      <c r="D6327" s="64"/>
      <c r="E6327" s="71"/>
    </row>
    <row r="6328" spans="4:5" ht="26.1" customHeight="1">
      <c r="D6328" s="64"/>
      <c r="E6328" s="71"/>
    </row>
    <row r="6329" spans="4:5" ht="26.1" customHeight="1">
      <c r="D6329" s="64"/>
      <c r="E6329" s="71"/>
    </row>
    <row r="6330" spans="4:5" ht="26.1" customHeight="1">
      <c r="D6330" s="64"/>
      <c r="E6330" s="71"/>
    </row>
    <row r="6331" spans="4:5" ht="26.1" customHeight="1">
      <c r="D6331" s="64"/>
      <c r="E6331" s="71"/>
    </row>
    <row r="6332" spans="4:5" ht="26.1" customHeight="1">
      <c r="D6332" s="64"/>
      <c r="E6332" s="71"/>
    </row>
    <row r="6333" spans="4:5" ht="26.1" customHeight="1">
      <c r="D6333" s="64"/>
      <c r="E6333" s="71"/>
    </row>
    <row r="6334" spans="4:5" ht="26.1" customHeight="1">
      <c r="D6334" s="64"/>
      <c r="E6334" s="71"/>
    </row>
    <row r="6335" spans="4:5" ht="26.1" customHeight="1">
      <c r="D6335" s="64"/>
      <c r="E6335" s="71"/>
    </row>
    <row r="6336" spans="4:5" ht="26.1" customHeight="1">
      <c r="D6336" s="64"/>
      <c r="E6336" s="71"/>
    </row>
    <row r="6337" spans="4:5" ht="26.1" customHeight="1">
      <c r="D6337" s="64"/>
      <c r="E6337" s="71"/>
    </row>
    <row r="6338" spans="4:5" ht="26.1" customHeight="1">
      <c r="D6338" s="64"/>
      <c r="E6338" s="71"/>
    </row>
    <row r="6339" spans="4:5" ht="26.1" customHeight="1">
      <c r="D6339" s="64"/>
      <c r="E6339" s="71"/>
    </row>
    <row r="6340" spans="4:5" ht="26.1" customHeight="1">
      <c r="D6340" s="64"/>
      <c r="E6340" s="71"/>
    </row>
    <row r="6341" spans="4:5" ht="26.1" customHeight="1">
      <c r="D6341" s="64"/>
      <c r="E6341" s="71"/>
    </row>
    <row r="6342" spans="4:5" ht="26.1" customHeight="1">
      <c r="D6342" s="64"/>
      <c r="E6342" s="71"/>
    </row>
    <row r="6343" spans="4:5" ht="26.1" customHeight="1">
      <c r="D6343" s="64"/>
      <c r="E6343" s="71"/>
    </row>
    <row r="6344" spans="4:5" ht="26.1" customHeight="1">
      <c r="D6344" s="64"/>
      <c r="E6344" s="71"/>
    </row>
    <row r="6345" spans="4:5" ht="26.1" customHeight="1">
      <c r="D6345" s="64"/>
      <c r="E6345" s="71"/>
    </row>
    <row r="6346" spans="4:5" ht="26.1" customHeight="1">
      <c r="D6346" s="64"/>
      <c r="E6346" s="71"/>
    </row>
    <row r="6347" spans="4:5" ht="26.1" customHeight="1">
      <c r="D6347" s="64"/>
      <c r="E6347" s="71"/>
    </row>
    <row r="6348" spans="4:5" ht="26.1" customHeight="1">
      <c r="D6348" s="64"/>
      <c r="E6348" s="71"/>
    </row>
    <row r="6349" spans="4:5" ht="26.1" customHeight="1">
      <c r="D6349" s="64"/>
      <c r="E6349" s="71"/>
    </row>
    <row r="6350" spans="4:5" ht="26.1" customHeight="1">
      <c r="D6350" s="64"/>
      <c r="E6350" s="71"/>
    </row>
    <row r="6351" spans="4:5" ht="26.1" customHeight="1">
      <c r="D6351" s="64"/>
      <c r="E6351" s="71"/>
    </row>
    <row r="6352" spans="4:5" ht="26.1" customHeight="1">
      <c r="D6352" s="64"/>
      <c r="E6352" s="71"/>
    </row>
    <row r="6353" spans="4:5" ht="26.1" customHeight="1">
      <c r="D6353" s="64"/>
      <c r="E6353" s="71"/>
    </row>
    <row r="6354" spans="4:5" ht="26.1" customHeight="1">
      <c r="D6354" s="64"/>
      <c r="E6354" s="71"/>
    </row>
    <row r="6355" spans="4:5" ht="26.1" customHeight="1">
      <c r="D6355" s="64"/>
      <c r="E6355" s="71"/>
    </row>
    <row r="6356" spans="4:5" ht="26.1" customHeight="1">
      <c r="D6356" s="64"/>
      <c r="E6356" s="71"/>
    </row>
    <row r="6357" spans="4:5" ht="26.1" customHeight="1">
      <c r="D6357" s="64"/>
      <c r="E6357" s="71"/>
    </row>
    <row r="6358" spans="4:5" ht="26.1" customHeight="1">
      <c r="D6358" s="64"/>
      <c r="E6358" s="71"/>
    </row>
    <row r="6359" spans="4:5" ht="26.1" customHeight="1">
      <c r="D6359" s="64"/>
      <c r="E6359" s="71"/>
    </row>
    <row r="6360" spans="4:5" ht="26.1" customHeight="1">
      <c r="D6360" s="64"/>
      <c r="E6360" s="71"/>
    </row>
    <row r="6361" spans="4:5" ht="26.1" customHeight="1">
      <c r="D6361" s="64"/>
      <c r="E6361" s="71"/>
    </row>
    <row r="6362" spans="4:5" ht="26.1" customHeight="1">
      <c r="D6362" s="64"/>
      <c r="E6362" s="71"/>
    </row>
    <row r="6363" spans="4:5" ht="26.1" customHeight="1">
      <c r="D6363" s="64"/>
      <c r="E6363" s="71"/>
    </row>
    <row r="6364" spans="4:5" ht="26.1" customHeight="1">
      <c r="D6364" s="64"/>
      <c r="E6364" s="71"/>
    </row>
    <row r="6365" spans="4:5" ht="26.1" customHeight="1">
      <c r="D6365" s="64"/>
      <c r="E6365" s="71"/>
    </row>
    <row r="6366" spans="4:5" ht="26.1" customHeight="1">
      <c r="D6366" s="64"/>
      <c r="E6366" s="71"/>
    </row>
    <row r="6367" spans="4:5" ht="26.1" customHeight="1">
      <c r="D6367" s="64"/>
      <c r="E6367" s="71"/>
    </row>
    <row r="6368" spans="4:5" ht="26.1" customHeight="1">
      <c r="D6368" s="64"/>
      <c r="E6368" s="71"/>
    </row>
    <row r="6369" spans="4:5" ht="26.1" customHeight="1">
      <c r="D6369" s="64"/>
      <c r="E6369" s="71"/>
    </row>
    <row r="6370" spans="4:5" ht="26.1" customHeight="1">
      <c r="D6370" s="64"/>
      <c r="E6370" s="71"/>
    </row>
    <row r="6371" spans="4:5" ht="26.1" customHeight="1">
      <c r="D6371" s="64"/>
      <c r="E6371" s="71"/>
    </row>
    <row r="6372" spans="4:5" ht="26.1" customHeight="1">
      <c r="D6372" s="64"/>
      <c r="E6372" s="71"/>
    </row>
    <row r="6373" spans="4:5" ht="26.1" customHeight="1">
      <c r="D6373" s="64"/>
      <c r="E6373" s="71"/>
    </row>
    <row r="6374" spans="4:5" ht="26.1" customHeight="1">
      <c r="D6374" s="64"/>
      <c r="E6374" s="71"/>
    </row>
    <row r="6375" spans="4:5" ht="26.1" customHeight="1">
      <c r="D6375" s="64"/>
      <c r="E6375" s="71"/>
    </row>
    <row r="6376" spans="4:5" ht="26.1" customHeight="1">
      <c r="D6376" s="64"/>
      <c r="E6376" s="71"/>
    </row>
    <row r="6377" spans="4:5" ht="26.1" customHeight="1">
      <c r="D6377" s="64"/>
      <c r="E6377" s="71"/>
    </row>
    <row r="6378" spans="4:5" ht="26.1" customHeight="1">
      <c r="D6378" s="64"/>
      <c r="E6378" s="71"/>
    </row>
    <row r="6379" spans="4:5" ht="26.1" customHeight="1">
      <c r="D6379" s="64"/>
      <c r="E6379" s="71"/>
    </row>
    <row r="6380" spans="4:5" ht="26.1" customHeight="1">
      <c r="D6380" s="64"/>
      <c r="E6380" s="71"/>
    </row>
    <row r="6381" spans="4:5" ht="26.1" customHeight="1">
      <c r="D6381" s="64"/>
      <c r="E6381" s="71"/>
    </row>
    <row r="6382" spans="4:5" ht="26.1" customHeight="1">
      <c r="D6382" s="64"/>
      <c r="E6382" s="71"/>
    </row>
    <row r="6383" spans="4:5" ht="26.1" customHeight="1">
      <c r="D6383" s="64"/>
      <c r="E6383" s="71"/>
    </row>
    <row r="6384" spans="4:5" ht="26.1" customHeight="1">
      <c r="D6384" s="64"/>
      <c r="E6384" s="71"/>
    </row>
    <row r="6385" spans="4:5" ht="26.1" customHeight="1">
      <c r="D6385" s="64"/>
      <c r="E6385" s="71"/>
    </row>
    <row r="6386" spans="4:5" ht="26.1" customHeight="1">
      <c r="D6386" s="64"/>
      <c r="E6386" s="71"/>
    </row>
    <row r="6387" spans="4:5" ht="26.1" customHeight="1">
      <c r="D6387" s="64"/>
      <c r="E6387" s="71"/>
    </row>
    <row r="6388" spans="4:5" ht="26.1" customHeight="1">
      <c r="D6388" s="64"/>
      <c r="E6388" s="71"/>
    </row>
    <row r="6389" spans="4:5" ht="26.1" customHeight="1">
      <c r="D6389" s="64"/>
      <c r="E6389" s="71"/>
    </row>
    <row r="6390" spans="4:5" ht="26.1" customHeight="1">
      <c r="D6390" s="64"/>
      <c r="E6390" s="71"/>
    </row>
    <row r="6391" spans="4:5" ht="26.1" customHeight="1">
      <c r="D6391" s="64"/>
      <c r="E6391" s="71"/>
    </row>
    <row r="6392" spans="4:5" ht="26.1" customHeight="1">
      <c r="D6392" s="64"/>
      <c r="E6392" s="71"/>
    </row>
    <row r="6393" spans="4:5" ht="26.1" customHeight="1">
      <c r="D6393" s="64"/>
      <c r="E6393" s="71"/>
    </row>
    <row r="6394" spans="4:5" ht="26.1" customHeight="1">
      <c r="D6394" s="64"/>
      <c r="E6394" s="71"/>
    </row>
    <row r="6395" spans="4:5" ht="26.1" customHeight="1">
      <c r="D6395" s="64"/>
      <c r="E6395" s="71"/>
    </row>
    <row r="6396" spans="4:5" ht="26.1" customHeight="1">
      <c r="D6396" s="64"/>
      <c r="E6396" s="71"/>
    </row>
    <row r="6397" spans="4:5" ht="26.1" customHeight="1">
      <c r="D6397" s="64"/>
      <c r="E6397" s="71"/>
    </row>
    <row r="6398" spans="4:5" ht="26.1" customHeight="1">
      <c r="D6398" s="64"/>
      <c r="E6398" s="71"/>
    </row>
    <row r="6399" spans="4:5" ht="26.1" customHeight="1">
      <c r="D6399" s="64"/>
      <c r="E6399" s="71"/>
    </row>
    <row r="6400" spans="4:5" ht="26.1" customHeight="1">
      <c r="D6400" s="64"/>
      <c r="E6400" s="71"/>
    </row>
    <row r="6401" spans="4:5" ht="26.1" customHeight="1">
      <c r="D6401" s="64"/>
      <c r="E6401" s="71"/>
    </row>
    <row r="6402" spans="4:5" ht="26.1" customHeight="1">
      <c r="D6402" s="64"/>
      <c r="E6402" s="71"/>
    </row>
    <row r="6403" spans="4:5" ht="26.1" customHeight="1">
      <c r="D6403" s="64"/>
      <c r="E6403" s="71"/>
    </row>
    <row r="6404" spans="4:5" ht="26.1" customHeight="1">
      <c r="D6404" s="64"/>
      <c r="E6404" s="71"/>
    </row>
    <row r="6405" spans="4:5" ht="26.1" customHeight="1">
      <c r="D6405" s="64"/>
      <c r="E6405" s="71"/>
    </row>
    <row r="6406" spans="4:5" ht="26.1" customHeight="1">
      <c r="D6406" s="64"/>
      <c r="E6406" s="71"/>
    </row>
    <row r="6407" spans="4:5" ht="26.1" customHeight="1">
      <c r="D6407" s="64"/>
      <c r="E6407" s="71"/>
    </row>
    <row r="6408" spans="4:5" ht="26.1" customHeight="1">
      <c r="D6408" s="64"/>
      <c r="E6408" s="71"/>
    </row>
    <row r="6409" spans="4:5" ht="26.1" customHeight="1">
      <c r="D6409" s="64"/>
      <c r="E6409" s="71"/>
    </row>
    <row r="6410" spans="4:5" ht="26.1" customHeight="1">
      <c r="D6410" s="64"/>
      <c r="E6410" s="71"/>
    </row>
    <row r="6411" spans="4:5" ht="26.1" customHeight="1">
      <c r="D6411" s="64"/>
      <c r="E6411" s="71"/>
    </row>
    <row r="6412" spans="4:5" ht="26.1" customHeight="1">
      <c r="D6412" s="64"/>
      <c r="E6412" s="71"/>
    </row>
    <row r="6413" spans="4:5" ht="26.1" customHeight="1">
      <c r="D6413" s="64"/>
      <c r="E6413" s="71"/>
    </row>
    <row r="6414" spans="4:5" ht="26.1" customHeight="1">
      <c r="D6414" s="64"/>
      <c r="E6414" s="71"/>
    </row>
    <row r="6415" spans="4:5" ht="26.1" customHeight="1">
      <c r="D6415" s="64"/>
      <c r="E6415" s="71"/>
    </row>
    <row r="6416" spans="4:5" ht="26.1" customHeight="1">
      <c r="D6416" s="64"/>
      <c r="E6416" s="71"/>
    </row>
    <row r="6417" spans="4:5" ht="26.1" customHeight="1">
      <c r="D6417" s="64"/>
      <c r="E6417" s="71"/>
    </row>
    <row r="6418" spans="4:5" ht="26.1" customHeight="1">
      <c r="D6418" s="64"/>
      <c r="E6418" s="71"/>
    </row>
    <row r="6419" spans="4:5" ht="26.1" customHeight="1">
      <c r="D6419" s="64"/>
      <c r="E6419" s="71"/>
    </row>
    <row r="6420" spans="4:5" ht="26.1" customHeight="1">
      <c r="D6420" s="64"/>
      <c r="E6420" s="71"/>
    </row>
    <row r="6421" spans="4:5" ht="26.1" customHeight="1">
      <c r="D6421" s="64"/>
      <c r="E6421" s="71"/>
    </row>
    <row r="6422" spans="4:5" ht="26.1" customHeight="1">
      <c r="D6422" s="64"/>
      <c r="E6422" s="71"/>
    </row>
    <row r="6423" spans="4:5" ht="26.1" customHeight="1">
      <c r="D6423" s="64"/>
      <c r="E6423" s="71"/>
    </row>
    <row r="6424" spans="4:5" ht="26.1" customHeight="1">
      <c r="D6424" s="64"/>
      <c r="E6424" s="71"/>
    </row>
    <row r="6425" spans="4:5" ht="26.1" customHeight="1">
      <c r="D6425" s="64"/>
      <c r="E6425" s="71"/>
    </row>
    <row r="6426" spans="4:5" ht="26.1" customHeight="1">
      <c r="D6426" s="64"/>
      <c r="E6426" s="71"/>
    </row>
    <row r="6427" spans="4:5" ht="26.1" customHeight="1">
      <c r="D6427" s="64"/>
      <c r="E6427" s="71"/>
    </row>
    <row r="6428" spans="4:5" ht="26.1" customHeight="1">
      <c r="D6428" s="64"/>
      <c r="E6428" s="71"/>
    </row>
    <row r="6429" spans="4:5" ht="26.1" customHeight="1">
      <c r="D6429" s="64"/>
      <c r="E6429" s="71"/>
    </row>
    <row r="6430" spans="4:5" ht="26.1" customHeight="1">
      <c r="D6430" s="64"/>
      <c r="E6430" s="71"/>
    </row>
    <row r="6431" spans="4:5" ht="26.1" customHeight="1">
      <c r="D6431" s="64"/>
      <c r="E6431" s="71"/>
    </row>
    <row r="6432" spans="4:5" ht="26.1" customHeight="1">
      <c r="D6432" s="64"/>
      <c r="E6432" s="71"/>
    </row>
    <row r="6433" spans="4:5" ht="26.1" customHeight="1">
      <c r="D6433" s="64"/>
      <c r="E6433" s="71"/>
    </row>
    <row r="6434" spans="4:5" ht="26.1" customHeight="1">
      <c r="D6434" s="64"/>
      <c r="E6434" s="71"/>
    </row>
    <row r="6435" spans="4:5" ht="26.1" customHeight="1">
      <c r="D6435" s="64"/>
      <c r="E6435" s="71"/>
    </row>
    <row r="6436" spans="4:5" ht="26.1" customHeight="1">
      <c r="D6436" s="64"/>
      <c r="E6436" s="71"/>
    </row>
    <row r="6437" spans="4:5" ht="26.1" customHeight="1">
      <c r="D6437" s="64"/>
      <c r="E6437" s="71"/>
    </row>
    <row r="6438" spans="4:5" ht="26.1" customHeight="1">
      <c r="D6438" s="64"/>
      <c r="E6438" s="71"/>
    </row>
    <row r="6439" spans="4:5" ht="26.1" customHeight="1">
      <c r="D6439" s="64"/>
      <c r="E6439" s="71"/>
    </row>
    <row r="6440" spans="4:5" ht="26.1" customHeight="1">
      <c r="D6440" s="64"/>
      <c r="E6440" s="71"/>
    </row>
    <row r="6441" spans="4:5" ht="26.1" customHeight="1">
      <c r="D6441" s="64"/>
      <c r="E6441" s="71"/>
    </row>
    <row r="6442" spans="4:5" ht="26.1" customHeight="1">
      <c r="D6442" s="64"/>
      <c r="E6442" s="71"/>
    </row>
    <row r="6443" spans="4:5" ht="26.1" customHeight="1">
      <c r="D6443" s="64"/>
      <c r="E6443" s="71"/>
    </row>
    <row r="6444" spans="4:5" ht="26.1" customHeight="1">
      <c r="D6444" s="64"/>
      <c r="E6444" s="71"/>
    </row>
    <row r="6445" spans="4:5" ht="26.1" customHeight="1">
      <c r="D6445" s="64"/>
      <c r="E6445" s="71"/>
    </row>
    <row r="6446" spans="4:5" ht="26.1" customHeight="1">
      <c r="D6446" s="64"/>
      <c r="E6446" s="71"/>
    </row>
    <row r="6447" spans="4:5" ht="26.1" customHeight="1">
      <c r="D6447" s="64"/>
      <c r="E6447" s="71"/>
    </row>
    <row r="6448" spans="4:5" ht="26.1" customHeight="1">
      <c r="D6448" s="64"/>
      <c r="E6448" s="71"/>
    </row>
    <row r="6449" spans="4:5" ht="26.1" customHeight="1">
      <c r="D6449" s="64"/>
      <c r="E6449" s="71"/>
    </row>
    <row r="6450" spans="4:5" ht="26.1" customHeight="1">
      <c r="D6450" s="64"/>
      <c r="E6450" s="71"/>
    </row>
    <row r="6451" spans="4:5" ht="26.1" customHeight="1">
      <c r="D6451" s="64"/>
      <c r="E6451" s="71"/>
    </row>
    <row r="6452" spans="4:5" ht="26.1" customHeight="1">
      <c r="D6452" s="64"/>
      <c r="E6452" s="71"/>
    </row>
    <row r="6453" spans="4:5" ht="26.1" customHeight="1">
      <c r="D6453" s="64"/>
      <c r="E6453" s="71"/>
    </row>
    <row r="6454" spans="4:5" ht="26.1" customHeight="1">
      <c r="D6454" s="64"/>
      <c r="E6454" s="71"/>
    </row>
    <row r="6455" spans="4:5" ht="26.1" customHeight="1">
      <c r="D6455" s="64"/>
      <c r="E6455" s="71"/>
    </row>
    <row r="6456" spans="4:5" ht="26.1" customHeight="1">
      <c r="D6456" s="64"/>
      <c r="E6456" s="71"/>
    </row>
    <row r="6457" spans="4:5" ht="26.1" customHeight="1">
      <c r="D6457" s="64"/>
      <c r="E6457" s="71"/>
    </row>
    <row r="6458" spans="4:5" ht="26.1" customHeight="1">
      <c r="D6458" s="64"/>
      <c r="E6458" s="71"/>
    </row>
    <row r="6459" spans="4:5" ht="26.1" customHeight="1">
      <c r="D6459" s="64"/>
      <c r="E6459" s="71"/>
    </row>
    <row r="6460" spans="4:5" ht="26.1" customHeight="1">
      <c r="D6460" s="64"/>
      <c r="E6460" s="71"/>
    </row>
    <row r="6461" spans="4:5" ht="26.1" customHeight="1">
      <c r="D6461" s="64"/>
      <c r="E6461" s="71"/>
    </row>
    <row r="6462" spans="4:5" ht="26.1" customHeight="1">
      <c r="D6462" s="64"/>
      <c r="E6462" s="71"/>
    </row>
    <row r="6463" spans="4:5" ht="26.1" customHeight="1">
      <c r="D6463" s="64"/>
      <c r="E6463" s="71"/>
    </row>
    <row r="6464" spans="4:5" ht="26.1" customHeight="1">
      <c r="D6464" s="64"/>
      <c r="E6464" s="71"/>
    </row>
    <row r="6465" spans="4:5" ht="26.1" customHeight="1">
      <c r="D6465" s="64"/>
      <c r="E6465" s="71"/>
    </row>
    <row r="6466" spans="4:5" ht="26.1" customHeight="1">
      <c r="D6466" s="64"/>
      <c r="E6466" s="71"/>
    </row>
    <row r="6467" spans="4:5" ht="26.1" customHeight="1">
      <c r="D6467" s="64"/>
      <c r="E6467" s="71"/>
    </row>
    <row r="6468" spans="4:5" ht="26.1" customHeight="1">
      <c r="D6468" s="64"/>
      <c r="E6468" s="71"/>
    </row>
    <row r="6469" spans="4:5" ht="26.1" customHeight="1">
      <c r="D6469" s="64"/>
      <c r="E6469" s="71"/>
    </row>
    <row r="6470" spans="4:5" ht="26.1" customHeight="1">
      <c r="D6470" s="64"/>
      <c r="E6470" s="71"/>
    </row>
    <row r="6471" spans="4:5" ht="26.1" customHeight="1">
      <c r="D6471" s="64"/>
      <c r="E6471" s="71"/>
    </row>
    <row r="6472" spans="4:5" ht="26.1" customHeight="1">
      <c r="D6472" s="64"/>
      <c r="E6472" s="71"/>
    </row>
    <row r="6473" spans="4:5" ht="26.1" customHeight="1">
      <c r="D6473" s="64"/>
      <c r="E6473" s="71"/>
    </row>
    <row r="6474" spans="4:5" ht="26.1" customHeight="1">
      <c r="D6474" s="64"/>
      <c r="E6474" s="71"/>
    </row>
    <row r="6475" spans="4:5" ht="26.1" customHeight="1">
      <c r="D6475" s="64"/>
      <c r="E6475" s="71"/>
    </row>
    <row r="6476" spans="4:5" ht="26.1" customHeight="1">
      <c r="D6476" s="64"/>
      <c r="E6476" s="71"/>
    </row>
    <row r="6477" spans="4:5" ht="26.1" customHeight="1">
      <c r="D6477" s="64"/>
      <c r="E6477" s="71"/>
    </row>
    <row r="6478" spans="4:5" ht="26.1" customHeight="1">
      <c r="D6478" s="64"/>
      <c r="E6478" s="71"/>
    </row>
    <row r="6479" spans="4:5" ht="26.1" customHeight="1">
      <c r="D6479" s="64"/>
      <c r="E6479" s="71"/>
    </row>
    <row r="6480" spans="4:5" ht="26.1" customHeight="1">
      <c r="D6480" s="64"/>
      <c r="E6480" s="71"/>
    </row>
    <row r="6481" spans="4:5" ht="26.1" customHeight="1">
      <c r="D6481" s="64"/>
      <c r="E6481" s="71"/>
    </row>
    <row r="6482" spans="4:5" ht="26.1" customHeight="1">
      <c r="D6482" s="64"/>
      <c r="E6482" s="71"/>
    </row>
    <row r="6483" spans="4:5" ht="26.1" customHeight="1">
      <c r="D6483" s="64"/>
      <c r="E6483" s="71"/>
    </row>
    <row r="6484" spans="4:5" ht="26.1" customHeight="1">
      <c r="D6484" s="64"/>
      <c r="E6484" s="71"/>
    </row>
    <row r="6485" spans="4:5" ht="26.1" customHeight="1">
      <c r="D6485" s="64"/>
      <c r="E6485" s="71"/>
    </row>
    <row r="6486" spans="4:5" ht="26.1" customHeight="1">
      <c r="D6486" s="64"/>
      <c r="E6486" s="71"/>
    </row>
    <row r="6487" spans="4:5" ht="26.1" customHeight="1">
      <c r="D6487" s="64"/>
      <c r="E6487" s="71"/>
    </row>
    <row r="6488" spans="4:5" ht="26.1" customHeight="1">
      <c r="D6488" s="64"/>
      <c r="E6488" s="71"/>
    </row>
    <row r="6489" spans="4:5" ht="26.1" customHeight="1">
      <c r="D6489" s="64"/>
      <c r="E6489" s="71"/>
    </row>
    <row r="6490" spans="4:5" ht="26.1" customHeight="1">
      <c r="D6490" s="64"/>
      <c r="E6490" s="71"/>
    </row>
    <row r="6491" spans="4:5" ht="26.1" customHeight="1">
      <c r="D6491" s="64"/>
      <c r="E6491" s="71"/>
    </row>
    <row r="6492" spans="4:5" ht="26.1" customHeight="1">
      <c r="D6492" s="64"/>
      <c r="E6492" s="71"/>
    </row>
    <row r="6493" spans="4:5" ht="26.1" customHeight="1">
      <c r="D6493" s="64"/>
      <c r="E6493" s="71"/>
    </row>
    <row r="6494" spans="4:5" ht="26.1" customHeight="1">
      <c r="D6494" s="64"/>
      <c r="E6494" s="71"/>
    </row>
    <row r="6495" spans="4:5" ht="26.1" customHeight="1">
      <c r="D6495" s="64"/>
      <c r="E6495" s="71"/>
    </row>
    <row r="6496" spans="4:5" ht="26.1" customHeight="1">
      <c r="D6496" s="64"/>
      <c r="E6496" s="71"/>
    </row>
    <row r="6497" spans="4:5" ht="26.1" customHeight="1">
      <c r="D6497" s="64"/>
      <c r="E6497" s="71"/>
    </row>
    <row r="6498" spans="4:5" ht="26.1" customHeight="1">
      <c r="D6498" s="64"/>
      <c r="E6498" s="71"/>
    </row>
    <row r="6499" spans="4:5" ht="26.1" customHeight="1">
      <c r="D6499" s="64"/>
      <c r="E6499" s="71"/>
    </row>
    <row r="6500" spans="4:5" ht="26.1" customHeight="1">
      <c r="D6500" s="64"/>
      <c r="E6500" s="71"/>
    </row>
    <row r="6501" spans="4:5" ht="26.1" customHeight="1">
      <c r="D6501" s="64"/>
      <c r="E6501" s="71"/>
    </row>
    <row r="6502" spans="4:5" ht="26.1" customHeight="1">
      <c r="D6502" s="64"/>
      <c r="E6502" s="71"/>
    </row>
    <row r="6503" spans="4:5" ht="26.1" customHeight="1">
      <c r="D6503" s="64"/>
      <c r="E6503" s="71"/>
    </row>
    <row r="6504" spans="4:5" ht="26.1" customHeight="1">
      <c r="D6504" s="64"/>
      <c r="E6504" s="71"/>
    </row>
    <row r="6505" spans="4:5" ht="26.1" customHeight="1">
      <c r="D6505" s="64"/>
      <c r="E6505" s="71"/>
    </row>
    <row r="6506" spans="4:5" ht="26.1" customHeight="1">
      <c r="D6506" s="64"/>
      <c r="E6506" s="71"/>
    </row>
    <row r="6507" spans="4:5" ht="26.1" customHeight="1">
      <c r="D6507" s="64"/>
      <c r="E6507" s="71"/>
    </row>
    <row r="6508" spans="4:5" ht="26.1" customHeight="1">
      <c r="D6508" s="64"/>
      <c r="E6508" s="71"/>
    </row>
    <row r="6509" spans="4:5" ht="26.1" customHeight="1">
      <c r="D6509" s="64"/>
      <c r="E6509" s="71"/>
    </row>
    <row r="6510" spans="4:5" ht="26.1" customHeight="1">
      <c r="D6510" s="64"/>
      <c r="E6510" s="71"/>
    </row>
    <row r="6511" spans="4:5" ht="26.1" customHeight="1">
      <c r="D6511" s="64"/>
      <c r="E6511" s="71"/>
    </row>
    <row r="6512" spans="4:5" ht="26.1" customHeight="1">
      <c r="D6512" s="64"/>
      <c r="E6512" s="71"/>
    </row>
    <row r="6513" spans="4:5" ht="26.1" customHeight="1">
      <c r="D6513" s="64"/>
      <c r="E6513" s="71"/>
    </row>
    <row r="6514" spans="4:5" ht="26.1" customHeight="1">
      <c r="D6514" s="64"/>
      <c r="E6514" s="71"/>
    </row>
    <row r="6515" spans="4:5" ht="26.1" customHeight="1">
      <c r="D6515" s="64"/>
      <c r="E6515" s="71"/>
    </row>
    <row r="6516" spans="4:5" ht="26.1" customHeight="1">
      <c r="D6516" s="64"/>
      <c r="E6516" s="71"/>
    </row>
    <row r="6517" spans="4:5" ht="26.1" customHeight="1">
      <c r="D6517" s="64"/>
      <c r="E6517" s="71"/>
    </row>
    <row r="6518" spans="4:5" ht="26.1" customHeight="1">
      <c r="D6518" s="64"/>
      <c r="E6518" s="71"/>
    </row>
    <row r="6519" spans="4:5" ht="26.1" customHeight="1">
      <c r="D6519" s="64"/>
      <c r="E6519" s="71"/>
    </row>
    <row r="6520" spans="4:5" ht="26.1" customHeight="1">
      <c r="D6520" s="64"/>
      <c r="E6520" s="71"/>
    </row>
    <row r="6521" spans="4:5" ht="26.1" customHeight="1">
      <c r="D6521" s="64"/>
      <c r="E6521" s="71"/>
    </row>
    <row r="6522" spans="4:5" ht="26.1" customHeight="1">
      <c r="D6522" s="64"/>
      <c r="E6522" s="71"/>
    </row>
    <row r="6523" spans="4:5" ht="26.1" customHeight="1">
      <c r="D6523" s="64"/>
      <c r="E6523" s="71"/>
    </row>
    <row r="6524" spans="4:5" ht="26.1" customHeight="1">
      <c r="D6524" s="64"/>
      <c r="E6524" s="71"/>
    </row>
    <row r="6525" spans="4:5" ht="26.1" customHeight="1">
      <c r="D6525" s="64"/>
      <c r="E6525" s="71"/>
    </row>
    <row r="6526" spans="4:5" ht="26.1" customHeight="1">
      <c r="D6526" s="64"/>
      <c r="E6526" s="71"/>
    </row>
    <row r="6527" spans="4:5" ht="26.1" customHeight="1">
      <c r="D6527" s="64"/>
      <c r="E6527" s="71"/>
    </row>
    <row r="6528" spans="4:5" ht="26.1" customHeight="1">
      <c r="D6528" s="64"/>
      <c r="E6528" s="71"/>
    </row>
    <row r="6529" spans="4:5" ht="26.1" customHeight="1">
      <c r="D6529" s="64"/>
      <c r="E6529" s="71"/>
    </row>
    <row r="6530" spans="4:5" ht="26.1" customHeight="1">
      <c r="D6530" s="64"/>
      <c r="E6530" s="71"/>
    </row>
    <row r="6531" spans="4:5" ht="26.1" customHeight="1">
      <c r="D6531" s="64"/>
      <c r="E6531" s="71"/>
    </row>
    <row r="6532" spans="4:5" ht="26.1" customHeight="1">
      <c r="D6532" s="64"/>
      <c r="E6532" s="71"/>
    </row>
    <row r="6533" spans="4:5" ht="26.1" customHeight="1">
      <c r="D6533" s="64"/>
      <c r="E6533" s="71"/>
    </row>
    <row r="6534" spans="4:5" ht="26.1" customHeight="1">
      <c r="D6534" s="64"/>
      <c r="E6534" s="71"/>
    </row>
    <row r="6535" spans="4:5" ht="26.1" customHeight="1">
      <c r="D6535" s="64"/>
      <c r="E6535" s="71"/>
    </row>
    <row r="6536" spans="4:5" ht="26.1" customHeight="1">
      <c r="D6536" s="64"/>
      <c r="E6536" s="71"/>
    </row>
    <row r="6537" spans="4:5" ht="26.1" customHeight="1">
      <c r="D6537" s="64"/>
      <c r="E6537" s="71"/>
    </row>
    <row r="6538" spans="4:5" ht="26.1" customHeight="1">
      <c r="D6538" s="64"/>
      <c r="E6538" s="71"/>
    </row>
    <row r="6539" spans="4:5" ht="26.1" customHeight="1">
      <c r="D6539" s="64"/>
      <c r="E6539" s="71"/>
    </row>
    <row r="6540" spans="4:5" ht="26.1" customHeight="1">
      <c r="D6540" s="64"/>
      <c r="E6540" s="71"/>
    </row>
    <row r="6541" spans="4:5" ht="26.1" customHeight="1">
      <c r="D6541" s="64"/>
      <c r="E6541" s="71"/>
    </row>
    <row r="6542" spans="4:5" ht="26.1" customHeight="1">
      <c r="D6542" s="64"/>
      <c r="E6542" s="71"/>
    </row>
    <row r="6543" spans="4:5" ht="26.1" customHeight="1">
      <c r="D6543" s="64"/>
      <c r="E6543" s="71"/>
    </row>
    <row r="6544" spans="4:5" ht="26.1" customHeight="1">
      <c r="D6544" s="64"/>
      <c r="E6544" s="71"/>
    </row>
    <row r="6545" spans="4:5" ht="26.1" customHeight="1">
      <c r="D6545" s="64"/>
      <c r="E6545" s="71"/>
    </row>
    <row r="6546" spans="4:5" ht="26.1" customHeight="1">
      <c r="D6546" s="64"/>
      <c r="E6546" s="71"/>
    </row>
    <row r="6547" spans="4:5" ht="26.1" customHeight="1">
      <c r="D6547" s="64"/>
      <c r="E6547" s="71"/>
    </row>
    <row r="6548" spans="4:5" ht="26.1" customHeight="1">
      <c r="D6548" s="64"/>
      <c r="E6548" s="71"/>
    </row>
    <row r="6549" spans="4:5" ht="26.1" customHeight="1">
      <c r="D6549" s="64"/>
      <c r="E6549" s="71"/>
    </row>
    <row r="6550" spans="4:5" ht="26.1" customHeight="1">
      <c r="D6550" s="64"/>
      <c r="E6550" s="71"/>
    </row>
    <row r="6551" spans="4:5" ht="26.1" customHeight="1">
      <c r="D6551" s="64"/>
      <c r="E6551" s="71"/>
    </row>
    <row r="6552" spans="4:5" ht="26.1" customHeight="1">
      <c r="D6552" s="64"/>
      <c r="E6552" s="71"/>
    </row>
    <row r="6553" spans="4:5" ht="26.1" customHeight="1">
      <c r="D6553" s="64"/>
      <c r="E6553" s="71"/>
    </row>
    <row r="6554" spans="4:5" ht="26.1" customHeight="1">
      <c r="D6554" s="64"/>
      <c r="E6554" s="71"/>
    </row>
    <row r="6555" spans="4:5" ht="26.1" customHeight="1">
      <c r="D6555" s="64"/>
      <c r="E6555" s="71"/>
    </row>
    <row r="6556" spans="4:5" ht="26.1" customHeight="1">
      <c r="D6556" s="64"/>
      <c r="E6556" s="71"/>
    </row>
    <row r="6557" spans="4:5" ht="26.1" customHeight="1">
      <c r="D6557" s="64"/>
      <c r="E6557" s="71"/>
    </row>
    <row r="6558" spans="4:5" ht="26.1" customHeight="1">
      <c r="D6558" s="64"/>
      <c r="E6558" s="71"/>
    </row>
    <row r="6559" spans="4:5" ht="26.1" customHeight="1">
      <c r="D6559" s="64"/>
      <c r="E6559" s="71"/>
    </row>
    <row r="6560" spans="4:5" ht="26.1" customHeight="1">
      <c r="D6560" s="64"/>
      <c r="E6560" s="71"/>
    </row>
    <row r="6561" spans="4:5" ht="26.1" customHeight="1">
      <c r="D6561" s="64"/>
      <c r="E6561" s="71"/>
    </row>
    <row r="6562" spans="4:5" ht="26.1" customHeight="1">
      <c r="D6562" s="64"/>
      <c r="E6562" s="71"/>
    </row>
    <row r="6563" spans="4:5" ht="26.1" customHeight="1">
      <c r="D6563" s="64"/>
      <c r="E6563" s="71"/>
    </row>
    <row r="6564" spans="4:5" ht="26.1" customHeight="1">
      <c r="D6564" s="64"/>
      <c r="E6564" s="71"/>
    </row>
    <row r="6565" spans="4:5" ht="26.1" customHeight="1">
      <c r="D6565" s="64"/>
      <c r="E6565" s="71"/>
    </row>
    <row r="6566" spans="4:5" ht="26.1" customHeight="1">
      <c r="D6566" s="64"/>
      <c r="E6566" s="71"/>
    </row>
    <row r="6567" spans="4:5" ht="26.1" customHeight="1">
      <c r="D6567" s="64"/>
      <c r="E6567" s="71"/>
    </row>
    <row r="6568" spans="4:5" ht="26.1" customHeight="1">
      <c r="D6568" s="64"/>
      <c r="E6568" s="71"/>
    </row>
    <row r="6569" spans="4:5" ht="26.1" customHeight="1">
      <c r="D6569" s="64"/>
      <c r="E6569" s="71"/>
    </row>
    <row r="6570" spans="4:5" ht="26.1" customHeight="1">
      <c r="D6570" s="64"/>
      <c r="E6570" s="71"/>
    </row>
    <row r="6571" spans="4:5" ht="26.1" customHeight="1">
      <c r="D6571" s="64"/>
      <c r="E6571" s="71"/>
    </row>
    <row r="6572" spans="4:5" ht="26.1" customHeight="1">
      <c r="D6572" s="64"/>
      <c r="E6572" s="71"/>
    </row>
    <row r="6573" spans="4:5" ht="26.1" customHeight="1">
      <c r="D6573" s="64"/>
      <c r="E6573" s="71"/>
    </row>
    <row r="6574" spans="4:5" ht="26.1" customHeight="1">
      <c r="D6574" s="64"/>
      <c r="E6574" s="71"/>
    </row>
    <row r="6575" spans="4:5" ht="26.1" customHeight="1">
      <c r="D6575" s="64"/>
      <c r="E6575" s="71"/>
    </row>
    <row r="6576" spans="4:5" ht="26.1" customHeight="1">
      <c r="D6576" s="64"/>
      <c r="E6576" s="71"/>
    </row>
    <row r="6577" spans="4:5" ht="26.1" customHeight="1">
      <c r="D6577" s="64"/>
      <c r="E6577" s="71"/>
    </row>
    <row r="6578" spans="4:5" ht="26.1" customHeight="1">
      <c r="D6578" s="64"/>
      <c r="E6578" s="71"/>
    </row>
    <row r="6579" spans="4:5" ht="26.1" customHeight="1">
      <c r="D6579" s="64"/>
      <c r="E6579" s="71"/>
    </row>
    <row r="6580" spans="4:5" ht="26.1" customHeight="1">
      <c r="D6580" s="64"/>
      <c r="E6580" s="71"/>
    </row>
    <row r="6581" spans="4:5" ht="26.1" customHeight="1">
      <c r="D6581" s="64"/>
      <c r="E6581" s="71"/>
    </row>
    <row r="6582" spans="4:5" ht="26.1" customHeight="1">
      <c r="D6582" s="64"/>
      <c r="E6582" s="71"/>
    </row>
    <row r="6583" spans="4:5" ht="26.1" customHeight="1">
      <c r="D6583" s="64"/>
      <c r="E6583" s="71"/>
    </row>
    <row r="6584" spans="4:5" ht="26.1" customHeight="1">
      <c r="D6584" s="64"/>
      <c r="E6584" s="71"/>
    </row>
    <row r="6585" spans="4:5" ht="26.1" customHeight="1">
      <c r="D6585" s="64"/>
      <c r="E6585" s="71"/>
    </row>
    <row r="6586" spans="4:5" ht="26.1" customHeight="1">
      <c r="D6586" s="64"/>
      <c r="E6586" s="71"/>
    </row>
    <row r="6587" spans="4:5" ht="26.1" customHeight="1">
      <c r="D6587" s="64"/>
      <c r="E6587" s="71"/>
    </row>
    <row r="6588" spans="4:5" ht="26.1" customHeight="1">
      <c r="D6588" s="64"/>
      <c r="E6588" s="71"/>
    </row>
    <row r="6589" spans="4:5" ht="26.1" customHeight="1">
      <c r="D6589" s="64"/>
      <c r="E6589" s="71"/>
    </row>
    <row r="6590" spans="4:5" ht="26.1" customHeight="1">
      <c r="D6590" s="64"/>
      <c r="E6590" s="71"/>
    </row>
    <row r="6591" spans="4:5" ht="26.1" customHeight="1">
      <c r="D6591" s="64"/>
      <c r="E6591" s="71"/>
    </row>
    <row r="6592" spans="4:5" ht="26.1" customHeight="1">
      <c r="D6592" s="64"/>
      <c r="E6592" s="71"/>
    </row>
    <row r="6593" spans="4:5" ht="26.1" customHeight="1">
      <c r="D6593" s="64"/>
      <c r="E6593" s="71"/>
    </row>
    <row r="6594" spans="4:5" ht="26.1" customHeight="1">
      <c r="D6594" s="64"/>
      <c r="E6594" s="71"/>
    </row>
    <row r="6595" spans="4:5" ht="26.1" customHeight="1">
      <c r="D6595" s="64"/>
      <c r="E6595" s="71"/>
    </row>
    <row r="6596" spans="4:5" ht="26.1" customHeight="1">
      <c r="D6596" s="64"/>
      <c r="E6596" s="71"/>
    </row>
    <row r="6597" spans="4:5" ht="26.1" customHeight="1">
      <c r="D6597" s="64"/>
      <c r="E6597" s="71"/>
    </row>
    <row r="6598" spans="4:5" ht="26.1" customHeight="1">
      <c r="D6598" s="64"/>
      <c r="E6598" s="71"/>
    </row>
    <row r="6599" spans="4:5" ht="26.1" customHeight="1">
      <c r="D6599" s="64"/>
      <c r="E6599" s="71"/>
    </row>
    <row r="6600" spans="4:5" ht="26.1" customHeight="1">
      <c r="D6600" s="64"/>
      <c r="E6600" s="71"/>
    </row>
    <row r="6601" spans="4:5" ht="26.1" customHeight="1">
      <c r="D6601" s="64"/>
      <c r="E6601" s="71"/>
    </row>
    <row r="6602" spans="4:5" ht="26.1" customHeight="1">
      <c r="D6602" s="64"/>
      <c r="E6602" s="71"/>
    </row>
    <row r="6603" spans="4:5" ht="26.1" customHeight="1">
      <c r="D6603" s="64"/>
      <c r="E6603" s="71"/>
    </row>
    <row r="6604" spans="4:5" ht="26.1" customHeight="1">
      <c r="D6604" s="64"/>
      <c r="E6604" s="71"/>
    </row>
    <row r="6605" spans="4:5" ht="26.1" customHeight="1">
      <c r="D6605" s="64"/>
      <c r="E6605" s="71"/>
    </row>
    <row r="6606" spans="4:5" ht="26.1" customHeight="1">
      <c r="D6606" s="64"/>
      <c r="E6606" s="71"/>
    </row>
    <row r="6607" spans="4:5" ht="26.1" customHeight="1">
      <c r="D6607" s="64"/>
      <c r="E6607" s="71"/>
    </row>
    <row r="6608" spans="4:5" ht="26.1" customHeight="1">
      <c r="D6608" s="64"/>
      <c r="E6608" s="71"/>
    </row>
    <row r="6609" spans="4:5" ht="26.1" customHeight="1">
      <c r="D6609" s="64"/>
      <c r="E6609" s="71"/>
    </row>
    <row r="6610" spans="4:5" ht="26.1" customHeight="1">
      <c r="D6610" s="64"/>
      <c r="E6610" s="71"/>
    </row>
    <row r="6611" spans="4:5" ht="26.1" customHeight="1">
      <c r="D6611" s="64"/>
      <c r="E6611" s="71"/>
    </row>
    <row r="6612" spans="4:5" ht="26.1" customHeight="1">
      <c r="D6612" s="64"/>
      <c r="E6612" s="71"/>
    </row>
    <row r="6613" spans="4:5" ht="26.1" customHeight="1">
      <c r="D6613" s="64"/>
      <c r="E6613" s="71"/>
    </row>
    <row r="6614" spans="4:5" ht="26.1" customHeight="1">
      <c r="D6614" s="64"/>
      <c r="E6614" s="71"/>
    </row>
    <row r="6615" spans="4:5" ht="26.1" customHeight="1">
      <c r="D6615" s="64"/>
      <c r="E6615" s="71"/>
    </row>
    <row r="6616" spans="4:5" ht="26.1" customHeight="1">
      <c r="D6616" s="64"/>
      <c r="E6616" s="71"/>
    </row>
    <row r="6617" spans="4:5" ht="26.1" customHeight="1">
      <c r="D6617" s="64"/>
      <c r="E6617" s="71"/>
    </row>
    <row r="6618" spans="4:5" ht="26.1" customHeight="1">
      <c r="D6618" s="64"/>
      <c r="E6618" s="71"/>
    </row>
    <row r="6619" spans="4:5" ht="26.1" customHeight="1">
      <c r="D6619" s="64"/>
      <c r="E6619" s="71"/>
    </row>
    <row r="6620" spans="4:5" ht="26.1" customHeight="1">
      <c r="D6620" s="64"/>
      <c r="E6620" s="71"/>
    </row>
    <row r="6621" spans="4:5" ht="26.1" customHeight="1">
      <c r="D6621" s="64"/>
      <c r="E6621" s="71"/>
    </row>
    <row r="6622" spans="4:5" ht="26.1" customHeight="1">
      <c r="D6622" s="64"/>
      <c r="E6622" s="71"/>
    </row>
    <row r="6623" spans="4:5" ht="26.1" customHeight="1">
      <c r="D6623" s="64"/>
      <c r="E6623" s="71"/>
    </row>
    <row r="6624" spans="4:5" ht="26.1" customHeight="1">
      <c r="D6624" s="64"/>
      <c r="E6624" s="71"/>
    </row>
    <row r="6625" spans="4:5" ht="26.1" customHeight="1">
      <c r="D6625" s="64"/>
      <c r="E6625" s="71"/>
    </row>
    <row r="6626" spans="4:5" ht="26.1" customHeight="1">
      <c r="D6626" s="64"/>
      <c r="E6626" s="71"/>
    </row>
    <row r="6627" spans="4:5" ht="26.1" customHeight="1">
      <c r="D6627" s="64"/>
      <c r="E6627" s="71"/>
    </row>
    <row r="6628" spans="4:5" ht="26.1" customHeight="1">
      <c r="D6628" s="64"/>
      <c r="E6628" s="71"/>
    </row>
    <row r="6629" spans="4:5" ht="26.1" customHeight="1">
      <c r="D6629" s="64"/>
      <c r="E6629" s="71"/>
    </row>
    <row r="6630" spans="4:5" ht="26.1" customHeight="1">
      <c r="D6630" s="64"/>
      <c r="E6630" s="71"/>
    </row>
    <row r="6631" spans="4:5" ht="26.1" customHeight="1">
      <c r="D6631" s="64"/>
      <c r="E6631" s="71"/>
    </row>
    <row r="6632" spans="4:5" ht="26.1" customHeight="1">
      <c r="D6632" s="64"/>
      <c r="E6632" s="71"/>
    </row>
    <row r="6633" spans="4:5" ht="26.1" customHeight="1">
      <c r="D6633" s="64"/>
      <c r="E6633" s="71"/>
    </row>
    <row r="6634" spans="4:5" ht="26.1" customHeight="1">
      <c r="D6634" s="64"/>
      <c r="E6634" s="71"/>
    </row>
    <row r="6635" spans="4:5" ht="26.1" customHeight="1">
      <c r="D6635" s="64"/>
      <c r="E6635" s="71"/>
    </row>
    <row r="6636" spans="4:5" ht="26.1" customHeight="1">
      <c r="D6636" s="64"/>
      <c r="E6636" s="71"/>
    </row>
    <row r="6637" spans="4:5" ht="26.1" customHeight="1">
      <c r="D6637" s="64"/>
      <c r="E6637" s="71"/>
    </row>
    <row r="6638" spans="4:5" ht="26.1" customHeight="1">
      <c r="D6638" s="64"/>
      <c r="E6638" s="71"/>
    </row>
    <row r="6639" spans="4:5" ht="26.1" customHeight="1">
      <c r="D6639" s="64"/>
      <c r="E6639" s="71"/>
    </row>
    <row r="6640" spans="4:5" ht="26.1" customHeight="1">
      <c r="D6640" s="64"/>
      <c r="E6640" s="71"/>
    </row>
    <row r="6641" spans="4:5" ht="26.1" customHeight="1">
      <c r="D6641" s="64"/>
      <c r="E6641" s="71"/>
    </row>
    <row r="6642" spans="4:5" ht="26.1" customHeight="1">
      <c r="D6642" s="64"/>
      <c r="E6642" s="71"/>
    </row>
    <row r="6643" spans="4:5" ht="26.1" customHeight="1">
      <c r="D6643" s="64"/>
      <c r="E6643" s="71"/>
    </row>
    <row r="6644" spans="4:5" ht="26.1" customHeight="1">
      <c r="D6644" s="64"/>
      <c r="E6644" s="71"/>
    </row>
    <row r="6645" spans="4:5" ht="26.1" customHeight="1">
      <c r="D6645" s="64"/>
      <c r="E6645" s="71"/>
    </row>
    <row r="6646" spans="4:5" ht="26.1" customHeight="1">
      <c r="D6646" s="64"/>
      <c r="E6646" s="71"/>
    </row>
    <row r="6647" spans="4:5" ht="26.1" customHeight="1">
      <c r="D6647" s="64"/>
      <c r="E6647" s="71"/>
    </row>
    <row r="6648" spans="4:5" ht="26.1" customHeight="1">
      <c r="D6648" s="64"/>
      <c r="E6648" s="71"/>
    </row>
    <row r="6649" spans="4:5" ht="26.1" customHeight="1">
      <c r="D6649" s="64"/>
      <c r="E6649" s="71"/>
    </row>
    <row r="6650" spans="4:5" ht="26.1" customHeight="1">
      <c r="D6650" s="64"/>
      <c r="E6650" s="71"/>
    </row>
    <row r="6651" spans="4:5" ht="26.1" customHeight="1">
      <c r="D6651" s="64"/>
      <c r="E6651" s="71"/>
    </row>
    <row r="6652" spans="4:5" ht="26.1" customHeight="1">
      <c r="D6652" s="64"/>
      <c r="E6652" s="71"/>
    </row>
    <row r="6653" spans="4:5" ht="26.1" customHeight="1">
      <c r="D6653" s="64"/>
      <c r="E6653" s="71"/>
    </row>
    <row r="6654" spans="4:5" ht="26.1" customHeight="1">
      <c r="D6654" s="64"/>
      <c r="E6654" s="71"/>
    </row>
    <row r="6655" spans="4:5" ht="26.1" customHeight="1">
      <c r="D6655" s="64"/>
      <c r="E6655" s="71"/>
    </row>
    <row r="6656" spans="4:5" ht="26.1" customHeight="1">
      <c r="D6656" s="64"/>
      <c r="E6656" s="71"/>
    </row>
    <row r="6657" spans="4:5" ht="26.1" customHeight="1">
      <c r="D6657" s="64"/>
      <c r="E6657" s="71"/>
    </row>
    <row r="6658" spans="4:5" ht="26.1" customHeight="1">
      <c r="D6658" s="64"/>
      <c r="E6658" s="71"/>
    </row>
    <row r="6659" spans="4:5" ht="26.1" customHeight="1">
      <c r="D6659" s="64"/>
      <c r="E6659" s="71"/>
    </row>
    <row r="6660" spans="4:5" ht="26.1" customHeight="1">
      <c r="D6660" s="64"/>
      <c r="E6660" s="71"/>
    </row>
    <row r="6661" spans="4:5" ht="26.1" customHeight="1">
      <c r="D6661" s="64"/>
      <c r="E6661" s="71"/>
    </row>
    <row r="6662" spans="4:5" ht="26.1" customHeight="1">
      <c r="D6662" s="64"/>
      <c r="E6662" s="71"/>
    </row>
    <row r="6663" spans="4:5" ht="26.1" customHeight="1">
      <c r="D6663" s="64"/>
      <c r="E6663" s="71"/>
    </row>
    <row r="6664" spans="4:5" ht="26.1" customHeight="1">
      <c r="D6664" s="64"/>
      <c r="E6664" s="71"/>
    </row>
    <row r="6665" spans="4:5" ht="26.1" customHeight="1">
      <c r="D6665" s="64"/>
      <c r="E6665" s="71"/>
    </row>
    <row r="6666" spans="4:5" ht="26.1" customHeight="1">
      <c r="D6666" s="64"/>
      <c r="E6666" s="71"/>
    </row>
    <row r="6667" spans="4:5" ht="26.1" customHeight="1">
      <c r="D6667" s="64"/>
      <c r="E6667" s="71"/>
    </row>
    <row r="6668" spans="4:5" ht="26.1" customHeight="1">
      <c r="D6668" s="64"/>
      <c r="E6668" s="71"/>
    </row>
    <row r="6669" spans="4:5" ht="26.1" customHeight="1">
      <c r="D6669" s="64"/>
      <c r="E6669" s="71"/>
    </row>
    <row r="6670" spans="4:5" ht="26.1" customHeight="1">
      <c r="D6670" s="64"/>
      <c r="E6670" s="71"/>
    </row>
    <row r="6671" spans="4:5" ht="26.1" customHeight="1">
      <c r="D6671" s="64"/>
      <c r="E6671" s="71"/>
    </row>
    <row r="6672" spans="4:5" ht="26.1" customHeight="1">
      <c r="D6672" s="64"/>
      <c r="E6672" s="71"/>
    </row>
    <row r="6673" spans="4:5" ht="26.1" customHeight="1">
      <c r="D6673" s="64"/>
      <c r="E6673" s="71"/>
    </row>
    <row r="6674" spans="4:5" ht="26.1" customHeight="1">
      <c r="D6674" s="64"/>
      <c r="E6674" s="71"/>
    </row>
    <row r="6675" spans="4:5" ht="26.1" customHeight="1">
      <c r="D6675" s="64"/>
      <c r="E6675" s="71"/>
    </row>
    <row r="6676" spans="4:5" ht="26.1" customHeight="1">
      <c r="D6676" s="64"/>
      <c r="E6676" s="71"/>
    </row>
    <row r="6677" spans="4:5" ht="26.1" customHeight="1">
      <c r="D6677" s="64"/>
      <c r="E6677" s="71"/>
    </row>
    <row r="6678" spans="4:5" ht="26.1" customHeight="1">
      <c r="D6678" s="64"/>
      <c r="E6678" s="71"/>
    </row>
    <row r="6679" spans="4:5" ht="26.1" customHeight="1">
      <c r="D6679" s="64"/>
      <c r="E6679" s="71"/>
    </row>
    <row r="6680" spans="4:5" ht="26.1" customHeight="1">
      <c r="D6680" s="64"/>
      <c r="E6680" s="71"/>
    </row>
    <row r="6681" spans="4:5" ht="26.1" customHeight="1">
      <c r="D6681" s="64"/>
      <c r="E6681" s="71"/>
    </row>
    <row r="6682" spans="4:5" ht="26.1" customHeight="1">
      <c r="D6682" s="64"/>
      <c r="E6682" s="71"/>
    </row>
    <row r="6683" spans="4:5" ht="26.1" customHeight="1">
      <c r="D6683" s="64"/>
      <c r="E6683" s="71"/>
    </row>
    <row r="6684" spans="4:5" ht="26.1" customHeight="1">
      <c r="D6684" s="64"/>
      <c r="E6684" s="71"/>
    </row>
    <row r="6685" spans="4:5" ht="26.1" customHeight="1">
      <c r="D6685" s="64"/>
      <c r="E6685" s="71"/>
    </row>
    <row r="6686" spans="4:5" ht="26.1" customHeight="1">
      <c r="D6686" s="64"/>
      <c r="E6686" s="71"/>
    </row>
    <row r="6687" spans="4:5" ht="26.1" customHeight="1">
      <c r="D6687" s="64"/>
      <c r="E6687" s="71"/>
    </row>
    <row r="6688" spans="4:5" ht="26.1" customHeight="1">
      <c r="D6688" s="64"/>
      <c r="E6688" s="71"/>
    </row>
    <row r="6689" spans="4:5" ht="26.1" customHeight="1">
      <c r="D6689" s="64"/>
      <c r="E6689" s="71"/>
    </row>
    <row r="6690" spans="4:5" ht="26.1" customHeight="1">
      <c r="D6690" s="64"/>
      <c r="E6690" s="71"/>
    </row>
    <row r="6691" spans="4:5" ht="26.1" customHeight="1">
      <c r="D6691" s="64"/>
      <c r="E6691" s="71"/>
    </row>
    <row r="6692" spans="4:5" ht="26.1" customHeight="1">
      <c r="D6692" s="64"/>
      <c r="E6692" s="71"/>
    </row>
    <row r="6693" spans="4:5" ht="26.1" customHeight="1">
      <c r="D6693" s="64"/>
      <c r="E6693" s="71"/>
    </row>
    <row r="6694" spans="4:5" ht="26.1" customHeight="1">
      <c r="D6694" s="64"/>
      <c r="E6694" s="71"/>
    </row>
    <row r="6695" spans="4:5" ht="26.1" customHeight="1">
      <c r="D6695" s="64"/>
      <c r="E6695" s="71"/>
    </row>
    <row r="6696" spans="4:5" ht="26.1" customHeight="1">
      <c r="D6696" s="64"/>
      <c r="E6696" s="71"/>
    </row>
    <row r="6697" spans="4:5" ht="26.1" customHeight="1">
      <c r="D6697" s="64"/>
      <c r="E6697" s="71"/>
    </row>
    <row r="6698" spans="4:5" ht="26.1" customHeight="1">
      <c r="D6698" s="64"/>
      <c r="E6698" s="71"/>
    </row>
    <row r="6699" spans="4:5" ht="26.1" customHeight="1">
      <c r="D6699" s="64"/>
      <c r="E6699" s="71"/>
    </row>
    <row r="6700" spans="4:5" ht="26.1" customHeight="1">
      <c r="D6700" s="64"/>
      <c r="E6700" s="71"/>
    </row>
    <row r="6701" spans="4:5" ht="26.1" customHeight="1">
      <c r="D6701" s="64"/>
      <c r="E6701" s="71"/>
    </row>
    <row r="6702" spans="4:5" ht="26.1" customHeight="1">
      <c r="D6702" s="64"/>
      <c r="E6702" s="71"/>
    </row>
    <row r="6703" spans="4:5" ht="26.1" customHeight="1">
      <c r="D6703" s="64"/>
      <c r="E6703" s="71"/>
    </row>
    <row r="6704" spans="4:5" ht="26.1" customHeight="1">
      <c r="D6704" s="64"/>
      <c r="E6704" s="71"/>
    </row>
    <row r="6705" spans="4:5" ht="26.1" customHeight="1">
      <c r="D6705" s="64"/>
      <c r="E6705" s="71"/>
    </row>
    <row r="6706" spans="4:5" ht="26.1" customHeight="1">
      <c r="D6706" s="64"/>
      <c r="E6706" s="71"/>
    </row>
    <row r="6707" spans="4:5" ht="26.1" customHeight="1">
      <c r="D6707" s="64"/>
      <c r="E6707" s="71"/>
    </row>
    <row r="6708" spans="4:5" ht="26.1" customHeight="1">
      <c r="D6708" s="64"/>
      <c r="E6708" s="71"/>
    </row>
    <row r="6709" spans="4:5" ht="26.1" customHeight="1">
      <c r="D6709" s="64"/>
      <c r="E6709" s="71"/>
    </row>
    <row r="6710" spans="4:5" ht="26.1" customHeight="1">
      <c r="D6710" s="64"/>
      <c r="E6710" s="71"/>
    </row>
    <row r="6711" spans="4:5" ht="26.1" customHeight="1">
      <c r="D6711" s="64"/>
      <c r="E6711" s="71"/>
    </row>
    <row r="6712" spans="4:5" ht="26.1" customHeight="1">
      <c r="D6712" s="64"/>
      <c r="E6712" s="71"/>
    </row>
    <row r="6713" spans="4:5" ht="26.1" customHeight="1">
      <c r="D6713" s="64"/>
      <c r="E6713" s="71"/>
    </row>
    <row r="6714" spans="4:5" ht="26.1" customHeight="1">
      <c r="D6714" s="64"/>
      <c r="E6714" s="71"/>
    </row>
    <row r="6715" spans="4:5" ht="26.1" customHeight="1">
      <c r="D6715" s="64"/>
      <c r="E6715" s="71"/>
    </row>
    <row r="6716" spans="4:5" ht="26.1" customHeight="1">
      <c r="D6716" s="64"/>
      <c r="E6716" s="71"/>
    </row>
    <row r="6717" spans="4:5" ht="26.1" customHeight="1">
      <c r="D6717" s="64"/>
      <c r="E6717" s="71"/>
    </row>
    <row r="6718" spans="4:5" ht="26.1" customHeight="1">
      <c r="D6718" s="64"/>
      <c r="E6718" s="71"/>
    </row>
    <row r="6719" spans="4:5" ht="26.1" customHeight="1">
      <c r="D6719" s="64"/>
      <c r="E6719" s="71"/>
    </row>
    <row r="6720" spans="4:5" ht="26.1" customHeight="1">
      <c r="D6720" s="64"/>
      <c r="E6720" s="71"/>
    </row>
    <row r="6721" spans="4:5" ht="26.1" customHeight="1">
      <c r="D6721" s="64"/>
      <c r="E6721" s="71"/>
    </row>
    <row r="6722" spans="4:5" ht="26.1" customHeight="1">
      <c r="D6722" s="64"/>
      <c r="E6722" s="71"/>
    </row>
    <row r="6723" spans="4:5" ht="26.1" customHeight="1">
      <c r="D6723" s="64"/>
      <c r="E6723" s="71"/>
    </row>
    <row r="6724" spans="4:5" ht="26.1" customHeight="1">
      <c r="D6724" s="64"/>
      <c r="E6724" s="71"/>
    </row>
    <row r="6725" spans="4:5" ht="26.1" customHeight="1">
      <c r="D6725" s="64"/>
      <c r="E6725" s="71"/>
    </row>
    <row r="6726" spans="4:5" ht="26.1" customHeight="1">
      <c r="D6726" s="64"/>
      <c r="E6726" s="71"/>
    </row>
    <row r="6727" spans="4:5" ht="26.1" customHeight="1">
      <c r="D6727" s="64"/>
      <c r="E6727" s="71"/>
    </row>
    <row r="6728" spans="4:5" ht="26.1" customHeight="1">
      <c r="D6728" s="64"/>
      <c r="E6728" s="71"/>
    </row>
    <row r="6729" spans="4:5" ht="26.1" customHeight="1">
      <c r="D6729" s="64"/>
      <c r="E6729" s="71"/>
    </row>
    <row r="6730" spans="4:5" ht="26.1" customHeight="1">
      <c r="D6730" s="64"/>
      <c r="E6730" s="71"/>
    </row>
    <row r="6731" spans="4:5" ht="26.1" customHeight="1">
      <c r="D6731" s="64"/>
      <c r="E6731" s="71"/>
    </row>
    <row r="6732" spans="4:5" ht="26.1" customHeight="1">
      <c r="D6732" s="64"/>
      <c r="E6732" s="71"/>
    </row>
    <row r="6733" spans="4:5" ht="26.1" customHeight="1">
      <c r="D6733" s="64"/>
      <c r="E6733" s="71"/>
    </row>
    <row r="6734" spans="4:5" ht="26.1" customHeight="1">
      <c r="D6734" s="64"/>
      <c r="E6734" s="71"/>
    </row>
    <row r="6735" spans="4:5" ht="26.1" customHeight="1">
      <c r="D6735" s="64"/>
      <c r="E6735" s="71"/>
    </row>
    <row r="6736" spans="4:5" ht="26.1" customHeight="1">
      <c r="D6736" s="64"/>
      <c r="E6736" s="71"/>
    </row>
    <row r="6737" spans="4:5" ht="26.1" customHeight="1">
      <c r="D6737" s="64"/>
      <c r="E6737" s="71"/>
    </row>
    <row r="6738" spans="4:5" ht="26.1" customHeight="1">
      <c r="D6738" s="64"/>
      <c r="E6738" s="71"/>
    </row>
    <row r="6739" spans="4:5" ht="26.1" customHeight="1">
      <c r="D6739" s="64"/>
      <c r="E6739" s="71"/>
    </row>
    <row r="6740" spans="4:5" ht="26.1" customHeight="1">
      <c r="D6740" s="64"/>
      <c r="E6740" s="71"/>
    </row>
    <row r="6741" spans="4:5" ht="26.1" customHeight="1">
      <c r="D6741" s="64"/>
      <c r="E6741" s="71"/>
    </row>
    <row r="6742" spans="4:5" ht="26.1" customHeight="1">
      <c r="D6742" s="64"/>
      <c r="E6742" s="71"/>
    </row>
    <row r="6743" spans="4:5" ht="26.1" customHeight="1">
      <c r="D6743" s="64"/>
      <c r="E6743" s="71"/>
    </row>
    <row r="6744" spans="4:5" ht="26.1" customHeight="1">
      <c r="D6744" s="64"/>
      <c r="E6744" s="71"/>
    </row>
    <row r="6745" spans="4:5" ht="26.1" customHeight="1">
      <c r="D6745" s="64"/>
      <c r="E6745" s="71"/>
    </row>
    <row r="6746" spans="4:5" ht="26.1" customHeight="1">
      <c r="D6746" s="64"/>
      <c r="E6746" s="71"/>
    </row>
    <row r="6747" spans="4:5" ht="26.1" customHeight="1">
      <c r="D6747" s="64"/>
      <c r="E6747" s="71"/>
    </row>
    <row r="6748" spans="4:5" ht="26.1" customHeight="1">
      <c r="D6748" s="64"/>
      <c r="E6748" s="71"/>
    </row>
    <row r="6749" spans="4:5" ht="26.1" customHeight="1">
      <c r="D6749" s="64"/>
      <c r="E6749" s="71"/>
    </row>
    <row r="6750" spans="4:5" ht="26.1" customHeight="1">
      <c r="D6750" s="64"/>
      <c r="E6750" s="71"/>
    </row>
    <row r="6751" spans="4:5" ht="26.1" customHeight="1">
      <c r="D6751" s="64"/>
      <c r="E6751" s="71"/>
    </row>
    <row r="6752" spans="4:5" ht="26.1" customHeight="1">
      <c r="D6752" s="64"/>
      <c r="E6752" s="71"/>
    </row>
    <row r="6753" spans="4:5" ht="26.1" customHeight="1">
      <c r="D6753" s="64"/>
      <c r="E6753" s="71"/>
    </row>
    <row r="6754" spans="4:5" ht="26.1" customHeight="1">
      <c r="D6754" s="64"/>
      <c r="E6754" s="71"/>
    </row>
    <row r="6755" spans="4:5" ht="26.1" customHeight="1">
      <c r="D6755" s="64"/>
      <c r="E6755" s="71"/>
    </row>
    <row r="6756" spans="4:5" ht="26.1" customHeight="1">
      <c r="D6756" s="64"/>
      <c r="E6756" s="71"/>
    </row>
    <row r="6757" spans="4:5" ht="26.1" customHeight="1">
      <c r="D6757" s="64"/>
      <c r="E6757" s="71"/>
    </row>
    <row r="6758" spans="4:5" ht="26.1" customHeight="1">
      <c r="D6758" s="64"/>
      <c r="E6758" s="71"/>
    </row>
    <row r="6759" spans="4:5" ht="26.1" customHeight="1">
      <c r="D6759" s="64"/>
      <c r="E6759" s="71"/>
    </row>
    <row r="6760" spans="4:5" ht="26.1" customHeight="1">
      <c r="D6760" s="64"/>
      <c r="E6760" s="71"/>
    </row>
    <row r="6761" spans="4:5" ht="26.1" customHeight="1">
      <c r="D6761" s="64"/>
      <c r="E6761" s="71"/>
    </row>
    <row r="6762" spans="4:5" ht="26.1" customHeight="1">
      <c r="D6762" s="64"/>
      <c r="E6762" s="71"/>
    </row>
    <row r="6763" spans="4:5" ht="26.1" customHeight="1">
      <c r="D6763" s="64"/>
      <c r="E6763" s="71"/>
    </row>
    <row r="6764" spans="4:5" ht="26.1" customHeight="1">
      <c r="D6764" s="64"/>
      <c r="E6764" s="71"/>
    </row>
    <row r="6765" spans="4:5" ht="26.1" customHeight="1">
      <c r="D6765" s="64"/>
      <c r="E6765" s="71"/>
    </row>
    <row r="6766" spans="4:5" ht="26.1" customHeight="1">
      <c r="D6766" s="64"/>
      <c r="E6766" s="71"/>
    </row>
    <row r="6767" spans="4:5" ht="26.1" customHeight="1">
      <c r="D6767" s="64"/>
      <c r="E6767" s="71"/>
    </row>
    <row r="6768" spans="4:5" ht="26.1" customHeight="1">
      <c r="D6768" s="64"/>
      <c r="E6768" s="71"/>
    </row>
    <row r="6769" spans="4:5" ht="26.1" customHeight="1">
      <c r="D6769" s="64"/>
      <c r="E6769" s="71"/>
    </row>
    <row r="6770" spans="4:5" ht="26.1" customHeight="1">
      <c r="D6770" s="64"/>
      <c r="E6770" s="71"/>
    </row>
    <row r="6771" spans="4:5" ht="26.1" customHeight="1">
      <c r="D6771" s="64"/>
      <c r="E6771" s="71"/>
    </row>
    <row r="6772" spans="4:5" ht="26.1" customHeight="1">
      <c r="D6772" s="64"/>
      <c r="E6772" s="71"/>
    </row>
    <row r="6773" spans="4:5" ht="26.1" customHeight="1">
      <c r="D6773" s="64"/>
      <c r="E6773" s="71"/>
    </row>
    <row r="6774" spans="4:5" ht="26.1" customHeight="1">
      <c r="D6774" s="64"/>
      <c r="E6774" s="71"/>
    </row>
    <row r="6775" spans="4:5" ht="26.1" customHeight="1">
      <c r="D6775" s="64"/>
      <c r="E6775" s="71"/>
    </row>
    <row r="6776" spans="4:5" ht="26.1" customHeight="1">
      <c r="D6776" s="64"/>
      <c r="E6776" s="71"/>
    </row>
    <row r="6777" spans="4:5" ht="26.1" customHeight="1">
      <c r="D6777" s="64"/>
      <c r="E6777" s="71"/>
    </row>
    <row r="6778" spans="4:5" ht="26.1" customHeight="1">
      <c r="D6778" s="64"/>
      <c r="E6778" s="71"/>
    </row>
    <row r="6779" spans="4:5" ht="26.1" customHeight="1">
      <c r="D6779" s="64"/>
      <c r="E6779" s="71"/>
    </row>
    <row r="6780" spans="4:5" ht="26.1" customHeight="1">
      <c r="D6780" s="64"/>
      <c r="E6780" s="71"/>
    </row>
    <row r="6781" spans="4:5" ht="26.1" customHeight="1">
      <c r="D6781" s="64"/>
      <c r="E6781" s="71"/>
    </row>
    <row r="6782" spans="4:5" ht="26.1" customHeight="1">
      <c r="D6782" s="64"/>
      <c r="E6782" s="71"/>
    </row>
    <row r="6783" spans="4:5" ht="26.1" customHeight="1">
      <c r="D6783" s="64"/>
      <c r="E6783" s="71"/>
    </row>
    <row r="6784" spans="4:5" ht="26.1" customHeight="1">
      <c r="D6784" s="64"/>
      <c r="E6784" s="71"/>
    </row>
    <row r="6785" spans="4:5" ht="26.1" customHeight="1">
      <c r="D6785" s="64"/>
      <c r="E6785" s="71"/>
    </row>
    <row r="6786" spans="4:5" ht="26.1" customHeight="1">
      <c r="D6786" s="64"/>
      <c r="E6786" s="71"/>
    </row>
    <row r="6787" spans="4:5" ht="26.1" customHeight="1">
      <c r="D6787" s="64"/>
      <c r="E6787" s="71"/>
    </row>
    <row r="6788" spans="4:5" ht="26.1" customHeight="1">
      <c r="D6788" s="64"/>
      <c r="E6788" s="71"/>
    </row>
    <row r="6789" spans="4:5" ht="26.1" customHeight="1">
      <c r="D6789" s="64"/>
      <c r="E6789" s="71"/>
    </row>
    <row r="6790" spans="4:5" ht="26.1" customHeight="1">
      <c r="D6790" s="64"/>
      <c r="E6790" s="71"/>
    </row>
    <row r="6791" spans="4:5" ht="26.1" customHeight="1">
      <c r="D6791" s="64"/>
      <c r="E6791" s="71"/>
    </row>
    <row r="6792" spans="4:5" ht="26.1" customHeight="1">
      <c r="D6792" s="64"/>
      <c r="E6792" s="71"/>
    </row>
    <row r="6793" spans="4:5" ht="26.1" customHeight="1">
      <c r="D6793" s="64"/>
      <c r="E6793" s="71"/>
    </row>
    <row r="6794" spans="4:5" ht="26.1" customHeight="1">
      <c r="D6794" s="64"/>
      <c r="E6794" s="71"/>
    </row>
    <row r="6795" spans="4:5" ht="26.1" customHeight="1">
      <c r="D6795" s="64"/>
      <c r="E6795" s="71"/>
    </row>
    <row r="6796" spans="4:5" ht="26.1" customHeight="1">
      <c r="D6796" s="64"/>
      <c r="E6796" s="71"/>
    </row>
    <row r="6797" spans="4:5" ht="26.1" customHeight="1">
      <c r="D6797" s="64"/>
      <c r="E6797" s="71"/>
    </row>
    <row r="6798" spans="4:5" ht="26.1" customHeight="1">
      <c r="D6798" s="64"/>
      <c r="E6798" s="71"/>
    </row>
    <row r="6799" spans="4:5" ht="26.1" customHeight="1">
      <c r="D6799" s="64"/>
      <c r="E6799" s="71"/>
    </row>
    <row r="6800" spans="4:5" ht="26.1" customHeight="1">
      <c r="D6800" s="64"/>
      <c r="E6800" s="71"/>
    </row>
    <row r="6801" spans="4:5" ht="26.1" customHeight="1">
      <c r="D6801" s="64"/>
      <c r="E6801" s="71"/>
    </row>
    <row r="6802" spans="4:5" ht="26.1" customHeight="1">
      <c r="D6802" s="64"/>
      <c r="E6802" s="71"/>
    </row>
    <row r="6803" spans="4:5" ht="26.1" customHeight="1">
      <c r="D6803" s="64"/>
      <c r="E6803" s="71"/>
    </row>
    <row r="6804" spans="4:5" ht="26.1" customHeight="1">
      <c r="D6804" s="64"/>
      <c r="E6804" s="71"/>
    </row>
    <row r="6805" spans="4:5" ht="26.1" customHeight="1">
      <c r="D6805" s="64"/>
      <c r="E6805" s="71"/>
    </row>
    <row r="6806" spans="4:5" ht="26.1" customHeight="1">
      <c r="D6806" s="64"/>
      <c r="E6806" s="71"/>
    </row>
    <row r="6807" spans="4:5" ht="26.1" customHeight="1">
      <c r="D6807" s="64"/>
      <c r="E6807" s="71"/>
    </row>
    <row r="6808" spans="4:5" ht="26.1" customHeight="1">
      <c r="D6808" s="64"/>
      <c r="E6808" s="71"/>
    </row>
    <row r="6809" spans="4:5" ht="26.1" customHeight="1">
      <c r="D6809" s="64"/>
      <c r="E6809" s="71"/>
    </row>
    <row r="6810" spans="4:5" ht="26.1" customHeight="1">
      <c r="D6810" s="64"/>
      <c r="E6810" s="71"/>
    </row>
    <row r="6811" spans="4:5" ht="26.1" customHeight="1">
      <c r="D6811" s="64"/>
      <c r="E6811" s="71"/>
    </row>
    <row r="6812" spans="4:5" ht="26.1" customHeight="1">
      <c r="D6812" s="64"/>
      <c r="E6812" s="71"/>
    </row>
    <row r="6813" spans="4:5" ht="26.1" customHeight="1">
      <c r="D6813" s="64"/>
      <c r="E6813" s="71"/>
    </row>
    <row r="6814" spans="4:5" ht="26.1" customHeight="1">
      <c r="D6814" s="64"/>
      <c r="E6814" s="71"/>
    </row>
    <row r="6815" spans="4:5" ht="26.1" customHeight="1">
      <c r="D6815" s="64"/>
      <c r="E6815" s="71"/>
    </row>
    <row r="6816" spans="4:5" ht="26.1" customHeight="1">
      <c r="D6816" s="64"/>
      <c r="E6816" s="71"/>
    </row>
    <row r="6817" spans="4:5" ht="26.1" customHeight="1">
      <c r="D6817" s="64"/>
      <c r="E6817" s="71"/>
    </row>
    <row r="6818" spans="4:5" ht="26.1" customHeight="1">
      <c r="D6818" s="64"/>
      <c r="E6818" s="71"/>
    </row>
    <row r="6819" spans="4:5" ht="26.1" customHeight="1">
      <c r="D6819" s="64"/>
      <c r="E6819" s="71"/>
    </row>
    <row r="6820" spans="4:5" ht="26.1" customHeight="1">
      <c r="D6820" s="64"/>
      <c r="E6820" s="71"/>
    </row>
    <row r="6821" spans="4:5" ht="26.1" customHeight="1">
      <c r="D6821" s="64"/>
      <c r="E6821" s="71"/>
    </row>
    <row r="6822" spans="4:5" ht="26.1" customHeight="1">
      <c r="D6822" s="64"/>
      <c r="E6822" s="71"/>
    </row>
    <row r="6823" spans="4:5" ht="26.1" customHeight="1">
      <c r="D6823" s="64"/>
      <c r="E6823" s="71"/>
    </row>
    <row r="6824" spans="4:5" ht="26.1" customHeight="1">
      <c r="D6824" s="64"/>
      <c r="E6824" s="71"/>
    </row>
    <row r="6825" spans="4:5" ht="26.1" customHeight="1">
      <c r="D6825" s="64"/>
      <c r="E6825" s="71"/>
    </row>
    <row r="6826" spans="4:5" ht="26.1" customHeight="1">
      <c r="D6826" s="64"/>
      <c r="E6826" s="71"/>
    </row>
    <row r="6827" spans="4:5" ht="26.1" customHeight="1">
      <c r="D6827" s="64"/>
      <c r="E6827" s="71"/>
    </row>
    <row r="6828" spans="4:5" ht="26.1" customHeight="1">
      <c r="D6828" s="64"/>
      <c r="E6828" s="71"/>
    </row>
    <row r="6829" spans="4:5" ht="26.1" customHeight="1">
      <c r="D6829" s="64"/>
      <c r="E6829" s="71"/>
    </row>
    <row r="6830" spans="4:5" ht="26.1" customHeight="1">
      <c r="D6830" s="64"/>
      <c r="E6830" s="71"/>
    </row>
    <row r="6831" spans="4:5" ht="26.1" customHeight="1">
      <c r="D6831" s="64"/>
      <c r="E6831" s="71"/>
    </row>
    <row r="6832" spans="4:5" ht="26.1" customHeight="1">
      <c r="D6832" s="64"/>
      <c r="E6832" s="71"/>
    </row>
    <row r="6833" spans="4:5" ht="26.1" customHeight="1">
      <c r="D6833" s="64"/>
      <c r="E6833" s="71"/>
    </row>
    <row r="6834" spans="4:5" ht="26.1" customHeight="1">
      <c r="D6834" s="64"/>
      <c r="E6834" s="71"/>
    </row>
    <row r="6835" spans="4:5" ht="26.1" customHeight="1">
      <c r="D6835" s="64"/>
      <c r="E6835" s="71"/>
    </row>
    <row r="6836" spans="4:5" ht="26.1" customHeight="1">
      <c r="D6836" s="64"/>
      <c r="E6836" s="71"/>
    </row>
    <row r="6837" spans="4:5" ht="26.1" customHeight="1">
      <c r="D6837" s="64"/>
      <c r="E6837" s="71"/>
    </row>
    <row r="6838" spans="4:5" ht="26.1" customHeight="1">
      <c r="D6838" s="64"/>
      <c r="E6838" s="71"/>
    </row>
    <row r="6839" spans="4:5" ht="26.1" customHeight="1">
      <c r="D6839" s="64"/>
      <c r="E6839" s="71"/>
    </row>
    <row r="6840" spans="4:5" ht="26.1" customHeight="1">
      <c r="D6840" s="64"/>
      <c r="E6840" s="71"/>
    </row>
    <row r="6841" spans="4:5" ht="26.1" customHeight="1">
      <c r="D6841" s="64"/>
      <c r="E6841" s="71"/>
    </row>
    <row r="6842" spans="4:5" ht="26.1" customHeight="1">
      <c r="D6842" s="64"/>
      <c r="E6842" s="71"/>
    </row>
    <row r="6843" spans="4:5" ht="26.1" customHeight="1">
      <c r="D6843" s="64"/>
      <c r="E6843" s="71"/>
    </row>
    <row r="6844" spans="4:5" ht="26.1" customHeight="1">
      <c r="D6844" s="64"/>
      <c r="E6844" s="71"/>
    </row>
    <row r="6845" spans="4:5" ht="26.1" customHeight="1">
      <c r="D6845" s="64"/>
      <c r="E6845" s="71"/>
    </row>
    <row r="6846" spans="4:5" ht="26.1" customHeight="1">
      <c r="D6846" s="64"/>
      <c r="E6846" s="71"/>
    </row>
    <row r="6847" spans="4:5" ht="26.1" customHeight="1">
      <c r="D6847" s="64"/>
      <c r="E6847" s="71"/>
    </row>
    <row r="6848" spans="4:5" ht="26.1" customHeight="1">
      <c r="D6848" s="64"/>
      <c r="E6848" s="71"/>
    </row>
    <row r="6849" spans="4:5" ht="26.1" customHeight="1">
      <c r="D6849" s="64"/>
      <c r="E6849" s="71"/>
    </row>
    <row r="6850" spans="4:5" ht="26.1" customHeight="1">
      <c r="D6850" s="64"/>
      <c r="E6850" s="71"/>
    </row>
    <row r="6851" spans="4:5" ht="26.1" customHeight="1">
      <c r="D6851" s="64"/>
      <c r="E6851" s="71"/>
    </row>
    <row r="6852" spans="4:5" ht="26.1" customHeight="1">
      <c r="D6852" s="64"/>
      <c r="E6852" s="71"/>
    </row>
    <row r="6853" spans="4:5" ht="26.1" customHeight="1">
      <c r="D6853" s="64"/>
      <c r="E6853" s="71"/>
    </row>
    <row r="6854" spans="4:5" ht="26.1" customHeight="1">
      <c r="D6854" s="64"/>
      <c r="E6854" s="71"/>
    </row>
    <row r="6855" spans="4:5" ht="26.1" customHeight="1">
      <c r="D6855" s="64"/>
      <c r="E6855" s="71"/>
    </row>
    <row r="6856" spans="4:5" ht="26.1" customHeight="1">
      <c r="D6856" s="64"/>
      <c r="E6856" s="71"/>
    </row>
    <row r="6857" spans="4:5" ht="26.1" customHeight="1">
      <c r="D6857" s="64"/>
      <c r="E6857" s="71"/>
    </row>
    <row r="6858" spans="4:5" ht="26.1" customHeight="1">
      <c r="D6858" s="64"/>
      <c r="E6858" s="71"/>
    </row>
    <row r="6859" spans="4:5" ht="26.1" customHeight="1">
      <c r="D6859" s="64"/>
      <c r="E6859" s="71"/>
    </row>
    <row r="6860" spans="4:5" ht="26.1" customHeight="1">
      <c r="D6860" s="64"/>
      <c r="E6860" s="71"/>
    </row>
    <row r="6861" spans="4:5" ht="26.1" customHeight="1">
      <c r="D6861" s="64"/>
      <c r="E6861" s="71"/>
    </row>
    <row r="6862" spans="4:5" ht="26.1" customHeight="1">
      <c r="D6862" s="64"/>
      <c r="E6862" s="71"/>
    </row>
    <row r="6863" spans="4:5" ht="26.1" customHeight="1">
      <c r="D6863" s="64"/>
      <c r="E6863" s="71"/>
    </row>
    <row r="6864" spans="4:5" ht="26.1" customHeight="1">
      <c r="D6864" s="64"/>
      <c r="E6864" s="71"/>
    </row>
    <row r="6865" spans="4:5" ht="26.1" customHeight="1">
      <c r="D6865" s="64"/>
      <c r="E6865" s="71"/>
    </row>
    <row r="6866" spans="4:5" ht="26.1" customHeight="1">
      <c r="D6866" s="64"/>
      <c r="E6866" s="71"/>
    </row>
    <row r="6867" spans="4:5" ht="26.1" customHeight="1">
      <c r="D6867" s="64"/>
      <c r="E6867" s="71"/>
    </row>
    <row r="6868" spans="4:5" ht="26.1" customHeight="1">
      <c r="D6868" s="64"/>
      <c r="E6868" s="71"/>
    </row>
    <row r="6869" spans="4:5" ht="26.1" customHeight="1">
      <c r="D6869" s="64"/>
      <c r="E6869" s="71"/>
    </row>
    <row r="6870" spans="4:5" ht="26.1" customHeight="1">
      <c r="D6870" s="64"/>
      <c r="E6870" s="71"/>
    </row>
    <row r="6871" spans="4:5" ht="26.1" customHeight="1">
      <c r="D6871" s="64"/>
      <c r="E6871" s="71"/>
    </row>
    <row r="6872" spans="4:5" ht="26.1" customHeight="1">
      <c r="D6872" s="64"/>
      <c r="E6872" s="71"/>
    </row>
    <row r="6873" spans="4:5" ht="26.1" customHeight="1">
      <c r="D6873" s="64"/>
      <c r="E6873" s="71"/>
    </row>
    <row r="6874" spans="4:5" ht="26.1" customHeight="1">
      <c r="D6874" s="64"/>
      <c r="E6874" s="71"/>
    </row>
    <row r="6875" spans="4:5" ht="26.1" customHeight="1">
      <c r="D6875" s="64"/>
      <c r="E6875" s="71"/>
    </row>
    <row r="6876" spans="4:5" ht="26.1" customHeight="1">
      <c r="D6876" s="64"/>
      <c r="E6876" s="71"/>
    </row>
    <row r="6877" spans="4:5" ht="26.1" customHeight="1">
      <c r="D6877" s="64"/>
      <c r="E6877" s="71"/>
    </row>
    <row r="6878" spans="4:5" ht="26.1" customHeight="1">
      <c r="D6878" s="64"/>
      <c r="E6878" s="71"/>
    </row>
    <row r="6879" spans="4:5" ht="26.1" customHeight="1">
      <c r="D6879" s="64"/>
      <c r="E6879" s="71"/>
    </row>
    <row r="6880" spans="4:5" ht="26.1" customHeight="1">
      <c r="D6880" s="64"/>
      <c r="E6880" s="71"/>
    </row>
    <row r="6881" spans="4:5" ht="26.1" customHeight="1">
      <c r="D6881" s="64"/>
      <c r="E6881" s="71"/>
    </row>
    <row r="6882" spans="4:5" ht="26.1" customHeight="1">
      <c r="D6882" s="64"/>
      <c r="E6882" s="71"/>
    </row>
    <row r="6883" spans="4:5" ht="26.1" customHeight="1">
      <c r="D6883" s="64"/>
      <c r="E6883" s="71"/>
    </row>
    <row r="6884" spans="4:5" ht="26.1" customHeight="1">
      <c r="D6884" s="64"/>
      <c r="E6884" s="71"/>
    </row>
    <row r="6885" spans="4:5" ht="26.1" customHeight="1">
      <c r="D6885" s="64"/>
      <c r="E6885" s="71"/>
    </row>
    <row r="6886" spans="4:5" ht="26.1" customHeight="1">
      <c r="D6886" s="64"/>
      <c r="E6886" s="71"/>
    </row>
    <row r="6887" spans="4:5" ht="26.1" customHeight="1">
      <c r="D6887" s="64"/>
      <c r="E6887" s="71"/>
    </row>
    <row r="6888" spans="4:5" ht="26.1" customHeight="1">
      <c r="D6888" s="64"/>
      <c r="E6888" s="71"/>
    </row>
    <row r="6889" spans="4:5" ht="26.1" customHeight="1">
      <c r="D6889" s="64"/>
      <c r="E6889" s="71"/>
    </row>
    <row r="6890" spans="4:5" ht="26.1" customHeight="1">
      <c r="D6890" s="64"/>
      <c r="E6890" s="71"/>
    </row>
    <row r="6891" spans="4:5" ht="26.1" customHeight="1">
      <c r="D6891" s="64"/>
      <c r="E6891" s="71"/>
    </row>
    <row r="6892" spans="4:5" ht="26.1" customHeight="1">
      <c r="D6892" s="64"/>
      <c r="E6892" s="71"/>
    </row>
    <row r="6893" spans="4:5" ht="26.1" customHeight="1">
      <c r="D6893" s="64"/>
      <c r="E6893" s="71"/>
    </row>
    <row r="6894" spans="4:5" ht="26.1" customHeight="1">
      <c r="D6894" s="64"/>
      <c r="E6894" s="71"/>
    </row>
    <row r="6895" spans="4:5" ht="26.1" customHeight="1">
      <c r="D6895" s="64"/>
      <c r="E6895" s="71"/>
    </row>
    <row r="6896" spans="4:5" ht="26.1" customHeight="1">
      <c r="D6896" s="64"/>
      <c r="E6896" s="71"/>
    </row>
    <row r="6897" spans="4:5" ht="26.1" customHeight="1">
      <c r="D6897" s="64"/>
      <c r="E6897" s="71"/>
    </row>
    <row r="6898" spans="4:5" ht="26.1" customHeight="1">
      <c r="D6898" s="64"/>
      <c r="E6898" s="71"/>
    </row>
    <row r="6899" spans="4:5" ht="26.1" customHeight="1">
      <c r="D6899" s="64"/>
      <c r="E6899" s="71"/>
    </row>
    <row r="6900" spans="4:5" ht="26.1" customHeight="1">
      <c r="D6900" s="64"/>
      <c r="E6900" s="71"/>
    </row>
    <row r="6901" spans="4:5" ht="26.1" customHeight="1">
      <c r="D6901" s="64"/>
      <c r="E6901" s="71"/>
    </row>
    <row r="6902" spans="4:5" ht="26.1" customHeight="1">
      <c r="D6902" s="64"/>
      <c r="E6902" s="71"/>
    </row>
    <row r="6903" spans="4:5" ht="26.1" customHeight="1">
      <c r="D6903" s="64"/>
      <c r="E6903" s="71"/>
    </row>
    <row r="6904" spans="4:5" ht="26.1" customHeight="1">
      <c r="D6904" s="64"/>
      <c r="E6904" s="71"/>
    </row>
    <row r="6905" spans="4:5" ht="26.1" customHeight="1">
      <c r="D6905" s="64"/>
      <c r="E6905" s="71"/>
    </row>
    <row r="6906" spans="4:5" ht="26.1" customHeight="1">
      <c r="D6906" s="64"/>
      <c r="E6906" s="71"/>
    </row>
    <row r="6907" spans="4:5" ht="26.1" customHeight="1">
      <c r="D6907" s="64"/>
      <c r="E6907" s="71"/>
    </row>
    <row r="6908" spans="4:5" ht="26.1" customHeight="1">
      <c r="D6908" s="64"/>
      <c r="E6908" s="71"/>
    </row>
    <row r="6909" spans="4:5" ht="26.1" customHeight="1">
      <c r="D6909" s="64"/>
      <c r="E6909" s="71"/>
    </row>
    <row r="6910" spans="4:5" ht="26.1" customHeight="1">
      <c r="D6910" s="64"/>
      <c r="E6910" s="71"/>
    </row>
    <row r="6911" spans="4:5" ht="26.1" customHeight="1">
      <c r="D6911" s="64"/>
      <c r="E6911" s="71"/>
    </row>
    <row r="6912" spans="4:5" ht="26.1" customHeight="1">
      <c r="D6912" s="64"/>
      <c r="E6912" s="71"/>
    </row>
    <row r="6913" spans="4:5" ht="26.1" customHeight="1">
      <c r="D6913" s="64"/>
      <c r="E6913" s="71"/>
    </row>
    <row r="6914" spans="4:5" ht="26.1" customHeight="1">
      <c r="D6914" s="64"/>
      <c r="E6914" s="71"/>
    </row>
    <row r="6915" spans="4:5" ht="26.1" customHeight="1">
      <c r="D6915" s="64"/>
      <c r="E6915" s="71"/>
    </row>
    <row r="6916" spans="4:5" ht="26.1" customHeight="1">
      <c r="D6916" s="64"/>
      <c r="E6916" s="71"/>
    </row>
    <row r="6917" spans="4:5" ht="26.1" customHeight="1">
      <c r="D6917" s="64"/>
      <c r="E6917" s="71"/>
    </row>
    <row r="6918" spans="4:5" ht="26.1" customHeight="1">
      <c r="D6918" s="64"/>
      <c r="E6918" s="71"/>
    </row>
    <row r="6919" spans="4:5" ht="26.1" customHeight="1">
      <c r="D6919" s="64"/>
      <c r="E6919" s="71"/>
    </row>
    <row r="6920" spans="4:5" ht="26.1" customHeight="1">
      <c r="D6920" s="64"/>
      <c r="E6920" s="71"/>
    </row>
    <row r="6921" spans="4:5" ht="26.1" customHeight="1">
      <c r="D6921" s="64"/>
      <c r="E6921" s="71"/>
    </row>
    <row r="6922" spans="4:5" ht="26.1" customHeight="1">
      <c r="D6922" s="64"/>
      <c r="E6922" s="71"/>
    </row>
    <row r="6923" spans="4:5" ht="26.1" customHeight="1">
      <c r="D6923" s="64"/>
      <c r="E6923" s="71"/>
    </row>
    <row r="6924" spans="4:5" ht="26.1" customHeight="1">
      <c r="D6924" s="64"/>
      <c r="E6924" s="71"/>
    </row>
    <row r="6925" spans="4:5" ht="26.1" customHeight="1">
      <c r="D6925" s="64"/>
      <c r="E6925" s="71"/>
    </row>
    <row r="6926" spans="4:5" ht="26.1" customHeight="1">
      <c r="D6926" s="64"/>
      <c r="E6926" s="71"/>
    </row>
    <row r="6927" spans="4:5" ht="26.1" customHeight="1">
      <c r="D6927" s="64"/>
      <c r="E6927" s="71"/>
    </row>
    <row r="6928" spans="4:5" ht="26.1" customHeight="1">
      <c r="D6928" s="64"/>
      <c r="E6928" s="71"/>
    </row>
    <row r="6929" spans="4:5" ht="26.1" customHeight="1">
      <c r="D6929" s="64"/>
      <c r="E6929" s="71"/>
    </row>
    <row r="6930" spans="4:5" ht="26.1" customHeight="1">
      <c r="D6930" s="64"/>
      <c r="E6930" s="71"/>
    </row>
    <row r="6931" spans="4:5" ht="26.1" customHeight="1">
      <c r="D6931" s="64"/>
      <c r="E6931" s="71"/>
    </row>
    <row r="6932" spans="4:5" ht="26.1" customHeight="1">
      <c r="D6932" s="64"/>
      <c r="E6932" s="71"/>
    </row>
    <row r="6933" spans="4:5" ht="26.1" customHeight="1">
      <c r="D6933" s="64"/>
      <c r="E6933" s="71"/>
    </row>
    <row r="6934" spans="4:5" ht="26.1" customHeight="1">
      <c r="D6934" s="64"/>
      <c r="E6934" s="71"/>
    </row>
    <row r="6935" spans="4:5" ht="26.1" customHeight="1">
      <c r="D6935" s="64"/>
      <c r="E6935" s="71"/>
    </row>
    <row r="6936" spans="4:5" ht="26.1" customHeight="1">
      <c r="D6936" s="64"/>
      <c r="E6936" s="71"/>
    </row>
    <row r="6937" spans="4:5" ht="26.1" customHeight="1">
      <c r="D6937" s="64"/>
      <c r="E6937" s="71"/>
    </row>
    <row r="6938" spans="4:5" ht="26.1" customHeight="1">
      <c r="D6938" s="64"/>
      <c r="E6938" s="71"/>
    </row>
    <row r="6939" spans="4:5" ht="26.1" customHeight="1">
      <c r="D6939" s="64"/>
      <c r="E6939" s="71"/>
    </row>
    <row r="6940" spans="4:5" ht="26.1" customHeight="1">
      <c r="D6940" s="64"/>
      <c r="E6940" s="71"/>
    </row>
    <row r="6941" spans="4:5" ht="26.1" customHeight="1">
      <c r="D6941" s="64"/>
      <c r="E6941" s="71"/>
    </row>
    <row r="6942" spans="4:5" ht="26.1" customHeight="1">
      <c r="D6942" s="64"/>
      <c r="E6942" s="71"/>
    </row>
    <row r="6943" spans="4:5" ht="26.1" customHeight="1">
      <c r="D6943" s="64"/>
      <c r="E6943" s="71"/>
    </row>
    <row r="6944" spans="4:5" ht="26.1" customHeight="1">
      <c r="D6944" s="64"/>
      <c r="E6944" s="71"/>
    </row>
    <row r="6945" spans="4:5" ht="26.1" customHeight="1">
      <c r="D6945" s="64"/>
      <c r="E6945" s="71"/>
    </row>
    <row r="6946" spans="4:5" ht="26.1" customHeight="1">
      <c r="D6946" s="64"/>
      <c r="E6946" s="71"/>
    </row>
    <row r="6947" spans="4:5" ht="26.1" customHeight="1">
      <c r="D6947" s="64"/>
      <c r="E6947" s="71"/>
    </row>
    <row r="6948" spans="4:5" ht="26.1" customHeight="1">
      <c r="D6948" s="64"/>
      <c r="E6948" s="71"/>
    </row>
    <row r="6949" spans="4:5" ht="26.1" customHeight="1">
      <c r="D6949" s="64"/>
      <c r="E6949" s="71"/>
    </row>
    <row r="6950" spans="4:5" ht="26.1" customHeight="1">
      <c r="D6950" s="64"/>
      <c r="E6950" s="71"/>
    </row>
    <row r="6951" spans="4:5" ht="26.1" customHeight="1">
      <c r="D6951" s="64"/>
      <c r="E6951" s="71"/>
    </row>
    <row r="6952" spans="4:5" ht="26.1" customHeight="1">
      <c r="D6952" s="64"/>
      <c r="E6952" s="71"/>
    </row>
    <row r="6953" spans="4:5" ht="26.1" customHeight="1">
      <c r="D6953" s="64"/>
      <c r="E6953" s="71"/>
    </row>
    <row r="6954" spans="4:5" ht="26.1" customHeight="1">
      <c r="D6954" s="64"/>
      <c r="E6954" s="71"/>
    </row>
    <row r="6955" spans="4:5" ht="26.1" customHeight="1">
      <c r="D6955" s="64"/>
      <c r="E6955" s="71"/>
    </row>
    <row r="6956" spans="4:5" ht="26.1" customHeight="1">
      <c r="D6956" s="64"/>
      <c r="E6956" s="71"/>
    </row>
    <row r="6957" spans="4:5" ht="26.1" customHeight="1">
      <c r="D6957" s="64"/>
      <c r="E6957" s="71"/>
    </row>
    <row r="6958" spans="4:5" ht="26.1" customHeight="1">
      <c r="D6958" s="64"/>
      <c r="E6958" s="71"/>
    </row>
    <row r="6959" spans="4:5" ht="26.1" customHeight="1">
      <c r="D6959" s="64"/>
      <c r="E6959" s="71"/>
    </row>
    <row r="6960" spans="4:5" ht="26.1" customHeight="1">
      <c r="D6960" s="64"/>
      <c r="E6960" s="71"/>
    </row>
    <row r="6961" spans="4:5" ht="26.1" customHeight="1">
      <c r="D6961" s="64"/>
      <c r="E6961" s="71"/>
    </row>
    <row r="6962" spans="4:5" ht="26.1" customHeight="1">
      <c r="D6962" s="64"/>
      <c r="E6962" s="71"/>
    </row>
    <row r="6963" spans="4:5" ht="26.1" customHeight="1">
      <c r="D6963" s="64"/>
      <c r="E6963" s="71"/>
    </row>
    <row r="6964" spans="4:5" ht="26.1" customHeight="1">
      <c r="D6964" s="64"/>
      <c r="E6964" s="71"/>
    </row>
    <row r="6965" spans="4:5" ht="26.1" customHeight="1">
      <c r="D6965" s="64"/>
      <c r="E6965" s="71"/>
    </row>
    <row r="6966" spans="4:5" ht="26.1" customHeight="1">
      <c r="D6966" s="64"/>
      <c r="E6966" s="71"/>
    </row>
    <row r="6967" spans="4:5" ht="26.1" customHeight="1">
      <c r="D6967" s="64"/>
      <c r="E6967" s="71"/>
    </row>
    <row r="6968" spans="4:5" ht="26.1" customHeight="1">
      <c r="D6968" s="64"/>
      <c r="E6968" s="71"/>
    </row>
    <row r="6969" spans="4:5" ht="26.1" customHeight="1">
      <c r="D6969" s="64"/>
      <c r="E6969" s="71"/>
    </row>
    <row r="6970" spans="4:5" ht="26.1" customHeight="1">
      <c r="D6970" s="64"/>
      <c r="E6970" s="71"/>
    </row>
    <row r="6971" spans="4:5" ht="26.1" customHeight="1">
      <c r="D6971" s="64"/>
      <c r="E6971" s="71"/>
    </row>
    <row r="6972" spans="4:5" ht="26.1" customHeight="1">
      <c r="D6972" s="64"/>
      <c r="E6972" s="71"/>
    </row>
    <row r="6973" spans="4:5" ht="26.1" customHeight="1">
      <c r="D6973" s="64"/>
      <c r="E6973" s="71"/>
    </row>
    <row r="6974" spans="4:5" ht="26.1" customHeight="1">
      <c r="D6974" s="64"/>
      <c r="E6974" s="71"/>
    </row>
    <row r="6975" spans="4:5" ht="26.1" customHeight="1">
      <c r="D6975" s="64"/>
      <c r="E6975" s="71"/>
    </row>
    <row r="6976" spans="4:5" ht="26.1" customHeight="1">
      <c r="D6976" s="64"/>
      <c r="E6976" s="71"/>
    </row>
    <row r="6977" spans="4:5" ht="26.1" customHeight="1">
      <c r="D6977" s="64"/>
      <c r="E6977" s="71"/>
    </row>
    <row r="6978" spans="4:5" ht="26.1" customHeight="1">
      <c r="D6978" s="64"/>
      <c r="E6978" s="71"/>
    </row>
    <row r="6979" spans="4:5" ht="26.1" customHeight="1">
      <c r="D6979" s="64"/>
      <c r="E6979" s="71"/>
    </row>
    <row r="6980" spans="4:5" ht="26.1" customHeight="1">
      <c r="D6980" s="64"/>
      <c r="E6980" s="71"/>
    </row>
    <row r="6981" spans="4:5" ht="26.1" customHeight="1">
      <c r="D6981" s="64"/>
      <c r="E6981" s="71"/>
    </row>
    <row r="6982" spans="4:5" ht="26.1" customHeight="1">
      <c r="D6982" s="64"/>
      <c r="E6982" s="71"/>
    </row>
    <row r="6983" spans="4:5" ht="26.1" customHeight="1">
      <c r="D6983" s="64"/>
      <c r="E6983" s="71"/>
    </row>
    <row r="6984" spans="4:5" ht="26.1" customHeight="1">
      <c r="D6984" s="64"/>
      <c r="E6984" s="71"/>
    </row>
    <row r="6985" spans="4:5" ht="26.1" customHeight="1">
      <c r="D6985" s="64"/>
      <c r="E6985" s="71"/>
    </row>
    <row r="6986" spans="4:5" ht="26.1" customHeight="1">
      <c r="D6986" s="64"/>
      <c r="E6986" s="71"/>
    </row>
    <row r="6987" spans="4:5" ht="26.1" customHeight="1">
      <c r="D6987" s="64"/>
      <c r="E6987" s="71"/>
    </row>
    <row r="6988" spans="4:5" ht="26.1" customHeight="1">
      <c r="D6988" s="64"/>
      <c r="E6988" s="71"/>
    </row>
    <row r="6989" spans="4:5" ht="26.1" customHeight="1">
      <c r="D6989" s="64"/>
      <c r="E6989" s="71"/>
    </row>
    <row r="6990" spans="4:5" ht="26.1" customHeight="1">
      <c r="D6990" s="64"/>
      <c r="E6990" s="71"/>
    </row>
    <row r="6991" spans="4:5" ht="26.1" customHeight="1">
      <c r="D6991" s="64"/>
      <c r="E6991" s="71"/>
    </row>
    <row r="6992" spans="4:5" ht="26.1" customHeight="1">
      <c r="D6992" s="64"/>
      <c r="E6992" s="71"/>
    </row>
    <row r="6993" spans="4:5" ht="26.1" customHeight="1">
      <c r="D6993" s="64"/>
      <c r="E6993" s="71"/>
    </row>
    <row r="6994" spans="4:5" ht="26.1" customHeight="1">
      <c r="D6994" s="64"/>
      <c r="E6994" s="71"/>
    </row>
    <row r="6995" spans="4:5" ht="26.1" customHeight="1">
      <c r="D6995" s="64"/>
      <c r="E6995" s="71"/>
    </row>
    <row r="6996" spans="4:5" ht="26.1" customHeight="1">
      <c r="D6996" s="64"/>
      <c r="E6996" s="71"/>
    </row>
    <row r="6997" spans="4:5" ht="26.1" customHeight="1">
      <c r="D6997" s="64"/>
      <c r="E6997" s="71"/>
    </row>
    <row r="6998" spans="4:5" ht="26.1" customHeight="1">
      <c r="D6998" s="64"/>
      <c r="E6998" s="71"/>
    </row>
    <row r="6999" spans="4:5" ht="26.1" customHeight="1">
      <c r="D6999" s="64"/>
      <c r="E6999" s="71"/>
    </row>
    <row r="7000" spans="4:5" ht="26.1" customHeight="1">
      <c r="D7000" s="64"/>
      <c r="E7000" s="71"/>
    </row>
    <row r="7001" spans="4:5" ht="26.1" customHeight="1">
      <c r="D7001" s="64"/>
      <c r="E7001" s="71"/>
    </row>
    <row r="7002" spans="4:5" ht="26.1" customHeight="1">
      <c r="D7002" s="64"/>
      <c r="E7002" s="71"/>
    </row>
    <row r="7003" spans="4:5" ht="26.1" customHeight="1">
      <c r="D7003" s="64"/>
      <c r="E7003" s="71"/>
    </row>
    <row r="7004" spans="4:5" ht="26.1" customHeight="1">
      <c r="D7004" s="64"/>
      <c r="E7004" s="71"/>
    </row>
    <row r="7005" spans="4:5" ht="26.1" customHeight="1">
      <c r="D7005" s="64"/>
      <c r="E7005" s="71"/>
    </row>
    <row r="7006" spans="4:5" ht="26.1" customHeight="1">
      <c r="D7006" s="64"/>
      <c r="E7006" s="71"/>
    </row>
    <row r="7007" spans="4:5" ht="26.1" customHeight="1">
      <c r="D7007" s="64"/>
      <c r="E7007" s="71"/>
    </row>
    <row r="7008" spans="4:5" ht="26.1" customHeight="1">
      <c r="D7008" s="64"/>
      <c r="E7008" s="71"/>
    </row>
    <row r="7009" spans="4:5" ht="26.1" customHeight="1">
      <c r="D7009" s="64"/>
      <c r="E7009" s="71"/>
    </row>
    <row r="7010" spans="4:5" ht="26.1" customHeight="1">
      <c r="D7010" s="64"/>
      <c r="E7010" s="71"/>
    </row>
    <row r="7011" spans="4:5" ht="26.1" customHeight="1">
      <c r="D7011" s="64"/>
      <c r="E7011" s="71"/>
    </row>
    <row r="7012" spans="4:5" ht="26.1" customHeight="1">
      <c r="D7012" s="64"/>
      <c r="E7012" s="71"/>
    </row>
    <row r="7013" spans="4:5" ht="26.1" customHeight="1">
      <c r="D7013" s="64"/>
      <c r="E7013" s="71"/>
    </row>
    <row r="7014" spans="4:5" ht="26.1" customHeight="1">
      <c r="D7014" s="64"/>
      <c r="E7014" s="71"/>
    </row>
    <row r="7015" spans="4:5" ht="26.1" customHeight="1">
      <c r="D7015" s="64"/>
      <c r="E7015" s="71"/>
    </row>
    <row r="7016" spans="4:5" ht="26.1" customHeight="1">
      <c r="D7016" s="64"/>
      <c r="E7016" s="71"/>
    </row>
    <row r="7017" spans="4:5" ht="26.1" customHeight="1">
      <c r="D7017" s="64"/>
      <c r="E7017" s="71"/>
    </row>
    <row r="7018" spans="4:5" ht="26.1" customHeight="1">
      <c r="D7018" s="64"/>
      <c r="E7018" s="71"/>
    </row>
    <row r="7019" spans="4:5" ht="26.1" customHeight="1">
      <c r="D7019" s="64"/>
      <c r="E7019" s="71"/>
    </row>
    <row r="7020" spans="4:5" ht="26.1" customHeight="1">
      <c r="D7020" s="64"/>
      <c r="E7020" s="71"/>
    </row>
    <row r="7021" spans="4:5" ht="26.1" customHeight="1">
      <c r="D7021" s="64"/>
      <c r="E7021" s="71"/>
    </row>
    <row r="7022" spans="4:5" ht="26.1" customHeight="1">
      <c r="D7022" s="64"/>
      <c r="E7022" s="71"/>
    </row>
    <row r="7023" spans="4:5" ht="26.1" customHeight="1">
      <c r="D7023" s="64"/>
      <c r="E7023" s="71"/>
    </row>
    <row r="7024" spans="4:5" ht="26.1" customHeight="1">
      <c r="D7024" s="64"/>
      <c r="E7024" s="71"/>
    </row>
    <row r="7025" spans="4:5" ht="26.1" customHeight="1">
      <c r="D7025" s="64"/>
      <c r="E7025" s="71"/>
    </row>
    <row r="7026" spans="4:5" ht="26.1" customHeight="1">
      <c r="D7026" s="64"/>
      <c r="E7026" s="71"/>
    </row>
    <row r="7027" spans="4:5" ht="26.1" customHeight="1">
      <c r="D7027" s="64"/>
      <c r="E7027" s="71"/>
    </row>
    <row r="7028" spans="4:5" ht="26.1" customHeight="1">
      <c r="D7028" s="64"/>
      <c r="E7028" s="71"/>
    </row>
    <row r="7029" spans="4:5" ht="26.1" customHeight="1">
      <c r="D7029" s="64"/>
      <c r="E7029" s="71"/>
    </row>
    <row r="7030" spans="4:5" ht="26.1" customHeight="1">
      <c r="D7030" s="64"/>
      <c r="E7030" s="71"/>
    </row>
    <row r="7031" spans="4:5" ht="26.1" customHeight="1">
      <c r="D7031" s="64"/>
      <c r="E7031" s="71"/>
    </row>
    <row r="7032" spans="4:5" ht="26.1" customHeight="1">
      <c r="D7032" s="64"/>
      <c r="E7032" s="71"/>
    </row>
    <row r="7033" spans="4:5" ht="26.1" customHeight="1">
      <c r="D7033" s="64"/>
      <c r="E7033" s="71"/>
    </row>
    <row r="7034" spans="4:5" ht="26.1" customHeight="1">
      <c r="D7034" s="64"/>
      <c r="E7034" s="71"/>
    </row>
    <row r="7035" spans="4:5" ht="26.1" customHeight="1">
      <c r="D7035" s="64"/>
      <c r="E7035" s="71"/>
    </row>
    <row r="7036" spans="4:5" ht="26.1" customHeight="1">
      <c r="D7036" s="64"/>
      <c r="E7036" s="71"/>
    </row>
    <row r="7037" spans="4:5" ht="26.1" customHeight="1">
      <c r="D7037" s="64"/>
      <c r="E7037" s="71"/>
    </row>
    <row r="7038" spans="4:5" ht="26.1" customHeight="1">
      <c r="D7038" s="64"/>
      <c r="E7038" s="71"/>
    </row>
    <row r="7039" spans="4:5" ht="26.1" customHeight="1">
      <c r="D7039" s="64"/>
      <c r="E7039" s="71"/>
    </row>
    <row r="7040" spans="4:5" ht="26.1" customHeight="1">
      <c r="D7040" s="64"/>
      <c r="E7040" s="71"/>
    </row>
    <row r="7041" spans="4:5" ht="26.1" customHeight="1">
      <c r="D7041" s="64"/>
      <c r="E7041" s="71"/>
    </row>
    <row r="7042" spans="4:5" ht="26.1" customHeight="1">
      <c r="D7042" s="64"/>
      <c r="E7042" s="71"/>
    </row>
    <row r="7043" spans="4:5" ht="26.1" customHeight="1">
      <c r="D7043" s="64"/>
      <c r="E7043" s="71"/>
    </row>
    <row r="7044" spans="4:5" ht="26.1" customHeight="1">
      <c r="D7044" s="64"/>
      <c r="E7044" s="71"/>
    </row>
    <row r="7045" spans="4:5" ht="26.1" customHeight="1">
      <c r="D7045" s="64"/>
      <c r="E7045" s="71"/>
    </row>
    <row r="7046" spans="4:5" ht="26.1" customHeight="1">
      <c r="D7046" s="64"/>
      <c r="E7046" s="71"/>
    </row>
    <row r="7047" spans="4:5" ht="26.1" customHeight="1">
      <c r="D7047" s="64"/>
      <c r="E7047" s="71"/>
    </row>
    <row r="7048" spans="4:5" ht="26.1" customHeight="1">
      <c r="D7048" s="64"/>
      <c r="E7048" s="71"/>
    </row>
    <row r="7049" spans="4:5" ht="26.1" customHeight="1">
      <c r="D7049" s="64"/>
      <c r="E7049" s="71"/>
    </row>
    <row r="7050" spans="4:5" ht="26.1" customHeight="1">
      <c r="D7050" s="64"/>
      <c r="E7050" s="71"/>
    </row>
    <row r="7051" spans="4:5" ht="26.1" customHeight="1">
      <c r="D7051" s="64"/>
      <c r="E7051" s="71"/>
    </row>
    <row r="7052" spans="4:5" ht="26.1" customHeight="1">
      <c r="D7052" s="64"/>
      <c r="E7052" s="71"/>
    </row>
    <row r="7053" spans="4:5" ht="26.1" customHeight="1">
      <c r="D7053" s="64"/>
      <c r="E7053" s="71"/>
    </row>
    <row r="7054" spans="4:5" ht="26.1" customHeight="1">
      <c r="D7054" s="64"/>
      <c r="E7054" s="71"/>
    </row>
    <row r="7055" spans="4:5" ht="26.1" customHeight="1">
      <c r="D7055" s="64"/>
      <c r="E7055" s="71"/>
    </row>
    <row r="7056" spans="4:5" ht="26.1" customHeight="1">
      <c r="D7056" s="64"/>
      <c r="E7056" s="71"/>
    </row>
    <row r="7057" spans="4:5" ht="26.1" customHeight="1">
      <c r="D7057" s="64"/>
      <c r="E7057" s="71"/>
    </row>
    <row r="7058" spans="4:5" ht="26.1" customHeight="1">
      <c r="D7058" s="64"/>
      <c r="E7058" s="71"/>
    </row>
    <row r="7059" spans="4:5" ht="26.1" customHeight="1">
      <c r="D7059" s="64"/>
      <c r="E7059" s="71"/>
    </row>
    <row r="7060" spans="4:5" ht="26.1" customHeight="1">
      <c r="D7060" s="64"/>
      <c r="E7060" s="71"/>
    </row>
    <row r="7061" spans="4:5" ht="26.1" customHeight="1">
      <c r="D7061" s="64"/>
      <c r="E7061" s="71"/>
    </row>
    <row r="7062" spans="4:5" ht="26.1" customHeight="1">
      <c r="D7062" s="64"/>
      <c r="E7062" s="71"/>
    </row>
    <row r="7063" spans="4:5" ht="26.1" customHeight="1">
      <c r="D7063" s="64"/>
      <c r="E7063" s="71"/>
    </row>
    <row r="7064" spans="4:5" ht="26.1" customHeight="1">
      <c r="D7064" s="64"/>
      <c r="E7064" s="71"/>
    </row>
    <row r="7065" spans="4:5" ht="26.1" customHeight="1">
      <c r="D7065" s="64"/>
      <c r="E7065" s="71"/>
    </row>
    <row r="7066" spans="4:5" ht="26.1" customHeight="1">
      <c r="D7066" s="64"/>
      <c r="E7066" s="71"/>
    </row>
    <row r="7067" spans="4:5" ht="26.1" customHeight="1">
      <c r="D7067" s="64"/>
      <c r="E7067" s="71"/>
    </row>
    <row r="7068" spans="4:5" ht="26.1" customHeight="1">
      <c r="D7068" s="64"/>
      <c r="E7068" s="71"/>
    </row>
    <row r="7069" spans="4:5" ht="26.1" customHeight="1">
      <c r="D7069" s="64"/>
      <c r="E7069" s="71"/>
    </row>
    <row r="7070" spans="4:5" ht="26.1" customHeight="1">
      <c r="D7070" s="64"/>
      <c r="E7070" s="71"/>
    </row>
    <row r="7071" spans="4:5" ht="26.1" customHeight="1">
      <c r="D7071" s="64"/>
      <c r="E7071" s="71"/>
    </row>
    <row r="7072" spans="4:5" ht="26.1" customHeight="1">
      <c r="D7072" s="64"/>
      <c r="E7072" s="71"/>
    </row>
    <row r="7073" spans="4:5" ht="26.1" customHeight="1">
      <c r="D7073" s="64"/>
      <c r="E7073" s="71"/>
    </row>
    <row r="7074" spans="4:5" ht="26.1" customHeight="1">
      <c r="D7074" s="64"/>
      <c r="E7074" s="71"/>
    </row>
    <row r="7075" spans="4:5" ht="26.1" customHeight="1">
      <c r="D7075" s="64"/>
      <c r="E7075" s="71"/>
    </row>
    <row r="7076" spans="4:5" ht="26.1" customHeight="1">
      <c r="D7076" s="64"/>
      <c r="E7076" s="71"/>
    </row>
    <row r="7077" spans="4:5" ht="26.1" customHeight="1">
      <c r="D7077" s="64"/>
      <c r="E7077" s="71"/>
    </row>
    <row r="7078" spans="4:5" ht="26.1" customHeight="1">
      <c r="D7078" s="64"/>
      <c r="E7078" s="71"/>
    </row>
    <row r="7079" spans="4:5" ht="26.1" customHeight="1">
      <c r="D7079" s="64"/>
      <c r="E7079" s="71"/>
    </row>
    <row r="7080" spans="4:5" ht="26.1" customHeight="1">
      <c r="D7080" s="64"/>
      <c r="E7080" s="71"/>
    </row>
    <row r="7081" spans="4:5" ht="26.1" customHeight="1">
      <c r="D7081" s="64"/>
      <c r="E7081" s="71"/>
    </row>
    <row r="7082" spans="4:5" ht="26.1" customHeight="1">
      <c r="D7082" s="64"/>
      <c r="E7082" s="71"/>
    </row>
    <row r="7083" spans="4:5" ht="26.1" customHeight="1">
      <c r="D7083" s="64"/>
      <c r="E7083" s="71"/>
    </row>
    <row r="7084" spans="4:5" ht="26.1" customHeight="1">
      <c r="D7084" s="64"/>
      <c r="E7084" s="71"/>
    </row>
    <row r="7085" spans="4:5" ht="26.1" customHeight="1">
      <c r="D7085" s="64"/>
      <c r="E7085" s="71"/>
    </row>
    <row r="7086" spans="4:5" ht="26.1" customHeight="1">
      <c r="D7086" s="64"/>
      <c r="E7086" s="71"/>
    </row>
    <row r="7087" spans="4:5" ht="26.1" customHeight="1">
      <c r="D7087" s="64"/>
      <c r="E7087" s="71"/>
    </row>
    <row r="7088" spans="4:5" ht="26.1" customHeight="1">
      <c r="D7088" s="64"/>
      <c r="E7088" s="71"/>
    </row>
    <row r="7089" spans="4:5" ht="26.1" customHeight="1">
      <c r="D7089" s="64"/>
      <c r="E7089" s="71"/>
    </row>
    <row r="7090" spans="4:5" ht="26.1" customHeight="1">
      <c r="D7090" s="64"/>
      <c r="E7090" s="71"/>
    </row>
    <row r="7091" spans="4:5" ht="26.1" customHeight="1">
      <c r="D7091" s="64"/>
      <c r="E7091" s="71"/>
    </row>
    <row r="7092" spans="4:5" ht="26.1" customHeight="1">
      <c r="D7092" s="64"/>
      <c r="E7092" s="71"/>
    </row>
    <row r="7093" spans="4:5" ht="26.1" customHeight="1">
      <c r="D7093" s="64"/>
      <c r="E7093" s="71"/>
    </row>
    <row r="7094" spans="4:5" ht="26.1" customHeight="1">
      <c r="D7094" s="64"/>
      <c r="E7094" s="71"/>
    </row>
    <row r="7095" spans="4:5" ht="26.1" customHeight="1">
      <c r="D7095" s="64"/>
      <c r="E7095" s="71"/>
    </row>
    <row r="7096" spans="4:5" ht="26.1" customHeight="1">
      <c r="D7096" s="64"/>
      <c r="E7096" s="71"/>
    </row>
    <row r="7097" spans="4:5" ht="26.1" customHeight="1">
      <c r="D7097" s="64"/>
      <c r="E7097" s="71"/>
    </row>
    <row r="7098" spans="4:5" ht="26.1" customHeight="1">
      <c r="D7098" s="64"/>
      <c r="E7098" s="71"/>
    </row>
    <row r="7099" spans="4:5" ht="26.1" customHeight="1">
      <c r="D7099" s="64"/>
      <c r="E7099" s="71"/>
    </row>
    <row r="7100" spans="4:5" ht="26.1" customHeight="1">
      <c r="D7100" s="64"/>
      <c r="E7100" s="71"/>
    </row>
    <row r="7101" spans="4:5" ht="26.1" customHeight="1">
      <c r="D7101" s="64"/>
      <c r="E7101" s="71"/>
    </row>
    <row r="7102" spans="4:5" ht="26.1" customHeight="1">
      <c r="D7102" s="64"/>
      <c r="E7102" s="71"/>
    </row>
    <row r="7103" spans="4:5" ht="26.1" customHeight="1">
      <c r="D7103" s="64"/>
      <c r="E7103" s="71"/>
    </row>
    <row r="7104" spans="4:5" ht="26.1" customHeight="1">
      <c r="D7104" s="64"/>
      <c r="E7104" s="71"/>
    </row>
    <row r="7105" spans="4:5" ht="26.1" customHeight="1">
      <c r="D7105" s="64"/>
      <c r="E7105" s="71"/>
    </row>
    <row r="7106" spans="4:5" ht="26.1" customHeight="1">
      <c r="D7106" s="64"/>
      <c r="E7106" s="71"/>
    </row>
    <row r="7107" spans="4:5" ht="26.1" customHeight="1">
      <c r="D7107" s="64"/>
      <c r="E7107" s="71"/>
    </row>
    <row r="7108" spans="4:5" ht="26.1" customHeight="1">
      <c r="D7108" s="64"/>
      <c r="E7108" s="71"/>
    </row>
    <row r="7109" spans="4:5" ht="26.1" customHeight="1">
      <c r="D7109" s="64"/>
      <c r="E7109" s="71"/>
    </row>
    <row r="7110" spans="4:5" ht="26.1" customHeight="1">
      <c r="D7110" s="64"/>
      <c r="E7110" s="71"/>
    </row>
    <row r="7111" spans="4:5" ht="26.1" customHeight="1">
      <c r="D7111" s="64"/>
      <c r="E7111" s="71"/>
    </row>
    <row r="7112" spans="4:5" ht="26.1" customHeight="1">
      <c r="D7112" s="64"/>
      <c r="E7112" s="71"/>
    </row>
    <row r="7113" spans="4:5" ht="26.1" customHeight="1">
      <c r="D7113" s="64"/>
      <c r="E7113" s="71"/>
    </row>
    <row r="7114" spans="4:5" ht="26.1" customHeight="1">
      <c r="D7114" s="64"/>
      <c r="E7114" s="71"/>
    </row>
    <row r="7115" spans="4:5" ht="26.1" customHeight="1">
      <c r="D7115" s="64"/>
      <c r="E7115" s="71"/>
    </row>
    <row r="7116" spans="4:5" ht="26.1" customHeight="1">
      <c r="D7116" s="64"/>
      <c r="E7116" s="71"/>
    </row>
    <row r="7117" spans="4:5" ht="26.1" customHeight="1">
      <c r="D7117" s="64"/>
      <c r="E7117" s="71"/>
    </row>
    <row r="7118" spans="4:5" ht="26.1" customHeight="1">
      <c r="D7118" s="64"/>
      <c r="E7118" s="71"/>
    </row>
    <row r="7119" spans="4:5" ht="26.1" customHeight="1">
      <c r="D7119" s="64"/>
      <c r="E7119" s="71"/>
    </row>
    <row r="7120" spans="4:5" ht="26.1" customHeight="1">
      <c r="D7120" s="64"/>
      <c r="E7120" s="71"/>
    </row>
    <row r="7121" spans="4:5" ht="26.1" customHeight="1">
      <c r="D7121" s="64"/>
      <c r="E7121" s="71"/>
    </row>
    <row r="7122" spans="4:5" ht="26.1" customHeight="1">
      <c r="D7122" s="64"/>
      <c r="E7122" s="71"/>
    </row>
    <row r="7123" spans="4:5" ht="26.1" customHeight="1">
      <c r="D7123" s="64"/>
      <c r="E7123" s="71"/>
    </row>
    <row r="7124" spans="4:5" ht="26.1" customHeight="1">
      <c r="D7124" s="64"/>
      <c r="E7124" s="71"/>
    </row>
    <row r="7125" spans="4:5" ht="26.1" customHeight="1">
      <c r="D7125" s="64"/>
      <c r="E7125" s="71"/>
    </row>
    <row r="7126" spans="4:5" ht="26.1" customHeight="1">
      <c r="D7126" s="64"/>
      <c r="E7126" s="71"/>
    </row>
    <row r="7127" spans="4:5" ht="26.1" customHeight="1">
      <c r="D7127" s="64"/>
      <c r="E7127" s="71"/>
    </row>
    <row r="7128" spans="4:5" ht="26.1" customHeight="1">
      <c r="D7128" s="64"/>
      <c r="E7128" s="71"/>
    </row>
    <row r="7129" spans="4:5" ht="26.1" customHeight="1">
      <c r="D7129" s="64"/>
      <c r="E7129" s="71"/>
    </row>
    <row r="7130" spans="4:5" ht="26.1" customHeight="1">
      <c r="D7130" s="64"/>
      <c r="E7130" s="71"/>
    </row>
    <row r="7131" spans="4:5" ht="26.1" customHeight="1">
      <c r="D7131" s="64"/>
      <c r="E7131" s="71"/>
    </row>
    <row r="7132" spans="4:5" ht="26.1" customHeight="1">
      <c r="D7132" s="64"/>
      <c r="E7132" s="71"/>
    </row>
    <row r="7133" spans="4:5" ht="26.1" customHeight="1">
      <c r="D7133" s="64"/>
      <c r="E7133" s="71"/>
    </row>
    <row r="7134" spans="4:5" ht="26.1" customHeight="1">
      <c r="D7134" s="64"/>
      <c r="E7134" s="71"/>
    </row>
    <row r="7135" spans="4:5" ht="26.1" customHeight="1">
      <c r="D7135" s="64"/>
      <c r="E7135" s="71"/>
    </row>
    <row r="7136" spans="4:5" ht="26.1" customHeight="1">
      <c r="D7136" s="64"/>
      <c r="E7136" s="71"/>
    </row>
    <row r="7137" spans="4:5" ht="26.1" customHeight="1">
      <c r="D7137" s="64"/>
      <c r="E7137" s="71"/>
    </row>
    <row r="7138" spans="4:5" ht="26.1" customHeight="1">
      <c r="D7138" s="64"/>
      <c r="E7138" s="71"/>
    </row>
    <row r="7139" spans="4:5" ht="26.1" customHeight="1">
      <c r="D7139" s="64"/>
      <c r="E7139" s="71"/>
    </row>
    <row r="7140" spans="4:5" ht="26.1" customHeight="1">
      <c r="D7140" s="64"/>
      <c r="E7140" s="71"/>
    </row>
    <row r="7141" spans="4:5" ht="26.1" customHeight="1">
      <c r="D7141" s="64"/>
      <c r="E7141" s="71"/>
    </row>
    <row r="7142" spans="4:5" ht="26.1" customHeight="1">
      <c r="D7142" s="64"/>
      <c r="E7142" s="71"/>
    </row>
    <row r="7143" spans="4:5" ht="26.1" customHeight="1">
      <c r="D7143" s="64"/>
      <c r="E7143" s="71"/>
    </row>
    <row r="7144" spans="4:5" ht="26.1" customHeight="1">
      <c r="D7144" s="64"/>
      <c r="E7144" s="71"/>
    </row>
    <row r="7145" spans="4:5" ht="26.1" customHeight="1">
      <c r="D7145" s="64"/>
      <c r="E7145" s="71"/>
    </row>
    <row r="7146" spans="4:5" ht="26.1" customHeight="1">
      <c r="D7146" s="64"/>
      <c r="E7146" s="71"/>
    </row>
    <row r="7147" spans="4:5" ht="26.1" customHeight="1">
      <c r="D7147" s="64"/>
      <c r="E7147" s="71"/>
    </row>
    <row r="7148" spans="4:5" ht="26.1" customHeight="1">
      <c r="D7148" s="64"/>
      <c r="E7148" s="71"/>
    </row>
    <row r="7149" spans="4:5" ht="26.1" customHeight="1">
      <c r="D7149" s="64"/>
      <c r="E7149" s="71"/>
    </row>
    <row r="7150" spans="4:5" ht="26.1" customHeight="1">
      <c r="D7150" s="64"/>
      <c r="E7150" s="71"/>
    </row>
    <row r="7151" spans="4:5" ht="26.1" customHeight="1">
      <c r="D7151" s="64"/>
      <c r="E7151" s="71"/>
    </row>
    <row r="7152" spans="4:5" ht="26.1" customHeight="1">
      <c r="D7152" s="64"/>
      <c r="E7152" s="71"/>
    </row>
    <row r="7153" spans="4:5" ht="26.1" customHeight="1">
      <c r="D7153" s="64"/>
      <c r="E7153" s="71"/>
    </row>
    <row r="7154" spans="4:5" ht="26.1" customHeight="1">
      <c r="D7154" s="64"/>
      <c r="E7154" s="71"/>
    </row>
    <row r="7155" spans="4:5" ht="26.1" customHeight="1">
      <c r="D7155" s="64"/>
      <c r="E7155" s="71"/>
    </row>
    <row r="7156" spans="4:5" ht="26.1" customHeight="1">
      <c r="D7156" s="64"/>
      <c r="E7156" s="71"/>
    </row>
    <row r="7157" spans="4:5" ht="26.1" customHeight="1">
      <c r="D7157" s="64"/>
      <c r="E7157" s="71"/>
    </row>
    <row r="7158" spans="4:5" ht="26.1" customHeight="1">
      <c r="D7158" s="64"/>
      <c r="E7158" s="71"/>
    </row>
    <row r="7159" spans="4:5" ht="26.1" customHeight="1">
      <c r="D7159" s="64"/>
      <c r="E7159" s="71"/>
    </row>
    <row r="7160" spans="4:5" ht="26.1" customHeight="1">
      <c r="D7160" s="64"/>
      <c r="E7160" s="71"/>
    </row>
    <row r="7161" spans="4:5" ht="26.1" customHeight="1">
      <c r="D7161" s="64"/>
      <c r="E7161" s="71"/>
    </row>
    <row r="7162" spans="4:5" ht="26.1" customHeight="1">
      <c r="D7162" s="64"/>
      <c r="E7162" s="71"/>
    </row>
    <row r="7163" spans="4:5" ht="26.1" customHeight="1">
      <c r="D7163" s="64"/>
      <c r="E7163" s="71"/>
    </row>
    <row r="7164" spans="4:5" ht="26.1" customHeight="1">
      <c r="D7164" s="64"/>
      <c r="E7164" s="71"/>
    </row>
    <row r="7165" spans="4:5" ht="26.1" customHeight="1">
      <c r="D7165" s="64"/>
      <c r="E7165" s="71"/>
    </row>
    <row r="7166" spans="4:5" ht="26.1" customHeight="1">
      <c r="D7166" s="64"/>
      <c r="E7166" s="71"/>
    </row>
    <row r="7167" spans="4:5" ht="26.1" customHeight="1">
      <c r="D7167" s="64"/>
      <c r="E7167" s="71"/>
    </row>
    <row r="7168" spans="4:5" ht="26.1" customHeight="1">
      <c r="D7168" s="64"/>
      <c r="E7168" s="71"/>
    </row>
    <row r="7169" spans="4:5" ht="26.1" customHeight="1">
      <c r="D7169" s="64"/>
      <c r="E7169" s="71"/>
    </row>
    <row r="7170" spans="4:5" ht="26.1" customHeight="1">
      <c r="D7170" s="64"/>
      <c r="E7170" s="71"/>
    </row>
    <row r="7171" spans="4:5" ht="26.1" customHeight="1">
      <c r="D7171" s="64"/>
      <c r="E7171" s="71"/>
    </row>
    <row r="7172" spans="4:5" ht="26.1" customHeight="1">
      <c r="D7172" s="64"/>
      <c r="E7172" s="71"/>
    </row>
    <row r="7173" spans="4:5" ht="26.1" customHeight="1">
      <c r="D7173" s="64"/>
      <c r="E7173" s="71"/>
    </row>
    <row r="7174" spans="4:5" ht="26.1" customHeight="1">
      <c r="D7174" s="64"/>
      <c r="E7174" s="71"/>
    </row>
    <row r="7175" spans="4:5" ht="26.1" customHeight="1">
      <c r="D7175" s="64"/>
      <c r="E7175" s="71"/>
    </row>
    <row r="7176" spans="4:5" ht="26.1" customHeight="1">
      <c r="D7176" s="64"/>
      <c r="E7176" s="71"/>
    </row>
    <row r="7177" spans="4:5" ht="26.1" customHeight="1">
      <c r="D7177" s="64"/>
      <c r="E7177" s="71"/>
    </row>
    <row r="7178" spans="4:5" ht="26.1" customHeight="1">
      <c r="D7178" s="64"/>
      <c r="E7178" s="71"/>
    </row>
    <row r="7179" spans="4:5" ht="26.1" customHeight="1">
      <c r="D7179" s="64"/>
      <c r="E7179" s="71"/>
    </row>
    <row r="7180" spans="4:5" ht="26.1" customHeight="1">
      <c r="D7180" s="64"/>
      <c r="E7180" s="71"/>
    </row>
    <row r="7181" spans="4:5" ht="26.1" customHeight="1">
      <c r="D7181" s="64"/>
      <c r="E7181" s="71"/>
    </row>
    <row r="7182" spans="4:5" ht="26.1" customHeight="1">
      <c r="D7182" s="64"/>
      <c r="E7182" s="71"/>
    </row>
    <row r="7183" spans="4:5" ht="26.1" customHeight="1">
      <c r="D7183" s="64"/>
      <c r="E7183" s="71"/>
    </row>
    <row r="7184" spans="4:5" ht="26.1" customHeight="1">
      <c r="D7184" s="64"/>
      <c r="E7184" s="71"/>
    </row>
    <row r="7185" spans="4:5" ht="26.1" customHeight="1">
      <c r="D7185" s="64"/>
      <c r="E7185" s="71"/>
    </row>
    <row r="7186" spans="4:5" ht="26.1" customHeight="1">
      <c r="D7186" s="64"/>
      <c r="E7186" s="71"/>
    </row>
    <row r="7187" spans="4:5" ht="26.1" customHeight="1">
      <c r="D7187" s="64"/>
      <c r="E7187" s="71"/>
    </row>
    <row r="7188" spans="4:5" ht="26.1" customHeight="1">
      <c r="D7188" s="64"/>
      <c r="E7188" s="71"/>
    </row>
    <row r="7189" spans="4:5" ht="26.1" customHeight="1">
      <c r="D7189" s="64"/>
      <c r="E7189" s="71"/>
    </row>
    <row r="7190" spans="4:5" ht="26.1" customHeight="1">
      <c r="D7190" s="64"/>
      <c r="E7190" s="71"/>
    </row>
    <row r="7191" spans="4:5" ht="26.1" customHeight="1">
      <c r="D7191" s="64"/>
      <c r="E7191" s="71"/>
    </row>
    <row r="7192" spans="4:5" ht="26.1" customHeight="1">
      <c r="D7192" s="64"/>
      <c r="E7192" s="71"/>
    </row>
    <row r="7193" spans="4:5" ht="26.1" customHeight="1">
      <c r="D7193" s="64"/>
      <c r="E7193" s="71"/>
    </row>
    <row r="7194" spans="4:5" ht="26.1" customHeight="1">
      <c r="D7194" s="64"/>
      <c r="E7194" s="71"/>
    </row>
    <row r="7195" spans="4:5" ht="26.1" customHeight="1">
      <c r="D7195" s="64"/>
      <c r="E7195" s="71"/>
    </row>
    <row r="7196" spans="4:5" ht="26.1" customHeight="1">
      <c r="D7196" s="64"/>
      <c r="E7196" s="71"/>
    </row>
    <row r="7197" spans="4:5" ht="26.1" customHeight="1">
      <c r="D7197" s="64"/>
      <c r="E7197" s="71"/>
    </row>
    <row r="7198" spans="4:5" ht="26.1" customHeight="1">
      <c r="D7198" s="64"/>
      <c r="E7198" s="71"/>
    </row>
    <row r="7199" spans="4:5" ht="26.1" customHeight="1">
      <c r="D7199" s="64"/>
      <c r="E7199" s="71"/>
    </row>
    <row r="7200" spans="4:5" ht="26.1" customHeight="1">
      <c r="D7200" s="64"/>
      <c r="E7200" s="71"/>
    </row>
    <row r="7201" spans="4:5" ht="26.1" customHeight="1">
      <c r="D7201" s="64"/>
      <c r="E7201" s="71"/>
    </row>
    <row r="7202" spans="4:5" ht="26.1" customHeight="1">
      <c r="D7202" s="64"/>
      <c r="E7202" s="71"/>
    </row>
    <row r="7203" spans="4:5" ht="26.1" customHeight="1">
      <c r="D7203" s="64"/>
      <c r="E7203" s="71"/>
    </row>
    <row r="7204" spans="4:5" ht="26.1" customHeight="1">
      <c r="D7204" s="64"/>
      <c r="E7204" s="71"/>
    </row>
    <row r="7205" spans="4:5" ht="26.1" customHeight="1">
      <c r="D7205" s="64"/>
      <c r="E7205" s="71"/>
    </row>
    <row r="7206" spans="4:5" ht="26.1" customHeight="1">
      <c r="D7206" s="64"/>
      <c r="E7206" s="71"/>
    </row>
    <row r="7207" spans="4:5" ht="26.1" customHeight="1">
      <c r="D7207" s="64"/>
      <c r="E7207" s="71"/>
    </row>
    <row r="7208" spans="4:5" ht="26.1" customHeight="1">
      <c r="D7208" s="64"/>
      <c r="E7208" s="71"/>
    </row>
    <row r="7209" spans="4:5" ht="26.1" customHeight="1">
      <c r="D7209" s="64"/>
      <c r="E7209" s="71"/>
    </row>
    <row r="7210" spans="4:5" ht="26.1" customHeight="1">
      <c r="D7210" s="64"/>
      <c r="E7210" s="71"/>
    </row>
    <row r="7211" spans="4:5" ht="26.1" customHeight="1">
      <c r="D7211" s="64"/>
      <c r="E7211" s="71"/>
    </row>
    <row r="7212" spans="4:5" ht="26.1" customHeight="1">
      <c r="D7212" s="64"/>
      <c r="E7212" s="71"/>
    </row>
    <row r="7213" spans="4:5" ht="26.1" customHeight="1">
      <c r="D7213" s="64"/>
      <c r="E7213" s="71"/>
    </row>
    <row r="7214" spans="4:5" ht="26.1" customHeight="1">
      <c r="D7214" s="64"/>
      <c r="E7214" s="71"/>
    </row>
    <row r="7215" spans="4:5" ht="26.1" customHeight="1">
      <c r="D7215" s="64"/>
      <c r="E7215" s="71"/>
    </row>
    <row r="7216" spans="4:5" ht="26.1" customHeight="1">
      <c r="D7216" s="64"/>
      <c r="E7216" s="71"/>
    </row>
    <row r="7217" spans="4:5" ht="26.1" customHeight="1">
      <c r="D7217" s="64"/>
      <c r="E7217" s="71"/>
    </row>
    <row r="7218" spans="4:5" ht="26.1" customHeight="1">
      <c r="D7218" s="64"/>
      <c r="E7218" s="71"/>
    </row>
    <row r="7219" spans="4:5" ht="26.1" customHeight="1">
      <c r="D7219" s="64"/>
      <c r="E7219" s="71"/>
    </row>
    <row r="7220" spans="4:5" ht="26.1" customHeight="1">
      <c r="D7220" s="64"/>
      <c r="E7220" s="71"/>
    </row>
    <row r="7221" spans="4:5" ht="26.1" customHeight="1">
      <c r="D7221" s="64"/>
      <c r="E7221" s="71"/>
    </row>
    <row r="7222" spans="4:5" ht="26.1" customHeight="1">
      <c r="D7222" s="64"/>
      <c r="E7222" s="71"/>
    </row>
    <row r="7223" spans="4:5" ht="26.1" customHeight="1">
      <c r="D7223" s="64"/>
      <c r="E7223" s="71"/>
    </row>
    <row r="7224" spans="4:5" ht="26.1" customHeight="1">
      <c r="D7224" s="64"/>
      <c r="E7224" s="71"/>
    </row>
    <row r="7225" spans="4:5" ht="26.1" customHeight="1">
      <c r="D7225" s="64"/>
      <c r="E7225" s="71"/>
    </row>
    <row r="7226" spans="4:5" ht="26.1" customHeight="1">
      <c r="D7226" s="64"/>
      <c r="E7226" s="71"/>
    </row>
    <row r="7227" spans="4:5" ht="26.1" customHeight="1">
      <c r="D7227" s="64"/>
      <c r="E7227" s="71"/>
    </row>
    <row r="7228" spans="4:5" ht="26.1" customHeight="1">
      <c r="D7228" s="64"/>
      <c r="E7228" s="71"/>
    </row>
    <row r="7229" spans="4:5" ht="26.1" customHeight="1">
      <c r="D7229" s="64"/>
      <c r="E7229" s="71"/>
    </row>
    <row r="7230" spans="4:5" ht="26.1" customHeight="1">
      <c r="D7230" s="64"/>
      <c r="E7230" s="71"/>
    </row>
    <row r="7231" spans="4:5" ht="26.1" customHeight="1">
      <c r="D7231" s="64"/>
      <c r="E7231" s="71"/>
    </row>
    <row r="7232" spans="4:5" ht="26.1" customHeight="1">
      <c r="D7232" s="64"/>
      <c r="E7232" s="71"/>
    </row>
    <row r="7233" spans="4:5" ht="26.1" customHeight="1">
      <c r="D7233" s="64"/>
      <c r="E7233" s="71"/>
    </row>
    <row r="7234" spans="4:5" ht="26.1" customHeight="1">
      <c r="D7234" s="64"/>
      <c r="E7234" s="71"/>
    </row>
    <row r="7235" spans="4:5" ht="26.1" customHeight="1">
      <c r="D7235" s="64"/>
      <c r="E7235" s="71"/>
    </row>
    <row r="7236" spans="4:5" ht="26.1" customHeight="1">
      <c r="D7236" s="64"/>
      <c r="E7236" s="71"/>
    </row>
    <row r="7237" spans="4:5" ht="26.1" customHeight="1">
      <c r="D7237" s="64"/>
      <c r="E7237" s="71"/>
    </row>
    <row r="7238" spans="4:5" ht="26.1" customHeight="1">
      <c r="D7238" s="64"/>
      <c r="E7238" s="71"/>
    </row>
    <row r="7239" spans="4:5" ht="26.1" customHeight="1">
      <c r="D7239" s="64"/>
      <c r="E7239" s="71"/>
    </row>
    <row r="7240" spans="4:5" ht="26.1" customHeight="1">
      <c r="D7240" s="64"/>
      <c r="E7240" s="71"/>
    </row>
    <row r="7241" spans="4:5" ht="26.1" customHeight="1">
      <c r="D7241" s="64"/>
      <c r="E7241" s="71"/>
    </row>
    <row r="7242" spans="4:5" ht="26.1" customHeight="1">
      <c r="D7242" s="64"/>
      <c r="E7242" s="71"/>
    </row>
    <row r="7243" spans="4:5" ht="26.1" customHeight="1">
      <c r="D7243" s="64"/>
      <c r="E7243" s="71"/>
    </row>
    <row r="7244" spans="4:5" ht="26.1" customHeight="1">
      <c r="D7244" s="64"/>
      <c r="E7244" s="71"/>
    </row>
    <row r="7245" spans="4:5" ht="26.1" customHeight="1">
      <c r="D7245" s="64"/>
      <c r="E7245" s="71"/>
    </row>
    <row r="7246" spans="4:5" ht="26.1" customHeight="1">
      <c r="D7246" s="64"/>
      <c r="E7246" s="71"/>
    </row>
    <row r="7247" spans="4:5" ht="26.1" customHeight="1">
      <c r="D7247" s="64"/>
      <c r="E7247" s="71"/>
    </row>
    <row r="7248" spans="4:5" ht="26.1" customHeight="1">
      <c r="D7248" s="64"/>
      <c r="E7248" s="71"/>
    </row>
    <row r="7249" spans="4:5" ht="26.1" customHeight="1">
      <c r="D7249" s="64"/>
      <c r="E7249" s="71"/>
    </row>
    <row r="7250" spans="4:5" ht="26.1" customHeight="1">
      <c r="D7250" s="64"/>
      <c r="E7250" s="71"/>
    </row>
    <row r="7251" spans="4:5" ht="26.1" customHeight="1">
      <c r="D7251" s="64"/>
      <c r="E7251" s="71"/>
    </row>
    <row r="7252" spans="4:5" ht="26.1" customHeight="1">
      <c r="D7252" s="64"/>
      <c r="E7252" s="71"/>
    </row>
    <row r="7253" spans="4:5" ht="26.1" customHeight="1">
      <c r="D7253" s="64"/>
      <c r="E7253" s="71"/>
    </row>
    <row r="7254" spans="4:5" ht="26.1" customHeight="1">
      <c r="D7254" s="64"/>
      <c r="E7254" s="71"/>
    </row>
    <row r="7255" spans="4:5" ht="26.1" customHeight="1">
      <c r="D7255" s="64"/>
      <c r="E7255" s="71"/>
    </row>
    <row r="7256" spans="4:5" ht="26.1" customHeight="1">
      <c r="D7256" s="64"/>
      <c r="E7256" s="71"/>
    </row>
    <row r="7257" spans="4:5" ht="26.1" customHeight="1">
      <c r="D7257" s="64"/>
      <c r="E7257" s="71"/>
    </row>
    <row r="7258" spans="4:5" ht="26.1" customHeight="1">
      <c r="D7258" s="64"/>
      <c r="E7258" s="71"/>
    </row>
    <row r="7259" spans="4:5" ht="26.1" customHeight="1">
      <c r="D7259" s="64"/>
      <c r="E7259" s="71"/>
    </row>
    <row r="7260" spans="4:5" ht="26.1" customHeight="1">
      <c r="D7260" s="64"/>
      <c r="E7260" s="71"/>
    </row>
    <row r="7261" spans="4:5" ht="26.1" customHeight="1">
      <c r="D7261" s="64"/>
      <c r="E7261" s="71"/>
    </row>
    <row r="7262" spans="4:5" ht="26.1" customHeight="1">
      <c r="D7262" s="64"/>
      <c r="E7262" s="71"/>
    </row>
    <row r="7263" spans="4:5" ht="26.1" customHeight="1">
      <c r="D7263" s="64"/>
      <c r="E7263" s="71"/>
    </row>
    <row r="7264" spans="4:5" ht="26.1" customHeight="1">
      <c r="D7264" s="64"/>
      <c r="E7264" s="71"/>
    </row>
    <row r="7265" spans="4:5" ht="26.1" customHeight="1">
      <c r="D7265" s="64"/>
      <c r="E7265" s="71"/>
    </row>
    <row r="7266" spans="4:5" ht="26.1" customHeight="1">
      <c r="D7266" s="64"/>
      <c r="E7266" s="71"/>
    </row>
    <row r="7267" spans="4:5" ht="26.1" customHeight="1">
      <c r="D7267" s="64"/>
      <c r="E7267" s="71"/>
    </row>
    <row r="7268" spans="4:5" ht="26.1" customHeight="1">
      <c r="D7268" s="64"/>
      <c r="E7268" s="71"/>
    </row>
    <row r="7269" spans="4:5" ht="26.1" customHeight="1">
      <c r="D7269" s="64"/>
      <c r="E7269" s="71"/>
    </row>
    <row r="7270" spans="4:5" ht="26.1" customHeight="1">
      <c r="D7270" s="64"/>
      <c r="E7270" s="71"/>
    </row>
    <row r="7271" spans="4:5" ht="26.1" customHeight="1">
      <c r="D7271" s="64"/>
      <c r="E7271" s="71"/>
    </row>
    <row r="7272" spans="4:5" ht="26.1" customHeight="1">
      <c r="D7272" s="64"/>
      <c r="E7272" s="71"/>
    </row>
    <row r="7273" spans="4:5" ht="26.1" customHeight="1">
      <c r="D7273" s="64"/>
      <c r="E7273" s="71"/>
    </row>
    <row r="7274" spans="4:5" ht="26.1" customHeight="1">
      <c r="D7274" s="64"/>
      <c r="E7274" s="71"/>
    </row>
    <row r="7275" spans="4:5" ht="26.1" customHeight="1">
      <c r="D7275" s="64"/>
      <c r="E7275" s="71"/>
    </row>
    <row r="7276" spans="4:5" ht="26.1" customHeight="1">
      <c r="D7276" s="64"/>
      <c r="E7276" s="71"/>
    </row>
    <row r="7277" spans="4:5" ht="26.1" customHeight="1">
      <c r="D7277" s="64"/>
      <c r="E7277" s="71"/>
    </row>
    <row r="7278" spans="4:5" ht="26.1" customHeight="1">
      <c r="D7278" s="64"/>
      <c r="E7278" s="71"/>
    </row>
    <row r="7279" spans="4:5" ht="26.1" customHeight="1">
      <c r="D7279" s="64"/>
      <c r="E7279" s="71"/>
    </row>
    <row r="7280" spans="4:5" ht="26.1" customHeight="1">
      <c r="D7280" s="64"/>
      <c r="E7280" s="71"/>
    </row>
    <row r="7281" spans="4:5" ht="26.1" customHeight="1">
      <c r="D7281" s="64"/>
      <c r="E7281" s="71"/>
    </row>
    <row r="7282" spans="4:5" ht="26.1" customHeight="1">
      <c r="D7282" s="64"/>
      <c r="E7282" s="71"/>
    </row>
    <row r="7283" spans="4:5" ht="26.1" customHeight="1">
      <c r="D7283" s="64"/>
      <c r="E7283" s="71"/>
    </row>
    <row r="7284" spans="4:5" ht="26.1" customHeight="1">
      <c r="D7284" s="64"/>
      <c r="E7284" s="71"/>
    </row>
    <row r="7285" spans="4:5" ht="26.1" customHeight="1">
      <c r="D7285" s="64"/>
      <c r="E7285" s="71"/>
    </row>
    <row r="7286" spans="4:5" ht="26.1" customHeight="1">
      <c r="D7286" s="64"/>
      <c r="E7286" s="71"/>
    </row>
    <row r="7287" spans="4:5" ht="26.1" customHeight="1">
      <c r="D7287" s="64"/>
      <c r="E7287" s="71"/>
    </row>
    <row r="7288" spans="4:5" ht="26.1" customHeight="1">
      <c r="D7288" s="64"/>
      <c r="E7288" s="71"/>
    </row>
    <row r="7289" spans="4:5" ht="26.1" customHeight="1">
      <c r="D7289" s="64"/>
      <c r="E7289" s="71"/>
    </row>
    <row r="7290" spans="4:5" ht="26.1" customHeight="1">
      <c r="D7290" s="64"/>
      <c r="E7290" s="71"/>
    </row>
    <row r="7291" spans="4:5" ht="26.1" customHeight="1">
      <c r="D7291" s="64"/>
      <c r="E7291" s="71"/>
    </row>
    <row r="7292" spans="4:5" ht="26.1" customHeight="1">
      <c r="D7292" s="64"/>
      <c r="E7292" s="71"/>
    </row>
    <row r="7293" spans="4:5" ht="26.1" customHeight="1">
      <c r="D7293" s="64"/>
      <c r="E7293" s="71"/>
    </row>
    <row r="7294" spans="4:5" ht="26.1" customHeight="1">
      <c r="D7294" s="64"/>
      <c r="E7294" s="71"/>
    </row>
    <row r="7295" spans="4:5" ht="26.1" customHeight="1">
      <c r="D7295" s="64"/>
      <c r="E7295" s="71"/>
    </row>
    <row r="7296" spans="4:5" ht="26.1" customHeight="1">
      <c r="D7296" s="64"/>
      <c r="E7296" s="71"/>
    </row>
    <row r="7297" spans="4:5" ht="26.1" customHeight="1">
      <c r="D7297" s="64"/>
      <c r="E7297" s="71"/>
    </row>
    <row r="7298" spans="4:5" ht="26.1" customHeight="1">
      <c r="D7298" s="64"/>
      <c r="E7298" s="71"/>
    </row>
    <row r="7299" spans="4:5" ht="26.1" customHeight="1">
      <c r="D7299" s="64"/>
      <c r="E7299" s="71"/>
    </row>
    <row r="7300" spans="4:5" ht="26.1" customHeight="1">
      <c r="D7300" s="64"/>
      <c r="E7300" s="71"/>
    </row>
    <row r="7301" spans="4:5" ht="26.1" customHeight="1">
      <c r="D7301" s="64"/>
      <c r="E7301" s="71"/>
    </row>
    <row r="7302" spans="4:5" ht="26.1" customHeight="1">
      <c r="D7302" s="64"/>
      <c r="E7302" s="71"/>
    </row>
    <row r="7303" spans="4:5" ht="26.1" customHeight="1">
      <c r="D7303" s="64"/>
      <c r="E7303" s="71"/>
    </row>
    <row r="7304" spans="4:5" ht="26.1" customHeight="1">
      <c r="D7304" s="64"/>
      <c r="E7304" s="71"/>
    </row>
    <row r="7305" spans="4:5" ht="26.1" customHeight="1">
      <c r="D7305" s="64"/>
      <c r="E7305" s="71"/>
    </row>
    <row r="7306" spans="4:5" ht="26.1" customHeight="1">
      <c r="D7306" s="64"/>
      <c r="E7306" s="71"/>
    </row>
    <row r="7307" spans="4:5" ht="26.1" customHeight="1">
      <c r="D7307" s="64"/>
      <c r="E7307" s="71"/>
    </row>
    <row r="7308" spans="4:5" ht="26.1" customHeight="1">
      <c r="D7308" s="64"/>
      <c r="E7308" s="71"/>
    </row>
    <row r="7309" spans="4:5" ht="26.1" customHeight="1">
      <c r="D7309" s="64"/>
      <c r="E7309" s="71"/>
    </row>
    <row r="7310" spans="4:5" ht="26.1" customHeight="1">
      <c r="D7310" s="64"/>
      <c r="E7310" s="71"/>
    </row>
    <row r="7311" spans="4:5" ht="26.1" customHeight="1">
      <c r="D7311" s="64"/>
      <c r="E7311" s="71"/>
    </row>
    <row r="7312" spans="4:5" ht="26.1" customHeight="1">
      <c r="D7312" s="64"/>
      <c r="E7312" s="71"/>
    </row>
    <row r="7313" spans="4:5" ht="26.1" customHeight="1">
      <c r="D7313" s="64"/>
      <c r="E7313" s="71"/>
    </row>
    <row r="7314" spans="4:5" ht="26.1" customHeight="1">
      <c r="D7314" s="64"/>
      <c r="E7314" s="71"/>
    </row>
    <row r="7315" spans="4:5" ht="26.1" customHeight="1">
      <c r="D7315" s="64"/>
      <c r="E7315" s="71"/>
    </row>
    <row r="7316" spans="4:5" ht="26.1" customHeight="1">
      <c r="D7316" s="64"/>
      <c r="E7316" s="71"/>
    </row>
    <row r="7317" spans="4:5" ht="26.1" customHeight="1">
      <c r="D7317" s="64"/>
      <c r="E7317" s="71"/>
    </row>
    <row r="7318" spans="4:5" ht="26.1" customHeight="1">
      <c r="D7318" s="64"/>
      <c r="E7318" s="71"/>
    </row>
    <row r="7319" spans="4:5" ht="26.1" customHeight="1">
      <c r="D7319" s="64"/>
      <c r="E7319" s="71"/>
    </row>
    <row r="7320" spans="4:5" ht="26.1" customHeight="1">
      <c r="D7320" s="64"/>
      <c r="E7320" s="71"/>
    </row>
    <row r="7321" spans="4:5" ht="26.1" customHeight="1">
      <c r="D7321" s="64"/>
      <c r="E7321" s="71"/>
    </row>
    <row r="7322" spans="4:5" ht="26.1" customHeight="1">
      <c r="D7322" s="64"/>
      <c r="E7322" s="71"/>
    </row>
    <row r="7323" spans="4:5" ht="26.1" customHeight="1">
      <c r="D7323" s="64"/>
      <c r="E7323" s="71"/>
    </row>
    <row r="7324" spans="4:5" ht="26.1" customHeight="1">
      <c r="D7324" s="64"/>
      <c r="E7324" s="71"/>
    </row>
    <row r="7325" spans="4:5" ht="26.1" customHeight="1">
      <c r="D7325" s="64"/>
      <c r="E7325" s="71"/>
    </row>
    <row r="7326" spans="4:5" ht="26.1" customHeight="1">
      <c r="D7326" s="64"/>
      <c r="E7326" s="71"/>
    </row>
    <row r="7327" spans="4:5" ht="26.1" customHeight="1">
      <c r="D7327" s="64"/>
      <c r="E7327" s="71"/>
    </row>
    <row r="7328" spans="4:5" ht="26.1" customHeight="1">
      <c r="D7328" s="64"/>
      <c r="E7328" s="71"/>
    </row>
    <row r="7329" spans="4:5" ht="26.1" customHeight="1">
      <c r="D7329" s="64"/>
      <c r="E7329" s="71"/>
    </row>
    <row r="7330" spans="4:5" ht="26.1" customHeight="1">
      <c r="D7330" s="64"/>
      <c r="E7330" s="71"/>
    </row>
    <row r="7331" spans="4:5" ht="26.1" customHeight="1">
      <c r="D7331" s="64"/>
      <c r="E7331" s="71"/>
    </row>
    <row r="7332" spans="4:5" ht="26.1" customHeight="1">
      <c r="D7332" s="64"/>
      <c r="E7332" s="71"/>
    </row>
    <row r="7333" spans="4:5" ht="26.1" customHeight="1">
      <c r="D7333" s="64"/>
      <c r="E7333" s="71"/>
    </row>
    <row r="7334" spans="4:5" ht="26.1" customHeight="1">
      <c r="D7334" s="64"/>
      <c r="E7334" s="71"/>
    </row>
    <row r="7335" spans="4:5" ht="26.1" customHeight="1">
      <c r="D7335" s="64"/>
      <c r="E7335" s="71"/>
    </row>
    <row r="7336" spans="4:5" ht="26.1" customHeight="1">
      <c r="D7336" s="64"/>
      <c r="E7336" s="71"/>
    </row>
    <row r="7337" spans="4:5" ht="26.1" customHeight="1">
      <c r="D7337" s="64"/>
      <c r="E7337" s="71"/>
    </row>
    <row r="7338" spans="4:5" ht="26.1" customHeight="1">
      <c r="D7338" s="64"/>
      <c r="E7338" s="71"/>
    </row>
    <row r="7339" spans="4:5" ht="26.1" customHeight="1">
      <c r="D7339" s="64"/>
      <c r="E7339" s="71"/>
    </row>
    <row r="7340" spans="4:5" ht="26.1" customHeight="1">
      <c r="D7340" s="64"/>
      <c r="E7340" s="71"/>
    </row>
    <row r="7341" spans="4:5" ht="26.1" customHeight="1">
      <c r="D7341" s="64"/>
      <c r="E7341" s="71"/>
    </row>
    <row r="7342" spans="4:5" ht="26.1" customHeight="1">
      <c r="D7342" s="64"/>
      <c r="E7342" s="71"/>
    </row>
    <row r="7343" spans="4:5" ht="26.1" customHeight="1">
      <c r="D7343" s="64"/>
      <c r="E7343" s="71"/>
    </row>
    <row r="7344" spans="4:5" ht="26.1" customHeight="1">
      <c r="D7344" s="64"/>
      <c r="E7344" s="71"/>
    </row>
    <row r="7345" spans="4:5" ht="26.1" customHeight="1">
      <c r="D7345" s="64"/>
      <c r="E7345" s="71"/>
    </row>
    <row r="7346" spans="4:5" ht="26.1" customHeight="1">
      <c r="D7346" s="64"/>
      <c r="E7346" s="71"/>
    </row>
    <row r="7347" spans="4:5" ht="26.1" customHeight="1">
      <c r="D7347" s="64"/>
      <c r="E7347" s="71"/>
    </row>
    <row r="7348" spans="4:5" ht="26.1" customHeight="1">
      <c r="D7348" s="64"/>
      <c r="E7348" s="71"/>
    </row>
    <row r="7349" spans="4:5" ht="26.1" customHeight="1">
      <c r="D7349" s="64"/>
      <c r="E7349" s="71"/>
    </row>
    <row r="7350" spans="4:5" ht="26.1" customHeight="1">
      <c r="D7350" s="64"/>
      <c r="E7350" s="71"/>
    </row>
    <row r="7351" spans="4:5" ht="26.1" customHeight="1">
      <c r="D7351" s="64"/>
      <c r="E7351" s="71"/>
    </row>
    <row r="7352" spans="4:5" ht="26.1" customHeight="1">
      <c r="D7352" s="64"/>
      <c r="E7352" s="71"/>
    </row>
    <row r="7353" spans="4:5" ht="26.1" customHeight="1">
      <c r="D7353" s="64"/>
      <c r="E7353" s="71"/>
    </row>
    <row r="7354" spans="4:5" ht="26.1" customHeight="1">
      <c r="D7354" s="64"/>
      <c r="E7354" s="71"/>
    </row>
    <row r="7355" spans="4:5" ht="26.1" customHeight="1">
      <c r="D7355" s="64"/>
      <c r="E7355" s="71"/>
    </row>
    <row r="7356" spans="4:5" ht="26.1" customHeight="1">
      <c r="D7356" s="64"/>
      <c r="E7356" s="71"/>
    </row>
    <row r="7357" spans="4:5" ht="26.1" customHeight="1">
      <c r="D7357" s="64"/>
      <c r="E7357" s="71"/>
    </row>
    <row r="7358" spans="4:5" ht="26.1" customHeight="1">
      <c r="D7358" s="64"/>
      <c r="E7358" s="71"/>
    </row>
    <row r="7359" spans="4:5" ht="26.1" customHeight="1">
      <c r="D7359" s="64"/>
      <c r="E7359" s="71"/>
    </row>
    <row r="7360" spans="4:5" ht="26.1" customHeight="1">
      <c r="D7360" s="64"/>
      <c r="E7360" s="71"/>
    </row>
    <row r="7361" spans="4:5" ht="26.1" customHeight="1">
      <c r="D7361" s="64"/>
      <c r="E7361" s="71"/>
    </row>
    <row r="7362" spans="4:5" ht="26.1" customHeight="1">
      <c r="D7362" s="64"/>
      <c r="E7362" s="71"/>
    </row>
    <row r="7363" spans="4:5" ht="26.1" customHeight="1">
      <c r="D7363" s="64"/>
      <c r="E7363" s="71"/>
    </row>
    <row r="7364" spans="4:5" ht="26.1" customHeight="1">
      <c r="D7364" s="64"/>
      <c r="E7364" s="71"/>
    </row>
    <row r="7365" spans="4:5" ht="26.1" customHeight="1">
      <c r="D7365" s="64"/>
      <c r="E7365" s="71"/>
    </row>
    <row r="7366" spans="4:5" ht="26.1" customHeight="1">
      <c r="D7366" s="64"/>
      <c r="E7366" s="71"/>
    </row>
    <row r="7367" spans="4:5" ht="26.1" customHeight="1">
      <c r="D7367" s="64"/>
      <c r="E7367" s="71"/>
    </row>
    <row r="7368" spans="4:5" ht="26.1" customHeight="1">
      <c r="D7368" s="64"/>
      <c r="E7368" s="71"/>
    </row>
    <row r="7369" spans="4:5" ht="26.1" customHeight="1">
      <c r="D7369" s="64"/>
      <c r="E7369" s="71"/>
    </row>
    <row r="7370" spans="4:5" ht="26.1" customHeight="1">
      <c r="D7370" s="64"/>
      <c r="E7370" s="71"/>
    </row>
    <row r="7371" spans="4:5" ht="26.1" customHeight="1">
      <c r="D7371" s="64"/>
      <c r="E7371" s="71"/>
    </row>
    <row r="7372" spans="4:5" ht="26.1" customHeight="1">
      <c r="D7372" s="64"/>
      <c r="E7372" s="71"/>
    </row>
    <row r="7373" spans="4:5" ht="26.1" customHeight="1">
      <c r="D7373" s="64"/>
      <c r="E7373" s="71"/>
    </row>
    <row r="7374" spans="4:5" ht="26.1" customHeight="1">
      <c r="D7374" s="64"/>
      <c r="E7374" s="71"/>
    </row>
    <row r="7375" spans="4:5" ht="26.1" customHeight="1">
      <c r="D7375" s="64"/>
      <c r="E7375" s="71"/>
    </row>
    <row r="7376" spans="4:5" ht="26.1" customHeight="1">
      <c r="D7376" s="64"/>
      <c r="E7376" s="71"/>
    </row>
    <row r="7377" spans="4:5" ht="26.1" customHeight="1">
      <c r="D7377" s="64"/>
      <c r="E7377" s="71"/>
    </row>
    <row r="7378" spans="4:5" ht="26.1" customHeight="1">
      <c r="D7378" s="64"/>
      <c r="E7378" s="71"/>
    </row>
    <row r="7379" spans="4:5" ht="26.1" customHeight="1">
      <c r="D7379" s="64"/>
      <c r="E7379" s="71"/>
    </row>
    <row r="7380" spans="4:5" ht="26.1" customHeight="1">
      <c r="D7380" s="64"/>
      <c r="E7380" s="71"/>
    </row>
    <row r="7381" spans="4:5" ht="26.1" customHeight="1">
      <c r="D7381" s="64"/>
      <c r="E7381" s="71"/>
    </row>
    <row r="7382" spans="4:5" ht="26.1" customHeight="1">
      <c r="D7382" s="64"/>
      <c r="E7382" s="71"/>
    </row>
    <row r="7383" spans="4:5" ht="26.1" customHeight="1">
      <c r="D7383" s="64"/>
      <c r="E7383" s="71"/>
    </row>
    <row r="7384" spans="4:5" ht="26.1" customHeight="1">
      <c r="D7384" s="64"/>
      <c r="E7384" s="71"/>
    </row>
    <row r="7385" spans="4:5" ht="26.1" customHeight="1">
      <c r="D7385" s="64"/>
      <c r="E7385" s="71"/>
    </row>
    <row r="7386" spans="4:5" ht="26.1" customHeight="1">
      <c r="D7386" s="64"/>
      <c r="E7386" s="71"/>
    </row>
    <row r="7387" spans="4:5" ht="26.1" customHeight="1">
      <c r="D7387" s="64"/>
      <c r="E7387" s="71"/>
    </row>
    <row r="7388" spans="4:5" ht="26.1" customHeight="1">
      <c r="D7388" s="64"/>
      <c r="E7388" s="71"/>
    </row>
    <row r="7389" spans="4:5" ht="26.1" customHeight="1">
      <c r="D7389" s="64"/>
      <c r="E7389" s="71"/>
    </row>
    <row r="7390" spans="4:5" ht="26.1" customHeight="1">
      <c r="D7390" s="64"/>
      <c r="E7390" s="71"/>
    </row>
    <row r="7391" spans="4:5" ht="26.1" customHeight="1">
      <c r="D7391" s="64"/>
      <c r="E7391" s="71"/>
    </row>
    <row r="7392" spans="4:5" ht="26.1" customHeight="1">
      <c r="D7392" s="64"/>
      <c r="E7392" s="71"/>
    </row>
    <row r="7393" spans="4:5" ht="26.1" customHeight="1">
      <c r="D7393" s="64"/>
      <c r="E7393" s="71"/>
    </row>
    <row r="7394" spans="4:5" ht="26.1" customHeight="1">
      <c r="D7394" s="64"/>
      <c r="E7394" s="71"/>
    </row>
    <row r="7395" spans="4:5" ht="26.1" customHeight="1">
      <c r="D7395" s="64"/>
      <c r="E7395" s="71"/>
    </row>
    <row r="7396" spans="4:5" ht="26.1" customHeight="1">
      <c r="D7396" s="64"/>
      <c r="E7396" s="71"/>
    </row>
    <row r="7397" spans="4:5" ht="26.1" customHeight="1">
      <c r="D7397" s="64"/>
      <c r="E7397" s="71"/>
    </row>
    <row r="7398" spans="4:5" ht="26.1" customHeight="1">
      <c r="D7398" s="64"/>
      <c r="E7398" s="71"/>
    </row>
    <row r="7399" spans="4:5" ht="26.1" customHeight="1">
      <c r="D7399" s="64"/>
      <c r="E7399" s="71"/>
    </row>
    <row r="7400" spans="4:5" ht="26.1" customHeight="1">
      <c r="D7400" s="64"/>
      <c r="E7400" s="71"/>
    </row>
    <row r="7401" spans="4:5" ht="26.1" customHeight="1">
      <c r="D7401" s="64"/>
      <c r="E7401" s="71"/>
    </row>
    <row r="7402" spans="4:5" ht="26.1" customHeight="1">
      <c r="D7402" s="64"/>
      <c r="E7402" s="71"/>
    </row>
    <row r="7403" spans="4:5" ht="26.1" customHeight="1">
      <c r="D7403" s="64"/>
      <c r="E7403" s="71"/>
    </row>
    <row r="7404" spans="4:5" ht="26.1" customHeight="1">
      <c r="D7404" s="64"/>
      <c r="E7404" s="71"/>
    </row>
    <row r="7405" spans="4:5" ht="26.1" customHeight="1">
      <c r="D7405" s="64"/>
      <c r="E7405" s="71"/>
    </row>
    <row r="7406" spans="4:5" ht="26.1" customHeight="1">
      <c r="D7406" s="64"/>
      <c r="E7406" s="71"/>
    </row>
    <row r="7407" spans="4:5" ht="26.1" customHeight="1">
      <c r="D7407" s="64"/>
      <c r="E7407" s="71"/>
    </row>
    <row r="7408" spans="4:5" ht="26.1" customHeight="1">
      <c r="D7408" s="64"/>
      <c r="E7408" s="71"/>
    </row>
    <row r="7409" spans="4:5" ht="26.1" customHeight="1">
      <c r="D7409" s="64"/>
      <c r="E7409" s="71"/>
    </row>
    <row r="7410" spans="4:5" ht="26.1" customHeight="1">
      <c r="D7410" s="64"/>
      <c r="E7410" s="71"/>
    </row>
    <row r="7411" spans="4:5" ht="26.1" customHeight="1">
      <c r="D7411" s="64"/>
      <c r="E7411" s="71"/>
    </row>
    <row r="7412" spans="4:5" ht="26.1" customHeight="1">
      <c r="D7412" s="64"/>
      <c r="E7412" s="71"/>
    </row>
    <row r="7413" spans="4:5" ht="26.1" customHeight="1">
      <c r="D7413" s="64"/>
      <c r="E7413" s="71"/>
    </row>
    <row r="7414" spans="4:5" ht="26.1" customHeight="1">
      <c r="D7414" s="64"/>
      <c r="E7414" s="71"/>
    </row>
    <row r="7415" spans="4:5" ht="26.1" customHeight="1">
      <c r="D7415" s="64"/>
      <c r="E7415" s="71"/>
    </row>
    <row r="7416" spans="4:5" ht="26.1" customHeight="1">
      <c r="D7416" s="64"/>
      <c r="E7416" s="71"/>
    </row>
    <row r="7417" spans="4:5" ht="26.1" customHeight="1">
      <c r="D7417" s="64"/>
      <c r="E7417" s="71"/>
    </row>
    <row r="7418" spans="4:5" ht="26.1" customHeight="1">
      <c r="D7418" s="64"/>
      <c r="E7418" s="71"/>
    </row>
    <row r="7419" spans="4:5" ht="26.1" customHeight="1">
      <c r="D7419" s="64"/>
      <c r="E7419" s="71"/>
    </row>
    <row r="7420" spans="4:5" ht="26.1" customHeight="1">
      <c r="D7420" s="64"/>
      <c r="E7420" s="71"/>
    </row>
    <row r="7421" spans="4:5" ht="26.1" customHeight="1">
      <c r="D7421" s="64"/>
      <c r="E7421" s="71"/>
    </row>
    <row r="7422" spans="4:5" ht="26.1" customHeight="1">
      <c r="D7422" s="64"/>
      <c r="E7422" s="71"/>
    </row>
    <row r="7423" spans="4:5" ht="26.1" customHeight="1">
      <c r="D7423" s="64"/>
      <c r="E7423" s="71"/>
    </row>
    <row r="7424" spans="4:5" ht="26.1" customHeight="1">
      <c r="D7424" s="64"/>
      <c r="E7424" s="71"/>
    </row>
    <row r="7425" spans="4:5" ht="26.1" customHeight="1">
      <c r="D7425" s="64"/>
      <c r="E7425" s="71"/>
    </row>
    <row r="7426" spans="4:5" ht="26.1" customHeight="1">
      <c r="D7426" s="64"/>
      <c r="E7426" s="71"/>
    </row>
    <row r="7427" spans="4:5" ht="26.1" customHeight="1">
      <c r="D7427" s="64"/>
      <c r="E7427" s="71"/>
    </row>
    <row r="7428" spans="4:5" ht="26.1" customHeight="1">
      <c r="D7428" s="64"/>
      <c r="E7428" s="71"/>
    </row>
    <row r="7429" spans="4:5" ht="26.1" customHeight="1">
      <c r="D7429" s="64"/>
      <c r="E7429" s="71"/>
    </row>
    <row r="7430" spans="4:5" ht="26.1" customHeight="1">
      <c r="D7430" s="64"/>
      <c r="E7430" s="71"/>
    </row>
    <row r="7431" spans="4:5" ht="26.1" customHeight="1">
      <c r="D7431" s="64"/>
      <c r="E7431" s="71"/>
    </row>
    <row r="7432" spans="4:5" ht="26.1" customHeight="1">
      <c r="D7432" s="64"/>
      <c r="E7432" s="71"/>
    </row>
    <row r="7433" spans="4:5" ht="26.1" customHeight="1">
      <c r="D7433" s="64"/>
      <c r="E7433" s="71"/>
    </row>
    <row r="7434" spans="4:5" ht="26.1" customHeight="1">
      <c r="D7434" s="64"/>
      <c r="E7434" s="71"/>
    </row>
    <row r="7435" spans="4:5" ht="26.1" customHeight="1">
      <c r="D7435" s="64"/>
      <c r="E7435" s="71"/>
    </row>
    <row r="7436" spans="4:5" ht="26.1" customHeight="1">
      <c r="D7436" s="64"/>
      <c r="E7436" s="71"/>
    </row>
    <row r="7437" spans="4:5" ht="26.1" customHeight="1">
      <c r="D7437" s="64"/>
      <c r="E7437" s="71"/>
    </row>
    <row r="7438" spans="4:5" ht="26.1" customHeight="1">
      <c r="D7438" s="64"/>
      <c r="E7438" s="71"/>
    </row>
    <row r="7439" spans="4:5" ht="26.1" customHeight="1">
      <c r="D7439" s="64"/>
      <c r="E7439" s="71"/>
    </row>
    <row r="7440" spans="4:5" ht="26.1" customHeight="1">
      <c r="D7440" s="64"/>
      <c r="E7440" s="71"/>
    </row>
    <row r="7441" spans="4:5" ht="26.1" customHeight="1">
      <c r="D7441" s="64"/>
      <c r="E7441" s="71"/>
    </row>
    <row r="7442" spans="4:5" ht="26.1" customHeight="1">
      <c r="D7442" s="64"/>
      <c r="E7442" s="71"/>
    </row>
    <row r="7443" spans="4:5" ht="26.1" customHeight="1">
      <c r="D7443" s="64"/>
      <c r="E7443" s="71"/>
    </row>
    <row r="7444" spans="4:5" ht="26.1" customHeight="1">
      <c r="D7444" s="64"/>
      <c r="E7444" s="71"/>
    </row>
    <row r="7445" spans="4:5" ht="26.1" customHeight="1">
      <c r="D7445" s="64"/>
      <c r="E7445" s="71"/>
    </row>
    <row r="7446" spans="4:5" ht="26.1" customHeight="1">
      <c r="D7446" s="64"/>
      <c r="E7446" s="71"/>
    </row>
    <row r="7447" spans="4:5" ht="26.1" customHeight="1">
      <c r="D7447" s="64"/>
      <c r="E7447" s="71"/>
    </row>
    <row r="7448" spans="4:5" ht="26.1" customHeight="1">
      <c r="D7448" s="64"/>
      <c r="E7448" s="71"/>
    </row>
    <row r="7449" spans="4:5" ht="26.1" customHeight="1">
      <c r="D7449" s="64"/>
      <c r="E7449" s="71"/>
    </row>
    <row r="7450" spans="4:5" ht="26.1" customHeight="1">
      <c r="D7450" s="64"/>
      <c r="E7450" s="71"/>
    </row>
    <row r="7451" spans="4:5" ht="26.1" customHeight="1">
      <c r="D7451" s="64"/>
      <c r="E7451" s="71"/>
    </row>
    <row r="7452" spans="4:5" ht="26.1" customHeight="1">
      <c r="D7452" s="64"/>
      <c r="E7452" s="71"/>
    </row>
    <row r="7453" spans="4:5" ht="26.1" customHeight="1">
      <c r="D7453" s="64"/>
      <c r="E7453" s="71"/>
    </row>
    <row r="7454" spans="4:5" ht="26.1" customHeight="1">
      <c r="D7454" s="64"/>
      <c r="E7454" s="71"/>
    </row>
    <row r="7455" spans="4:5" ht="26.1" customHeight="1">
      <c r="D7455" s="64"/>
      <c r="E7455" s="71"/>
    </row>
    <row r="7456" spans="4:5" ht="26.1" customHeight="1">
      <c r="D7456" s="64"/>
      <c r="E7456" s="71"/>
    </row>
    <row r="7457" spans="4:5" ht="26.1" customHeight="1">
      <c r="D7457" s="64"/>
      <c r="E7457" s="71"/>
    </row>
    <row r="7458" spans="4:5" ht="26.1" customHeight="1">
      <c r="D7458" s="64"/>
      <c r="E7458" s="71"/>
    </row>
    <row r="7459" spans="4:5" ht="26.1" customHeight="1">
      <c r="D7459" s="64"/>
      <c r="E7459" s="71"/>
    </row>
    <row r="7460" spans="4:5" ht="26.1" customHeight="1">
      <c r="D7460" s="64"/>
      <c r="E7460" s="71"/>
    </row>
    <row r="7461" spans="4:5" ht="26.1" customHeight="1">
      <c r="D7461" s="64"/>
      <c r="E7461" s="71"/>
    </row>
    <row r="7462" spans="4:5" ht="26.1" customHeight="1">
      <c r="D7462" s="64"/>
      <c r="E7462" s="71"/>
    </row>
    <row r="7463" spans="4:5" ht="26.1" customHeight="1">
      <c r="D7463" s="64"/>
      <c r="E7463" s="71"/>
    </row>
    <row r="7464" spans="4:5" ht="26.1" customHeight="1">
      <c r="D7464" s="64"/>
      <c r="E7464" s="71"/>
    </row>
    <row r="7465" spans="4:5" ht="26.1" customHeight="1">
      <c r="D7465" s="64"/>
      <c r="E7465" s="71"/>
    </row>
    <row r="7466" spans="4:5" ht="26.1" customHeight="1">
      <c r="D7466" s="64"/>
      <c r="E7466" s="71"/>
    </row>
    <row r="7467" spans="4:5" ht="26.1" customHeight="1">
      <c r="D7467" s="64"/>
      <c r="E7467" s="71"/>
    </row>
    <row r="7468" spans="4:5" ht="26.1" customHeight="1">
      <c r="D7468" s="64"/>
      <c r="E7468" s="71"/>
    </row>
    <row r="7469" spans="4:5" ht="26.1" customHeight="1">
      <c r="D7469" s="64"/>
      <c r="E7469" s="71"/>
    </row>
    <row r="7470" spans="4:5" ht="26.1" customHeight="1">
      <c r="D7470" s="64"/>
      <c r="E7470" s="71"/>
    </row>
    <row r="7471" spans="4:5" ht="26.1" customHeight="1">
      <c r="D7471" s="64"/>
      <c r="E7471" s="71"/>
    </row>
    <row r="7472" spans="4:5" ht="26.1" customHeight="1">
      <c r="D7472" s="64"/>
      <c r="E7472" s="71"/>
    </row>
    <row r="7473" spans="4:5" ht="26.1" customHeight="1">
      <c r="D7473" s="64"/>
      <c r="E7473" s="71"/>
    </row>
    <row r="7474" spans="4:5" ht="26.1" customHeight="1">
      <c r="D7474" s="64"/>
      <c r="E7474" s="71"/>
    </row>
    <row r="7475" spans="4:5" ht="26.1" customHeight="1">
      <c r="D7475" s="64"/>
      <c r="E7475" s="71"/>
    </row>
    <row r="7476" spans="4:5" ht="26.1" customHeight="1">
      <c r="D7476" s="64"/>
      <c r="E7476" s="71"/>
    </row>
    <row r="7477" spans="4:5" ht="26.1" customHeight="1">
      <c r="D7477" s="64"/>
      <c r="E7477" s="71"/>
    </row>
    <row r="7478" spans="4:5" ht="26.1" customHeight="1">
      <c r="D7478" s="64"/>
      <c r="E7478" s="71"/>
    </row>
    <row r="7479" spans="4:5" ht="26.1" customHeight="1">
      <c r="D7479" s="64"/>
      <c r="E7479" s="71"/>
    </row>
    <row r="7480" spans="4:5" ht="26.1" customHeight="1">
      <c r="D7480" s="64"/>
      <c r="E7480" s="71"/>
    </row>
    <row r="7481" spans="4:5" ht="26.1" customHeight="1">
      <c r="D7481" s="64"/>
      <c r="E7481" s="71"/>
    </row>
    <row r="7482" spans="4:5" ht="26.1" customHeight="1">
      <c r="D7482" s="64"/>
      <c r="E7482" s="71"/>
    </row>
    <row r="7483" spans="4:5" ht="26.1" customHeight="1">
      <c r="D7483" s="64"/>
      <c r="E7483" s="71"/>
    </row>
    <row r="7484" spans="4:5" ht="26.1" customHeight="1">
      <c r="D7484" s="64"/>
      <c r="E7484" s="71"/>
    </row>
    <row r="7485" spans="4:5" ht="26.1" customHeight="1">
      <c r="D7485" s="64"/>
      <c r="E7485" s="71"/>
    </row>
    <row r="7486" spans="4:5" ht="26.1" customHeight="1">
      <c r="D7486" s="64"/>
      <c r="E7486" s="71"/>
    </row>
    <row r="7487" spans="4:5" ht="26.1" customHeight="1">
      <c r="D7487" s="64"/>
      <c r="E7487" s="71"/>
    </row>
    <row r="7488" spans="4:5" ht="26.1" customHeight="1">
      <c r="D7488" s="64"/>
      <c r="E7488" s="71"/>
    </row>
    <row r="7489" spans="4:5" ht="26.1" customHeight="1">
      <c r="D7489" s="64"/>
      <c r="E7489" s="71"/>
    </row>
    <row r="7490" spans="4:5" ht="26.1" customHeight="1">
      <c r="D7490" s="64"/>
      <c r="E7490" s="71"/>
    </row>
    <row r="7491" spans="4:5" ht="26.1" customHeight="1">
      <c r="D7491" s="64"/>
      <c r="E7491" s="71"/>
    </row>
    <row r="7492" spans="4:5" ht="26.1" customHeight="1">
      <c r="D7492" s="64"/>
      <c r="E7492" s="71"/>
    </row>
    <row r="7493" spans="4:5" ht="26.1" customHeight="1">
      <c r="D7493" s="64"/>
      <c r="E7493" s="71"/>
    </row>
    <row r="7494" spans="4:5" ht="26.1" customHeight="1">
      <c r="D7494" s="64"/>
      <c r="E7494" s="71"/>
    </row>
    <row r="7495" spans="4:5" ht="26.1" customHeight="1">
      <c r="D7495" s="64"/>
      <c r="E7495" s="71"/>
    </row>
    <row r="7496" spans="4:5" ht="26.1" customHeight="1">
      <c r="D7496" s="64"/>
      <c r="E7496" s="71"/>
    </row>
    <row r="7497" spans="4:5" ht="26.1" customHeight="1">
      <c r="D7497" s="64"/>
      <c r="E7497" s="71"/>
    </row>
    <row r="7498" spans="4:5" ht="26.1" customHeight="1">
      <c r="D7498" s="64"/>
      <c r="E7498" s="71"/>
    </row>
    <row r="7499" spans="4:5" ht="26.1" customHeight="1">
      <c r="D7499" s="64"/>
      <c r="E7499" s="71"/>
    </row>
    <row r="7500" spans="4:5" ht="26.1" customHeight="1">
      <c r="D7500" s="64"/>
      <c r="E7500" s="71"/>
    </row>
    <row r="7501" spans="4:5" ht="26.1" customHeight="1">
      <c r="D7501" s="64"/>
      <c r="E7501" s="71"/>
    </row>
    <row r="7502" spans="4:5" ht="26.1" customHeight="1">
      <c r="D7502" s="64"/>
      <c r="E7502" s="71"/>
    </row>
    <row r="7503" spans="4:5" ht="26.1" customHeight="1">
      <c r="D7503" s="64"/>
      <c r="E7503" s="71"/>
    </row>
    <row r="7504" spans="4:5" ht="26.1" customHeight="1">
      <c r="D7504" s="64"/>
      <c r="E7504" s="71"/>
    </row>
    <row r="7505" spans="4:5" ht="26.1" customHeight="1">
      <c r="D7505" s="64"/>
      <c r="E7505" s="71"/>
    </row>
    <row r="7506" spans="4:5" ht="26.1" customHeight="1">
      <c r="D7506" s="64"/>
      <c r="E7506" s="71"/>
    </row>
    <row r="7507" spans="4:5" ht="26.1" customHeight="1">
      <c r="D7507" s="64"/>
      <c r="E7507" s="71"/>
    </row>
    <row r="7508" spans="4:5" ht="26.1" customHeight="1">
      <c r="D7508" s="64"/>
      <c r="E7508" s="71"/>
    </row>
    <row r="7509" spans="4:5" ht="26.1" customHeight="1">
      <c r="D7509" s="64"/>
      <c r="E7509" s="71"/>
    </row>
    <row r="7510" spans="4:5" ht="26.1" customHeight="1">
      <c r="D7510" s="64"/>
      <c r="E7510" s="71"/>
    </row>
    <row r="7511" spans="4:5" ht="26.1" customHeight="1">
      <c r="D7511" s="64"/>
      <c r="E7511" s="71"/>
    </row>
    <row r="7512" spans="4:5" ht="26.1" customHeight="1">
      <c r="D7512" s="64"/>
      <c r="E7512" s="71"/>
    </row>
    <row r="7513" spans="4:5" ht="26.1" customHeight="1">
      <c r="D7513" s="64"/>
      <c r="E7513" s="71"/>
    </row>
    <row r="7514" spans="4:5" ht="26.1" customHeight="1">
      <c r="D7514" s="64"/>
      <c r="E7514" s="71"/>
    </row>
    <row r="7515" spans="4:5" ht="26.1" customHeight="1">
      <c r="D7515" s="64"/>
      <c r="E7515" s="71"/>
    </row>
    <row r="7516" spans="4:5" ht="26.1" customHeight="1">
      <c r="D7516" s="64"/>
      <c r="E7516" s="71"/>
    </row>
    <row r="7517" spans="4:5" ht="26.1" customHeight="1">
      <c r="D7517" s="64"/>
      <c r="E7517" s="71"/>
    </row>
    <row r="7518" spans="4:5" ht="26.1" customHeight="1">
      <c r="D7518" s="64"/>
      <c r="E7518" s="71"/>
    </row>
    <row r="7519" spans="4:5" ht="26.1" customHeight="1">
      <c r="D7519" s="64"/>
      <c r="E7519" s="71"/>
    </row>
    <row r="7520" spans="4:5" ht="26.1" customHeight="1">
      <c r="D7520" s="64"/>
      <c r="E7520" s="71"/>
    </row>
    <row r="7521" spans="4:5" ht="26.1" customHeight="1">
      <c r="D7521" s="64"/>
      <c r="E7521" s="71"/>
    </row>
    <row r="7522" spans="4:5" ht="26.1" customHeight="1">
      <c r="D7522" s="64"/>
      <c r="E7522" s="71"/>
    </row>
    <row r="7523" spans="4:5" ht="26.1" customHeight="1">
      <c r="D7523" s="64"/>
      <c r="E7523" s="71"/>
    </row>
    <row r="7524" spans="4:5" ht="26.1" customHeight="1">
      <c r="D7524" s="64"/>
      <c r="E7524" s="71"/>
    </row>
    <row r="7525" spans="4:5" ht="26.1" customHeight="1">
      <c r="D7525" s="64"/>
      <c r="E7525" s="71"/>
    </row>
    <row r="7526" spans="4:5" ht="26.1" customHeight="1">
      <c r="D7526" s="64"/>
      <c r="E7526" s="71"/>
    </row>
    <row r="7527" spans="4:5" ht="26.1" customHeight="1">
      <c r="D7527" s="64"/>
      <c r="E7527" s="71"/>
    </row>
    <row r="7528" spans="4:5" ht="26.1" customHeight="1">
      <c r="D7528" s="64"/>
      <c r="E7528" s="71"/>
    </row>
    <row r="7529" spans="4:5" ht="26.1" customHeight="1">
      <c r="D7529" s="64"/>
      <c r="E7529" s="71"/>
    </row>
    <row r="7530" spans="4:5" ht="26.1" customHeight="1">
      <c r="D7530" s="64"/>
      <c r="E7530" s="71"/>
    </row>
    <row r="7531" spans="4:5" ht="26.1" customHeight="1">
      <c r="D7531" s="64"/>
      <c r="E7531" s="71"/>
    </row>
    <row r="7532" spans="4:5" ht="26.1" customHeight="1">
      <c r="D7532" s="64"/>
      <c r="E7532" s="71"/>
    </row>
    <row r="7533" spans="4:5" ht="26.1" customHeight="1">
      <c r="D7533" s="64"/>
      <c r="E7533" s="71"/>
    </row>
    <row r="7534" spans="4:5" ht="26.1" customHeight="1">
      <c r="D7534" s="64"/>
      <c r="E7534" s="71"/>
    </row>
    <row r="7535" spans="4:5" ht="26.1" customHeight="1">
      <c r="D7535" s="64"/>
      <c r="E7535" s="71"/>
    </row>
    <row r="7536" spans="4:5" ht="26.1" customHeight="1">
      <c r="D7536" s="64"/>
      <c r="E7536" s="71"/>
    </row>
    <row r="7537" spans="4:5" ht="26.1" customHeight="1">
      <c r="D7537" s="64"/>
      <c r="E7537" s="71"/>
    </row>
    <row r="7538" spans="4:5" ht="26.1" customHeight="1">
      <c r="D7538" s="64"/>
      <c r="E7538" s="71"/>
    </row>
    <row r="7539" spans="4:5" ht="26.1" customHeight="1">
      <c r="D7539" s="64"/>
      <c r="E7539" s="71"/>
    </row>
    <row r="7540" spans="4:5" ht="26.1" customHeight="1">
      <c r="D7540" s="64"/>
      <c r="E7540" s="71"/>
    </row>
    <row r="7541" spans="4:5" ht="26.1" customHeight="1">
      <c r="D7541" s="64"/>
      <c r="E7541" s="71"/>
    </row>
    <row r="7542" spans="4:5" ht="26.1" customHeight="1">
      <c r="D7542" s="64"/>
      <c r="E7542" s="71"/>
    </row>
    <row r="7543" spans="4:5" ht="26.1" customHeight="1">
      <c r="D7543" s="64"/>
      <c r="E7543" s="71"/>
    </row>
    <row r="7544" spans="4:5" ht="26.1" customHeight="1">
      <c r="D7544" s="64"/>
      <c r="E7544" s="71"/>
    </row>
    <row r="7545" spans="4:5" ht="26.1" customHeight="1">
      <c r="D7545" s="64"/>
      <c r="E7545" s="71"/>
    </row>
    <row r="7546" spans="4:5" ht="26.1" customHeight="1">
      <c r="D7546" s="64"/>
      <c r="E7546" s="71"/>
    </row>
    <row r="7547" spans="4:5" ht="26.1" customHeight="1">
      <c r="D7547" s="64"/>
      <c r="E7547" s="71"/>
    </row>
    <row r="7548" spans="4:5" ht="26.1" customHeight="1">
      <c r="D7548" s="64"/>
      <c r="E7548" s="71"/>
    </row>
    <row r="7549" spans="4:5" ht="26.1" customHeight="1">
      <c r="D7549" s="64"/>
      <c r="E7549" s="71"/>
    </row>
    <row r="7550" spans="4:5" ht="26.1" customHeight="1">
      <c r="D7550" s="64"/>
      <c r="E7550" s="71"/>
    </row>
    <row r="7551" spans="4:5" ht="26.1" customHeight="1">
      <c r="D7551" s="64"/>
      <c r="E7551" s="71"/>
    </row>
    <row r="7552" spans="4:5" ht="26.1" customHeight="1">
      <c r="D7552" s="64"/>
      <c r="E7552" s="71"/>
    </row>
    <row r="7553" spans="4:5" ht="26.1" customHeight="1">
      <c r="D7553" s="64"/>
      <c r="E7553" s="71"/>
    </row>
    <row r="7554" spans="4:5" ht="26.1" customHeight="1">
      <c r="D7554" s="64"/>
      <c r="E7554" s="71"/>
    </row>
    <row r="7555" spans="4:5" ht="26.1" customHeight="1">
      <c r="D7555" s="64"/>
      <c r="E7555" s="71"/>
    </row>
    <row r="7556" spans="4:5" ht="26.1" customHeight="1">
      <c r="D7556" s="64"/>
      <c r="E7556" s="71"/>
    </row>
    <row r="7557" spans="4:5" ht="26.1" customHeight="1">
      <c r="D7557" s="64"/>
      <c r="E7557" s="71"/>
    </row>
    <row r="7558" spans="4:5" ht="26.1" customHeight="1">
      <c r="D7558" s="64"/>
      <c r="E7558" s="71"/>
    </row>
    <row r="7559" spans="4:5" ht="26.1" customHeight="1">
      <c r="D7559" s="64"/>
      <c r="E7559" s="71"/>
    </row>
    <row r="7560" spans="4:5" ht="26.1" customHeight="1">
      <c r="D7560" s="64"/>
      <c r="E7560" s="71"/>
    </row>
    <row r="7561" spans="4:5" ht="26.1" customHeight="1">
      <c r="D7561" s="64"/>
      <c r="E7561" s="71"/>
    </row>
    <row r="7562" spans="4:5" ht="26.1" customHeight="1">
      <c r="D7562" s="64"/>
      <c r="E7562" s="71"/>
    </row>
    <row r="7563" spans="4:5" ht="26.1" customHeight="1">
      <c r="D7563" s="64"/>
      <c r="E7563" s="71"/>
    </row>
    <row r="7564" spans="4:5" ht="26.1" customHeight="1">
      <c r="D7564" s="64"/>
      <c r="E7564" s="71"/>
    </row>
    <row r="7565" spans="4:5" ht="26.1" customHeight="1">
      <c r="D7565" s="64"/>
      <c r="E7565" s="71"/>
    </row>
    <row r="7566" spans="4:5" ht="26.1" customHeight="1">
      <c r="D7566" s="64"/>
      <c r="E7566" s="71"/>
    </row>
    <row r="7567" spans="4:5" ht="26.1" customHeight="1">
      <c r="D7567" s="64"/>
      <c r="E7567" s="71"/>
    </row>
    <row r="7568" spans="4:5" ht="26.1" customHeight="1">
      <c r="D7568" s="64"/>
      <c r="E7568" s="71"/>
    </row>
    <row r="7569" spans="4:5" ht="26.1" customHeight="1">
      <c r="D7569" s="64"/>
      <c r="E7569" s="71"/>
    </row>
    <row r="7570" spans="4:5" ht="26.1" customHeight="1">
      <c r="D7570" s="64"/>
      <c r="E7570" s="71"/>
    </row>
    <row r="7571" spans="4:5" ht="26.1" customHeight="1">
      <c r="D7571" s="64"/>
      <c r="E7571" s="71"/>
    </row>
    <row r="7572" spans="4:5" ht="26.1" customHeight="1">
      <c r="D7572" s="64"/>
      <c r="E7572" s="71"/>
    </row>
    <row r="7573" spans="4:5" ht="26.1" customHeight="1">
      <c r="D7573" s="64"/>
      <c r="E7573" s="71"/>
    </row>
    <row r="7574" spans="4:5" ht="26.1" customHeight="1">
      <c r="D7574" s="64"/>
      <c r="E7574" s="71"/>
    </row>
    <row r="7575" spans="4:5" ht="26.1" customHeight="1">
      <c r="D7575" s="64"/>
      <c r="E7575" s="71"/>
    </row>
    <row r="7576" spans="4:5" ht="26.1" customHeight="1">
      <c r="D7576" s="64"/>
      <c r="E7576" s="71"/>
    </row>
    <row r="7577" spans="4:5" ht="26.1" customHeight="1">
      <c r="D7577" s="64"/>
      <c r="E7577" s="71"/>
    </row>
    <row r="7578" spans="4:5" ht="26.1" customHeight="1">
      <c r="D7578" s="64"/>
      <c r="E7578" s="71"/>
    </row>
    <row r="7579" spans="4:5" ht="26.1" customHeight="1">
      <c r="D7579" s="64"/>
      <c r="E7579" s="71"/>
    </row>
    <row r="7580" spans="4:5" ht="26.1" customHeight="1">
      <c r="D7580" s="64"/>
      <c r="E7580" s="71"/>
    </row>
    <row r="7581" spans="4:5" ht="26.1" customHeight="1">
      <c r="D7581" s="64"/>
      <c r="E7581" s="71"/>
    </row>
    <row r="7582" spans="4:5" ht="26.1" customHeight="1">
      <c r="D7582" s="64"/>
      <c r="E7582" s="71"/>
    </row>
    <row r="7583" spans="4:5" ht="26.1" customHeight="1">
      <c r="D7583" s="64"/>
      <c r="E7583" s="71"/>
    </row>
    <row r="7584" spans="4:5" ht="26.1" customHeight="1">
      <c r="D7584" s="64"/>
      <c r="E7584" s="71"/>
    </row>
    <row r="7585" spans="4:5" ht="26.1" customHeight="1">
      <c r="D7585" s="64"/>
      <c r="E7585" s="71"/>
    </row>
    <row r="7586" spans="4:5" ht="26.1" customHeight="1">
      <c r="D7586" s="64"/>
      <c r="E7586" s="71"/>
    </row>
    <row r="7587" spans="4:5" ht="26.1" customHeight="1">
      <c r="D7587" s="64"/>
      <c r="E7587" s="71"/>
    </row>
    <row r="7588" spans="4:5" ht="26.1" customHeight="1">
      <c r="D7588" s="64"/>
      <c r="E7588" s="71"/>
    </row>
    <row r="7589" spans="4:5" ht="26.1" customHeight="1">
      <c r="D7589" s="64"/>
      <c r="E7589" s="71"/>
    </row>
    <row r="7590" spans="4:5" ht="26.1" customHeight="1">
      <c r="D7590" s="64"/>
      <c r="E7590" s="71"/>
    </row>
    <row r="7591" spans="4:5" ht="26.1" customHeight="1">
      <c r="D7591" s="64"/>
      <c r="E7591" s="71"/>
    </row>
    <row r="7592" spans="4:5" ht="26.1" customHeight="1">
      <c r="D7592" s="64"/>
      <c r="E7592" s="71"/>
    </row>
    <row r="7593" spans="4:5" ht="26.1" customHeight="1">
      <c r="D7593" s="64"/>
      <c r="E7593" s="71"/>
    </row>
    <row r="7594" spans="4:5" ht="26.1" customHeight="1">
      <c r="D7594" s="64"/>
      <c r="E7594" s="71"/>
    </row>
    <row r="7595" spans="4:5" ht="26.1" customHeight="1">
      <c r="D7595" s="64"/>
      <c r="E7595" s="71"/>
    </row>
    <row r="7596" spans="4:5" ht="26.1" customHeight="1">
      <c r="D7596" s="64"/>
      <c r="E7596" s="71"/>
    </row>
    <row r="7597" spans="4:5" ht="26.1" customHeight="1">
      <c r="D7597" s="64"/>
      <c r="E7597" s="71"/>
    </row>
    <row r="7598" spans="4:5" ht="26.1" customHeight="1">
      <c r="D7598" s="64"/>
      <c r="E7598" s="71"/>
    </row>
    <row r="7599" spans="4:5" ht="26.1" customHeight="1">
      <c r="D7599" s="64"/>
      <c r="E7599" s="71"/>
    </row>
    <row r="7600" spans="4:5" ht="26.1" customHeight="1">
      <c r="D7600" s="64"/>
      <c r="E7600" s="71"/>
    </row>
    <row r="7601" spans="4:5" ht="26.1" customHeight="1">
      <c r="D7601" s="64"/>
      <c r="E7601" s="71"/>
    </row>
    <row r="7602" spans="4:5" ht="26.1" customHeight="1">
      <c r="D7602" s="64"/>
      <c r="E7602" s="71"/>
    </row>
    <row r="7603" spans="4:5" ht="26.1" customHeight="1">
      <c r="D7603" s="64"/>
      <c r="E7603" s="71"/>
    </row>
    <row r="7604" spans="4:5" ht="26.1" customHeight="1">
      <c r="D7604" s="64"/>
      <c r="E7604" s="71"/>
    </row>
    <row r="7605" spans="4:5" ht="26.1" customHeight="1">
      <c r="D7605" s="64"/>
      <c r="E7605" s="71"/>
    </row>
    <row r="7606" spans="4:5" ht="26.1" customHeight="1">
      <c r="D7606" s="64"/>
      <c r="E7606" s="71"/>
    </row>
    <row r="7607" spans="4:5" ht="26.1" customHeight="1">
      <c r="D7607" s="64"/>
      <c r="E7607" s="71"/>
    </row>
    <row r="7608" spans="4:5" ht="26.1" customHeight="1">
      <c r="D7608" s="64"/>
      <c r="E7608" s="71"/>
    </row>
    <row r="7609" spans="4:5" ht="26.1" customHeight="1">
      <c r="D7609" s="64"/>
      <c r="E7609" s="71"/>
    </row>
    <row r="7610" spans="4:5" ht="26.1" customHeight="1">
      <c r="D7610" s="64"/>
      <c r="E7610" s="71"/>
    </row>
    <row r="7611" spans="4:5" ht="26.1" customHeight="1">
      <c r="D7611" s="64"/>
      <c r="E7611" s="71"/>
    </row>
    <row r="7612" spans="4:5" ht="26.1" customHeight="1">
      <c r="D7612" s="64"/>
      <c r="E7612" s="71"/>
    </row>
    <row r="7613" spans="4:5" ht="26.1" customHeight="1">
      <c r="D7613" s="64"/>
      <c r="E7613" s="71"/>
    </row>
    <row r="7614" spans="4:5" ht="26.1" customHeight="1">
      <c r="D7614" s="64"/>
      <c r="E7614" s="71"/>
    </row>
    <row r="7615" spans="4:5" ht="26.1" customHeight="1">
      <c r="D7615" s="64"/>
      <c r="E7615" s="71"/>
    </row>
    <row r="7616" spans="4:5" ht="26.1" customHeight="1">
      <c r="D7616" s="64"/>
      <c r="E7616" s="71"/>
    </row>
    <row r="7617" spans="4:5" ht="26.1" customHeight="1">
      <c r="D7617" s="64"/>
      <c r="E7617" s="71"/>
    </row>
    <row r="7618" spans="4:5" ht="26.1" customHeight="1">
      <c r="D7618" s="64"/>
      <c r="E7618" s="71"/>
    </row>
    <row r="7619" spans="4:5" ht="26.1" customHeight="1">
      <c r="D7619" s="64"/>
      <c r="E7619" s="71"/>
    </row>
    <row r="7620" spans="4:5" ht="26.1" customHeight="1">
      <c r="D7620" s="64"/>
      <c r="E7620" s="71"/>
    </row>
    <row r="7621" spans="4:5" ht="26.1" customHeight="1">
      <c r="D7621" s="64"/>
      <c r="E7621" s="71"/>
    </row>
    <row r="7622" spans="4:5" ht="26.1" customHeight="1">
      <c r="D7622" s="64"/>
      <c r="E7622" s="71"/>
    </row>
    <row r="7623" spans="4:5" ht="26.1" customHeight="1">
      <c r="D7623" s="64"/>
      <c r="E7623" s="71"/>
    </row>
    <row r="7624" spans="4:5" ht="26.1" customHeight="1">
      <c r="D7624" s="64"/>
      <c r="E7624" s="71"/>
    </row>
    <row r="7625" spans="4:5" ht="26.1" customHeight="1">
      <c r="D7625" s="64"/>
      <c r="E7625" s="71"/>
    </row>
    <row r="7626" spans="4:5" ht="26.1" customHeight="1">
      <c r="D7626" s="64"/>
      <c r="E7626" s="71"/>
    </row>
    <row r="7627" spans="4:5" ht="26.1" customHeight="1">
      <c r="D7627" s="64"/>
      <c r="E7627" s="71"/>
    </row>
    <row r="7628" spans="4:5" ht="26.1" customHeight="1">
      <c r="D7628" s="64"/>
      <c r="E7628" s="71"/>
    </row>
    <row r="7629" spans="4:5" ht="26.1" customHeight="1">
      <c r="D7629" s="64"/>
      <c r="E7629" s="71"/>
    </row>
    <row r="7630" spans="4:5" ht="26.1" customHeight="1">
      <c r="D7630" s="64"/>
      <c r="E7630" s="71"/>
    </row>
    <row r="7631" spans="4:5" ht="26.1" customHeight="1">
      <c r="D7631" s="64"/>
      <c r="E7631" s="71"/>
    </row>
    <row r="7632" spans="4:5" ht="26.1" customHeight="1">
      <c r="D7632" s="64"/>
      <c r="E7632" s="71"/>
    </row>
    <row r="7633" spans="4:5" ht="26.1" customHeight="1">
      <c r="D7633" s="64"/>
      <c r="E7633" s="71"/>
    </row>
    <row r="7634" spans="4:5" ht="26.1" customHeight="1">
      <c r="D7634" s="64"/>
      <c r="E7634" s="71"/>
    </row>
    <row r="7635" spans="4:5" ht="26.1" customHeight="1">
      <c r="D7635" s="64"/>
      <c r="E7635" s="71"/>
    </row>
    <row r="7636" spans="4:5" ht="26.1" customHeight="1">
      <c r="D7636" s="64"/>
      <c r="E7636" s="71"/>
    </row>
    <row r="7637" spans="4:5" ht="26.1" customHeight="1">
      <c r="D7637" s="64"/>
      <c r="E7637" s="71"/>
    </row>
    <row r="7638" spans="4:5" ht="26.1" customHeight="1">
      <c r="D7638" s="64"/>
      <c r="E7638" s="71"/>
    </row>
    <row r="7639" spans="4:5" ht="26.1" customHeight="1">
      <c r="D7639" s="64"/>
      <c r="E7639" s="71"/>
    </row>
    <row r="7640" spans="4:5" ht="26.1" customHeight="1">
      <c r="D7640" s="64"/>
      <c r="E7640" s="71"/>
    </row>
    <row r="7641" spans="4:5" ht="26.1" customHeight="1">
      <c r="D7641" s="64"/>
      <c r="E7641" s="71"/>
    </row>
    <row r="7642" spans="4:5" ht="26.1" customHeight="1">
      <c r="D7642" s="64"/>
      <c r="E7642" s="71"/>
    </row>
    <row r="7643" spans="4:5" ht="26.1" customHeight="1">
      <c r="D7643" s="64"/>
      <c r="E7643" s="71"/>
    </row>
    <row r="7644" spans="4:5" ht="26.1" customHeight="1">
      <c r="D7644" s="64"/>
      <c r="E7644" s="71"/>
    </row>
    <row r="7645" spans="4:5" ht="26.1" customHeight="1">
      <c r="D7645" s="64"/>
      <c r="E7645" s="71"/>
    </row>
    <row r="7646" spans="4:5" ht="26.1" customHeight="1">
      <c r="D7646" s="64"/>
      <c r="E7646" s="71"/>
    </row>
    <row r="7647" spans="4:5" ht="26.1" customHeight="1">
      <c r="D7647" s="64"/>
      <c r="E7647" s="71"/>
    </row>
    <row r="7648" spans="4:5" ht="26.1" customHeight="1">
      <c r="D7648" s="64"/>
      <c r="E7648" s="71"/>
    </row>
    <row r="7649" spans="4:5" ht="26.1" customHeight="1">
      <c r="D7649" s="64"/>
      <c r="E7649" s="71"/>
    </row>
    <row r="7650" spans="4:5" ht="26.1" customHeight="1">
      <c r="D7650" s="64"/>
      <c r="E7650" s="71"/>
    </row>
    <row r="7651" spans="4:5" ht="26.1" customHeight="1">
      <c r="D7651" s="64"/>
      <c r="E7651" s="71"/>
    </row>
    <row r="7652" spans="4:5" ht="26.1" customHeight="1">
      <c r="D7652" s="64"/>
      <c r="E7652" s="71"/>
    </row>
    <row r="7653" spans="4:5" ht="26.1" customHeight="1">
      <c r="D7653" s="64"/>
      <c r="E7653" s="71"/>
    </row>
    <row r="7654" spans="4:5" ht="26.1" customHeight="1">
      <c r="D7654" s="64"/>
      <c r="E7654" s="71"/>
    </row>
    <row r="7655" spans="4:5" ht="26.1" customHeight="1">
      <c r="D7655" s="64"/>
      <c r="E7655" s="71"/>
    </row>
    <row r="7656" spans="4:5" ht="26.1" customHeight="1">
      <c r="D7656" s="64"/>
      <c r="E7656" s="71"/>
    </row>
    <row r="7657" spans="4:5" ht="26.1" customHeight="1">
      <c r="D7657" s="64"/>
      <c r="E7657" s="71"/>
    </row>
    <row r="7658" spans="4:5" ht="26.1" customHeight="1">
      <c r="D7658" s="64"/>
      <c r="E7658" s="71"/>
    </row>
    <row r="7659" spans="4:5" ht="26.1" customHeight="1">
      <c r="D7659" s="64"/>
      <c r="E7659" s="71"/>
    </row>
    <row r="7660" spans="4:5" ht="26.1" customHeight="1">
      <c r="D7660" s="64"/>
      <c r="E7660" s="71"/>
    </row>
    <row r="7661" spans="4:5" ht="26.1" customHeight="1">
      <c r="D7661" s="64"/>
      <c r="E7661" s="71"/>
    </row>
    <row r="7662" spans="4:5" ht="26.1" customHeight="1">
      <c r="D7662" s="64"/>
      <c r="E7662" s="71"/>
    </row>
    <row r="7663" spans="4:5" ht="26.1" customHeight="1">
      <c r="D7663" s="64"/>
      <c r="E7663" s="71"/>
    </row>
    <row r="7664" spans="4:5" ht="26.1" customHeight="1">
      <c r="D7664" s="64"/>
      <c r="E7664" s="71"/>
    </row>
    <row r="7665" spans="4:5" ht="26.1" customHeight="1">
      <c r="D7665" s="64"/>
      <c r="E7665" s="71"/>
    </row>
    <row r="7666" spans="4:5" ht="26.1" customHeight="1">
      <c r="D7666" s="64"/>
      <c r="E7666" s="71"/>
    </row>
    <row r="7667" spans="4:5" ht="26.1" customHeight="1">
      <c r="D7667" s="64"/>
      <c r="E7667" s="71"/>
    </row>
    <row r="7668" spans="4:5" ht="26.1" customHeight="1">
      <c r="D7668" s="64"/>
      <c r="E7668" s="71"/>
    </row>
    <row r="7669" spans="4:5" ht="26.1" customHeight="1">
      <c r="D7669" s="64"/>
      <c r="E7669" s="71"/>
    </row>
    <row r="7670" spans="4:5" ht="26.1" customHeight="1">
      <c r="D7670" s="64"/>
      <c r="E7670" s="71"/>
    </row>
    <row r="7671" spans="4:5" ht="26.1" customHeight="1">
      <c r="D7671" s="64"/>
      <c r="E7671" s="71"/>
    </row>
    <row r="7672" spans="4:5" ht="26.1" customHeight="1">
      <c r="D7672" s="64"/>
      <c r="E7672" s="71"/>
    </row>
    <row r="7673" spans="4:5" ht="26.1" customHeight="1">
      <c r="D7673" s="64"/>
      <c r="E7673" s="71"/>
    </row>
    <row r="7674" spans="4:5" ht="26.1" customHeight="1">
      <c r="D7674" s="64"/>
      <c r="E7674" s="71"/>
    </row>
    <row r="7675" spans="4:5" ht="26.1" customHeight="1">
      <c r="D7675" s="64"/>
      <c r="E7675" s="71"/>
    </row>
    <row r="7676" spans="4:5" ht="26.1" customHeight="1">
      <c r="D7676" s="64"/>
      <c r="E7676" s="71"/>
    </row>
    <row r="7677" spans="4:5" ht="26.1" customHeight="1">
      <c r="D7677" s="64"/>
      <c r="E7677" s="71"/>
    </row>
    <row r="7678" spans="4:5" ht="26.1" customHeight="1">
      <c r="D7678" s="64"/>
      <c r="E7678" s="71"/>
    </row>
    <row r="7679" spans="4:5" ht="26.1" customHeight="1">
      <c r="D7679" s="64"/>
      <c r="E7679" s="71"/>
    </row>
    <row r="7680" spans="4:5" ht="26.1" customHeight="1">
      <c r="D7680" s="64"/>
      <c r="E7680" s="71"/>
    </row>
    <row r="7681" spans="4:5" ht="26.1" customHeight="1">
      <c r="D7681" s="64"/>
      <c r="E7681" s="71"/>
    </row>
    <row r="7682" spans="4:5" ht="26.1" customHeight="1">
      <c r="D7682" s="64"/>
      <c r="E7682" s="71"/>
    </row>
    <row r="7683" spans="4:5" ht="26.1" customHeight="1">
      <c r="D7683" s="64"/>
      <c r="E7683" s="71"/>
    </row>
    <row r="7684" spans="4:5" ht="26.1" customHeight="1">
      <c r="D7684" s="64"/>
      <c r="E7684" s="71"/>
    </row>
    <row r="7685" spans="4:5" ht="26.1" customHeight="1">
      <c r="D7685" s="64"/>
      <c r="E7685" s="71"/>
    </row>
    <row r="7686" spans="4:5" ht="26.1" customHeight="1">
      <c r="D7686" s="64"/>
      <c r="E7686" s="71"/>
    </row>
    <row r="7687" spans="4:5" ht="26.1" customHeight="1">
      <c r="D7687" s="64"/>
      <c r="E7687" s="71"/>
    </row>
    <row r="7688" spans="4:5" ht="26.1" customHeight="1">
      <c r="D7688" s="64"/>
      <c r="E7688" s="71"/>
    </row>
    <row r="7689" spans="4:5" ht="26.1" customHeight="1">
      <c r="D7689" s="64"/>
      <c r="E7689" s="71"/>
    </row>
    <row r="7690" spans="4:5" ht="26.1" customHeight="1">
      <c r="D7690" s="64"/>
      <c r="E7690" s="71"/>
    </row>
    <row r="7691" spans="4:5" ht="26.1" customHeight="1">
      <c r="D7691" s="64"/>
      <c r="E7691" s="71"/>
    </row>
    <row r="7692" spans="4:5" ht="26.1" customHeight="1">
      <c r="D7692" s="64"/>
      <c r="E7692" s="71"/>
    </row>
    <row r="7693" spans="4:5" ht="26.1" customHeight="1">
      <c r="D7693" s="64"/>
      <c r="E7693" s="71"/>
    </row>
    <row r="7694" spans="4:5" ht="26.1" customHeight="1">
      <c r="D7694" s="64"/>
      <c r="E7694" s="71"/>
    </row>
    <row r="7695" spans="4:5" ht="26.1" customHeight="1">
      <c r="D7695" s="64"/>
      <c r="E7695" s="71"/>
    </row>
    <row r="7696" spans="4:5" ht="26.1" customHeight="1">
      <c r="D7696" s="64"/>
      <c r="E7696" s="71"/>
    </row>
    <row r="7697" spans="4:5" ht="26.1" customHeight="1">
      <c r="D7697" s="64"/>
      <c r="E7697" s="71"/>
    </row>
    <row r="7698" spans="4:5" ht="26.1" customHeight="1">
      <c r="D7698" s="64"/>
      <c r="E7698" s="71"/>
    </row>
    <row r="7699" spans="4:5" ht="26.1" customHeight="1">
      <c r="D7699" s="64"/>
      <c r="E7699" s="71"/>
    </row>
    <row r="7700" spans="4:5" ht="26.1" customHeight="1">
      <c r="D7700" s="64"/>
      <c r="E7700" s="71"/>
    </row>
    <row r="7701" spans="4:5" ht="26.1" customHeight="1">
      <c r="D7701" s="64"/>
      <c r="E7701" s="71"/>
    </row>
    <row r="7702" spans="4:5" ht="26.1" customHeight="1">
      <c r="D7702" s="64"/>
      <c r="E7702" s="71"/>
    </row>
    <row r="7703" spans="4:5" ht="26.1" customHeight="1">
      <c r="D7703" s="64"/>
      <c r="E7703" s="71"/>
    </row>
    <row r="7704" spans="4:5" ht="26.1" customHeight="1">
      <c r="D7704" s="64"/>
      <c r="E7704" s="71"/>
    </row>
    <row r="7705" spans="4:5" ht="26.1" customHeight="1">
      <c r="D7705" s="64"/>
      <c r="E7705" s="71"/>
    </row>
    <row r="7706" spans="4:5" ht="26.1" customHeight="1">
      <c r="D7706" s="64"/>
      <c r="E7706" s="71"/>
    </row>
    <row r="7707" spans="4:5" ht="26.1" customHeight="1">
      <c r="D7707" s="64"/>
      <c r="E7707" s="71"/>
    </row>
    <row r="7708" spans="4:5" ht="26.1" customHeight="1">
      <c r="D7708" s="64"/>
      <c r="E7708" s="71"/>
    </row>
    <row r="7709" spans="4:5" ht="26.1" customHeight="1">
      <c r="D7709" s="64"/>
      <c r="E7709" s="71"/>
    </row>
    <row r="7710" spans="4:5" ht="26.1" customHeight="1">
      <c r="D7710" s="64"/>
      <c r="E7710" s="71"/>
    </row>
    <row r="7711" spans="4:5" ht="26.1" customHeight="1">
      <c r="D7711" s="64"/>
      <c r="E7711" s="71"/>
    </row>
    <row r="7712" spans="4:5" ht="26.1" customHeight="1">
      <c r="D7712" s="64"/>
      <c r="E7712" s="71"/>
    </row>
    <row r="7713" spans="4:5" ht="26.1" customHeight="1">
      <c r="D7713" s="64"/>
      <c r="E7713" s="71"/>
    </row>
    <row r="7714" spans="4:5" ht="26.1" customHeight="1">
      <c r="D7714" s="64"/>
      <c r="E7714" s="71"/>
    </row>
    <row r="7715" spans="4:5" ht="26.1" customHeight="1">
      <c r="D7715" s="64"/>
      <c r="E7715" s="71"/>
    </row>
    <row r="7716" spans="4:5" ht="26.1" customHeight="1">
      <c r="D7716" s="64"/>
      <c r="E7716" s="71"/>
    </row>
    <row r="7717" spans="4:5" ht="26.1" customHeight="1">
      <c r="D7717" s="64"/>
      <c r="E7717" s="71"/>
    </row>
    <row r="7718" spans="4:5" ht="26.1" customHeight="1">
      <c r="D7718" s="64"/>
      <c r="E7718" s="71"/>
    </row>
    <row r="7719" spans="4:5" ht="26.1" customHeight="1">
      <c r="D7719" s="64"/>
      <c r="E7719" s="71"/>
    </row>
    <row r="7720" spans="4:5" ht="26.1" customHeight="1">
      <c r="D7720" s="64"/>
      <c r="E7720" s="71"/>
    </row>
    <row r="7721" spans="4:5" ht="26.1" customHeight="1">
      <c r="D7721" s="64"/>
      <c r="E7721" s="71"/>
    </row>
    <row r="7722" spans="4:5" ht="26.1" customHeight="1">
      <c r="D7722" s="64"/>
      <c r="E7722" s="71"/>
    </row>
    <row r="7723" spans="4:5" ht="26.1" customHeight="1">
      <c r="D7723" s="64"/>
      <c r="E7723" s="71"/>
    </row>
    <row r="7724" spans="4:5" ht="26.1" customHeight="1">
      <c r="D7724" s="64"/>
      <c r="E7724" s="71"/>
    </row>
    <row r="7725" spans="4:5" ht="26.1" customHeight="1">
      <c r="D7725" s="64"/>
      <c r="E7725" s="71"/>
    </row>
    <row r="7726" spans="4:5" ht="26.1" customHeight="1">
      <c r="D7726" s="64"/>
      <c r="E7726" s="71"/>
    </row>
    <row r="7727" spans="4:5" ht="26.1" customHeight="1">
      <c r="D7727" s="64"/>
      <c r="E7727" s="71"/>
    </row>
    <row r="7728" spans="4:5" ht="26.1" customHeight="1">
      <c r="D7728" s="64"/>
      <c r="E7728" s="71"/>
    </row>
    <row r="7729" spans="4:5" ht="26.1" customHeight="1">
      <c r="D7729" s="64"/>
      <c r="E7729" s="71"/>
    </row>
    <row r="7730" spans="4:5" ht="26.1" customHeight="1">
      <c r="D7730" s="64"/>
      <c r="E7730" s="71"/>
    </row>
    <row r="7731" spans="4:5" ht="26.1" customHeight="1">
      <c r="D7731" s="64"/>
      <c r="E7731" s="71"/>
    </row>
    <row r="7732" spans="4:5" ht="26.1" customHeight="1">
      <c r="D7732" s="64"/>
      <c r="E7732" s="71"/>
    </row>
    <row r="7733" spans="4:5" ht="26.1" customHeight="1">
      <c r="D7733" s="64"/>
      <c r="E7733" s="71"/>
    </row>
    <row r="7734" spans="4:5" ht="26.1" customHeight="1">
      <c r="D7734" s="64"/>
      <c r="E7734" s="71"/>
    </row>
    <row r="7735" spans="4:5" ht="26.1" customHeight="1">
      <c r="D7735" s="64"/>
      <c r="E7735" s="71"/>
    </row>
    <row r="7736" spans="4:5" ht="26.1" customHeight="1">
      <c r="D7736" s="64"/>
      <c r="E7736" s="71"/>
    </row>
    <row r="7737" spans="4:5" ht="26.1" customHeight="1">
      <c r="D7737" s="64"/>
      <c r="E7737" s="71"/>
    </row>
    <row r="7738" spans="4:5" ht="26.1" customHeight="1">
      <c r="D7738" s="64"/>
      <c r="E7738" s="71"/>
    </row>
    <row r="7739" spans="4:5" ht="26.1" customHeight="1">
      <c r="D7739" s="64"/>
      <c r="E7739" s="71"/>
    </row>
    <row r="7740" spans="4:5" ht="26.1" customHeight="1">
      <c r="D7740" s="64"/>
      <c r="E7740" s="71"/>
    </row>
    <row r="7741" spans="4:5" ht="26.1" customHeight="1">
      <c r="D7741" s="64"/>
      <c r="E7741" s="71"/>
    </row>
    <row r="7742" spans="4:5" ht="26.1" customHeight="1">
      <c r="D7742" s="64"/>
      <c r="E7742" s="71"/>
    </row>
    <row r="7743" spans="4:5" ht="26.1" customHeight="1">
      <c r="D7743" s="64"/>
      <c r="E7743" s="71"/>
    </row>
    <row r="7744" spans="4:5" ht="26.1" customHeight="1">
      <c r="D7744" s="64"/>
      <c r="E7744" s="71"/>
    </row>
    <row r="7745" spans="4:5" ht="26.1" customHeight="1">
      <c r="D7745" s="64"/>
      <c r="E7745" s="71"/>
    </row>
    <row r="7746" spans="4:5" ht="26.1" customHeight="1">
      <c r="D7746" s="64"/>
      <c r="E7746" s="71"/>
    </row>
    <row r="7747" spans="4:5" ht="26.1" customHeight="1">
      <c r="D7747" s="64"/>
      <c r="E7747" s="71"/>
    </row>
    <row r="7748" spans="4:5" ht="26.1" customHeight="1">
      <c r="D7748" s="64"/>
      <c r="E7748" s="71"/>
    </row>
    <row r="7749" spans="4:5" ht="26.1" customHeight="1">
      <c r="D7749" s="64"/>
      <c r="E7749" s="71"/>
    </row>
    <row r="7750" spans="4:5" ht="26.1" customHeight="1">
      <c r="D7750" s="64"/>
      <c r="E7750" s="71"/>
    </row>
    <row r="7751" spans="4:5" ht="26.1" customHeight="1">
      <c r="D7751" s="64"/>
      <c r="E7751" s="71"/>
    </row>
    <row r="7752" spans="4:5" ht="26.1" customHeight="1">
      <c r="D7752" s="64"/>
      <c r="E7752" s="71"/>
    </row>
    <row r="7753" spans="4:5" ht="26.1" customHeight="1">
      <c r="D7753" s="64"/>
      <c r="E7753" s="71"/>
    </row>
    <row r="7754" spans="4:5" ht="26.1" customHeight="1">
      <c r="D7754" s="64"/>
      <c r="E7754" s="71"/>
    </row>
    <row r="7755" spans="4:5" ht="26.1" customHeight="1">
      <c r="D7755" s="64"/>
      <c r="E7755" s="71"/>
    </row>
    <row r="7756" spans="4:5" ht="26.1" customHeight="1">
      <c r="D7756" s="64"/>
      <c r="E7756" s="71"/>
    </row>
    <row r="7757" spans="4:5" ht="26.1" customHeight="1">
      <c r="D7757" s="64"/>
      <c r="E7757" s="71"/>
    </row>
    <row r="7758" spans="4:5" ht="26.1" customHeight="1">
      <c r="D7758" s="64"/>
      <c r="E7758" s="71"/>
    </row>
    <row r="7759" spans="4:5" ht="26.1" customHeight="1">
      <c r="D7759" s="64"/>
      <c r="E7759" s="71"/>
    </row>
    <row r="7760" spans="4:5" ht="26.1" customHeight="1">
      <c r="D7760" s="64"/>
      <c r="E7760" s="71"/>
    </row>
    <row r="7761" spans="4:5" ht="26.1" customHeight="1">
      <c r="D7761" s="64"/>
      <c r="E7761" s="71"/>
    </row>
    <row r="7762" spans="4:5" ht="26.1" customHeight="1">
      <c r="D7762" s="64"/>
      <c r="E7762" s="71"/>
    </row>
    <row r="7763" spans="4:5" ht="26.1" customHeight="1">
      <c r="D7763" s="64"/>
      <c r="E7763" s="71"/>
    </row>
    <row r="7764" spans="4:5" ht="26.1" customHeight="1">
      <c r="D7764" s="64"/>
      <c r="E7764" s="71"/>
    </row>
    <row r="7765" spans="4:5" ht="26.1" customHeight="1">
      <c r="D7765" s="64"/>
      <c r="E7765" s="71"/>
    </row>
    <row r="7766" spans="4:5" ht="26.1" customHeight="1">
      <c r="D7766" s="64"/>
      <c r="E7766" s="71"/>
    </row>
    <row r="7767" spans="4:5" ht="26.1" customHeight="1">
      <c r="D7767" s="64"/>
      <c r="E7767" s="71"/>
    </row>
    <row r="7768" spans="4:5" ht="26.1" customHeight="1">
      <c r="D7768" s="64"/>
      <c r="E7768" s="71"/>
    </row>
    <row r="7769" spans="4:5" ht="26.1" customHeight="1">
      <c r="D7769" s="64"/>
      <c r="E7769" s="71"/>
    </row>
    <row r="7770" spans="4:5" ht="26.1" customHeight="1">
      <c r="D7770" s="64"/>
      <c r="E7770" s="71"/>
    </row>
    <row r="7771" spans="4:5" ht="26.1" customHeight="1">
      <c r="D7771" s="64"/>
      <c r="E7771" s="71"/>
    </row>
    <row r="7772" spans="4:5" ht="26.1" customHeight="1">
      <c r="D7772" s="64"/>
      <c r="E7772" s="71"/>
    </row>
    <row r="7773" spans="4:5" ht="26.1" customHeight="1">
      <c r="D7773" s="64"/>
      <c r="E7773" s="71"/>
    </row>
    <row r="7774" spans="4:5" ht="26.1" customHeight="1">
      <c r="D7774" s="64"/>
      <c r="E7774" s="71"/>
    </row>
    <row r="7775" spans="4:5" ht="26.1" customHeight="1">
      <c r="D7775" s="64"/>
      <c r="E7775" s="71"/>
    </row>
    <row r="7776" spans="4:5" ht="26.1" customHeight="1">
      <c r="D7776" s="64"/>
      <c r="E7776" s="71"/>
    </row>
    <row r="7777" spans="4:5" ht="26.1" customHeight="1">
      <c r="D7777" s="64"/>
      <c r="E7777" s="71"/>
    </row>
    <row r="7778" spans="4:5" ht="26.1" customHeight="1">
      <c r="D7778" s="64"/>
      <c r="E7778" s="71"/>
    </row>
    <row r="7779" spans="4:5" ht="26.1" customHeight="1">
      <c r="D7779" s="64"/>
      <c r="E7779" s="71"/>
    </row>
    <row r="7780" spans="4:5" ht="26.1" customHeight="1">
      <c r="D7780" s="64"/>
      <c r="E7780" s="71"/>
    </row>
    <row r="7781" spans="4:5" ht="26.1" customHeight="1">
      <c r="D7781" s="64"/>
      <c r="E7781" s="71"/>
    </row>
    <row r="7782" spans="4:5" ht="26.1" customHeight="1">
      <c r="D7782" s="64"/>
      <c r="E7782" s="71"/>
    </row>
    <row r="7783" spans="4:5" ht="26.1" customHeight="1">
      <c r="D7783" s="64"/>
      <c r="E7783" s="71"/>
    </row>
    <row r="7784" spans="4:5" ht="26.1" customHeight="1">
      <c r="D7784" s="64"/>
      <c r="E7784" s="71"/>
    </row>
    <row r="7785" spans="4:5" ht="26.1" customHeight="1">
      <c r="D7785" s="64"/>
      <c r="E7785" s="71"/>
    </row>
    <row r="7786" spans="4:5" ht="26.1" customHeight="1">
      <c r="D7786" s="64"/>
      <c r="E7786" s="71"/>
    </row>
    <row r="7787" spans="4:5" ht="26.1" customHeight="1">
      <c r="D7787" s="64"/>
      <c r="E7787" s="71"/>
    </row>
    <row r="7788" spans="4:5" ht="26.1" customHeight="1">
      <c r="D7788" s="64"/>
      <c r="E7788" s="71"/>
    </row>
    <row r="7789" spans="4:5" ht="26.1" customHeight="1">
      <c r="D7789" s="64"/>
      <c r="E7789" s="71"/>
    </row>
    <row r="7790" spans="4:5" ht="26.1" customHeight="1">
      <c r="D7790" s="64"/>
      <c r="E7790" s="71"/>
    </row>
    <row r="7791" spans="4:5" ht="26.1" customHeight="1">
      <c r="D7791" s="64"/>
      <c r="E7791" s="71"/>
    </row>
    <row r="7792" spans="4:5" ht="26.1" customHeight="1">
      <c r="D7792" s="64"/>
      <c r="E7792" s="71"/>
    </row>
    <row r="7793" spans="4:5" ht="26.1" customHeight="1">
      <c r="D7793" s="64"/>
      <c r="E7793" s="71"/>
    </row>
    <row r="7794" spans="4:5" ht="26.1" customHeight="1">
      <c r="D7794" s="64"/>
      <c r="E7794" s="71"/>
    </row>
    <row r="7795" spans="4:5" ht="26.1" customHeight="1">
      <c r="D7795" s="64"/>
      <c r="E7795" s="71"/>
    </row>
    <row r="7796" spans="4:5" ht="26.1" customHeight="1">
      <c r="D7796" s="64"/>
      <c r="E7796" s="71"/>
    </row>
    <row r="7797" spans="4:5" ht="26.1" customHeight="1">
      <c r="D7797" s="64"/>
      <c r="E7797" s="71"/>
    </row>
    <row r="7798" spans="4:5" ht="26.1" customHeight="1">
      <c r="D7798" s="64"/>
      <c r="E7798" s="71"/>
    </row>
    <row r="7799" spans="4:5" ht="26.1" customHeight="1">
      <c r="D7799" s="64"/>
      <c r="E7799" s="71"/>
    </row>
    <row r="7800" spans="4:5" ht="26.1" customHeight="1">
      <c r="D7800" s="64"/>
      <c r="E7800" s="71"/>
    </row>
    <row r="7801" spans="4:5" ht="26.1" customHeight="1">
      <c r="D7801" s="64"/>
      <c r="E7801" s="71"/>
    </row>
    <row r="7802" spans="4:5" ht="26.1" customHeight="1">
      <c r="D7802" s="64"/>
      <c r="E7802" s="71"/>
    </row>
    <row r="7803" spans="4:5" ht="26.1" customHeight="1">
      <c r="D7803" s="64"/>
      <c r="E7803" s="71"/>
    </row>
    <row r="7804" spans="4:5" ht="26.1" customHeight="1">
      <c r="D7804" s="64"/>
      <c r="E7804" s="71"/>
    </row>
    <row r="7805" spans="4:5" ht="26.1" customHeight="1">
      <c r="D7805" s="64"/>
      <c r="E7805" s="71"/>
    </row>
    <row r="7806" spans="4:5" ht="26.1" customHeight="1">
      <c r="D7806" s="64"/>
      <c r="E7806" s="71"/>
    </row>
    <row r="7807" spans="4:5" ht="26.1" customHeight="1">
      <c r="D7807" s="64"/>
      <c r="E7807" s="71"/>
    </row>
    <row r="7808" spans="4:5" ht="26.1" customHeight="1">
      <c r="D7808" s="64"/>
      <c r="E7808" s="71"/>
    </row>
    <row r="7809" spans="4:5" ht="26.1" customHeight="1">
      <c r="D7809" s="64"/>
      <c r="E7809" s="71"/>
    </row>
    <row r="7810" spans="4:5" ht="26.1" customHeight="1">
      <c r="D7810" s="64"/>
      <c r="E7810" s="71"/>
    </row>
    <row r="7811" spans="4:5" ht="26.1" customHeight="1">
      <c r="D7811" s="64"/>
      <c r="E7811" s="71"/>
    </row>
    <row r="7812" spans="4:5" ht="26.1" customHeight="1">
      <c r="D7812" s="64"/>
      <c r="E7812" s="71"/>
    </row>
    <row r="7813" spans="4:5" ht="26.1" customHeight="1">
      <c r="D7813" s="64"/>
      <c r="E7813" s="71"/>
    </row>
    <row r="7814" spans="4:5" ht="26.1" customHeight="1">
      <c r="D7814" s="64"/>
      <c r="E7814" s="71"/>
    </row>
    <row r="7815" spans="4:5" ht="26.1" customHeight="1">
      <c r="D7815" s="64"/>
      <c r="E7815" s="71"/>
    </row>
    <row r="7816" spans="4:5" ht="26.1" customHeight="1">
      <c r="D7816" s="64"/>
      <c r="E7816" s="71"/>
    </row>
    <row r="7817" spans="4:5" ht="26.1" customHeight="1">
      <c r="D7817" s="64"/>
      <c r="E7817" s="71"/>
    </row>
    <row r="7818" spans="4:5" ht="26.1" customHeight="1">
      <c r="D7818" s="64"/>
      <c r="E7818" s="71"/>
    </row>
    <row r="7819" spans="4:5" ht="26.1" customHeight="1">
      <c r="D7819" s="64"/>
      <c r="E7819" s="71"/>
    </row>
    <row r="7820" spans="4:5" ht="26.1" customHeight="1">
      <c r="D7820" s="64"/>
      <c r="E7820" s="71"/>
    </row>
    <row r="7821" spans="4:5" ht="26.1" customHeight="1">
      <c r="D7821" s="64"/>
      <c r="E7821" s="71"/>
    </row>
    <row r="7822" spans="4:5" ht="26.1" customHeight="1">
      <c r="D7822" s="64"/>
      <c r="E7822" s="71"/>
    </row>
    <row r="7823" spans="4:5" ht="26.1" customHeight="1">
      <c r="D7823" s="64"/>
      <c r="E7823" s="71"/>
    </row>
    <row r="7824" spans="4:5" ht="26.1" customHeight="1">
      <c r="D7824" s="64"/>
      <c r="E7824" s="71"/>
    </row>
    <row r="7825" spans="4:5" ht="26.1" customHeight="1">
      <c r="D7825" s="64"/>
      <c r="E7825" s="71"/>
    </row>
    <row r="7826" spans="4:5" ht="26.1" customHeight="1">
      <c r="D7826" s="64"/>
      <c r="E7826" s="71"/>
    </row>
    <row r="7827" spans="4:5" ht="26.1" customHeight="1">
      <c r="D7827" s="64"/>
      <c r="E7827" s="71"/>
    </row>
    <row r="7828" spans="4:5" ht="26.1" customHeight="1">
      <c r="D7828" s="64"/>
      <c r="E7828" s="71"/>
    </row>
    <row r="7829" spans="4:5" ht="26.1" customHeight="1">
      <c r="D7829" s="64"/>
      <c r="E7829" s="71"/>
    </row>
    <row r="7830" spans="4:5" ht="26.1" customHeight="1">
      <c r="D7830" s="64"/>
      <c r="E7830" s="71"/>
    </row>
    <row r="7831" spans="4:5" ht="26.1" customHeight="1">
      <c r="D7831" s="64"/>
      <c r="E7831" s="71"/>
    </row>
    <row r="7832" spans="4:5" ht="26.1" customHeight="1">
      <c r="D7832" s="64"/>
      <c r="E7832" s="71"/>
    </row>
    <row r="7833" spans="4:5" ht="26.1" customHeight="1">
      <c r="D7833" s="64"/>
      <c r="E7833" s="71"/>
    </row>
    <row r="7834" spans="4:5" ht="26.1" customHeight="1">
      <c r="D7834" s="64"/>
      <c r="E7834" s="71"/>
    </row>
    <row r="7835" spans="4:5" ht="26.1" customHeight="1">
      <c r="D7835" s="64"/>
      <c r="E7835" s="71"/>
    </row>
    <row r="7836" spans="4:5" ht="26.1" customHeight="1">
      <c r="D7836" s="64"/>
      <c r="E7836" s="71"/>
    </row>
    <row r="7837" spans="4:5" ht="26.1" customHeight="1">
      <c r="D7837" s="64"/>
      <c r="E7837" s="71"/>
    </row>
    <row r="7838" spans="4:5" ht="26.1" customHeight="1">
      <c r="D7838" s="64"/>
      <c r="E7838" s="71"/>
    </row>
    <row r="7839" spans="4:5" ht="26.1" customHeight="1">
      <c r="D7839" s="64"/>
      <c r="E7839" s="71"/>
    </row>
    <row r="7840" spans="4:5" ht="26.1" customHeight="1">
      <c r="D7840" s="64"/>
      <c r="E7840" s="71"/>
    </row>
    <row r="7841" spans="4:5" ht="26.1" customHeight="1">
      <c r="D7841" s="64"/>
      <c r="E7841" s="71"/>
    </row>
    <row r="7842" spans="4:5" ht="26.1" customHeight="1">
      <c r="D7842" s="64"/>
      <c r="E7842" s="71"/>
    </row>
    <row r="7843" spans="4:5" ht="26.1" customHeight="1">
      <c r="D7843" s="64"/>
      <c r="E7843" s="71"/>
    </row>
    <row r="7844" spans="4:5" ht="26.1" customHeight="1">
      <c r="D7844" s="64"/>
      <c r="E7844" s="71"/>
    </row>
    <row r="7845" spans="4:5" ht="26.1" customHeight="1">
      <c r="D7845" s="64"/>
      <c r="E7845" s="71"/>
    </row>
    <row r="7846" spans="4:5" ht="26.1" customHeight="1">
      <c r="D7846" s="64"/>
      <c r="E7846" s="71"/>
    </row>
    <row r="7847" spans="4:5" ht="26.1" customHeight="1">
      <c r="D7847" s="64"/>
      <c r="E7847" s="71"/>
    </row>
    <row r="7848" spans="4:5" ht="26.1" customHeight="1">
      <c r="D7848" s="64"/>
      <c r="E7848" s="71"/>
    </row>
    <row r="7849" spans="4:5" ht="26.1" customHeight="1">
      <c r="D7849" s="64"/>
      <c r="E7849" s="71"/>
    </row>
    <row r="7850" spans="4:5" ht="26.1" customHeight="1">
      <c r="D7850" s="64"/>
      <c r="E7850" s="71"/>
    </row>
    <row r="7851" spans="4:5" ht="26.1" customHeight="1">
      <c r="D7851" s="64"/>
      <c r="E7851" s="71"/>
    </row>
    <row r="7852" spans="4:5" ht="26.1" customHeight="1">
      <c r="D7852" s="64"/>
      <c r="E7852" s="71"/>
    </row>
    <row r="7853" spans="4:5" ht="26.1" customHeight="1">
      <c r="D7853" s="64"/>
      <c r="E7853" s="71"/>
    </row>
    <row r="7854" spans="4:5" ht="26.1" customHeight="1">
      <c r="D7854" s="64"/>
      <c r="E7854" s="71"/>
    </row>
    <row r="7855" spans="4:5" ht="26.1" customHeight="1">
      <c r="D7855" s="64"/>
      <c r="E7855" s="71"/>
    </row>
    <row r="7856" spans="4:5" ht="26.1" customHeight="1">
      <c r="D7856" s="64"/>
      <c r="E7856" s="71"/>
    </row>
    <row r="7857" spans="4:5" ht="26.1" customHeight="1">
      <c r="D7857" s="64"/>
      <c r="E7857" s="71"/>
    </row>
    <row r="7858" spans="4:5" ht="26.1" customHeight="1">
      <c r="D7858" s="64"/>
      <c r="E7858" s="71"/>
    </row>
    <row r="7859" spans="4:5" ht="26.1" customHeight="1">
      <c r="D7859" s="64"/>
      <c r="E7859" s="71"/>
    </row>
    <row r="7860" spans="4:5" ht="26.1" customHeight="1">
      <c r="D7860" s="64"/>
      <c r="E7860" s="71"/>
    </row>
    <row r="7861" spans="4:5" ht="26.1" customHeight="1">
      <c r="D7861" s="64"/>
      <c r="E7861" s="71"/>
    </row>
    <row r="7862" spans="4:5" ht="26.1" customHeight="1">
      <c r="D7862" s="64"/>
      <c r="E7862" s="71"/>
    </row>
    <row r="7863" spans="4:5" ht="26.1" customHeight="1">
      <c r="D7863" s="64"/>
      <c r="E7863" s="71"/>
    </row>
    <row r="7864" spans="4:5" ht="26.1" customHeight="1">
      <c r="D7864" s="64"/>
      <c r="E7864" s="71"/>
    </row>
    <row r="7865" spans="4:5" ht="26.1" customHeight="1">
      <c r="D7865" s="64"/>
      <c r="E7865" s="71"/>
    </row>
    <row r="7866" spans="4:5" ht="26.1" customHeight="1">
      <c r="D7866" s="64"/>
      <c r="E7866" s="71"/>
    </row>
    <row r="7867" spans="4:5" ht="26.1" customHeight="1">
      <c r="D7867" s="64"/>
      <c r="E7867" s="71"/>
    </row>
    <row r="7868" spans="4:5" ht="26.1" customHeight="1">
      <c r="D7868" s="64"/>
      <c r="E7868" s="71"/>
    </row>
    <row r="7869" spans="4:5" ht="26.1" customHeight="1">
      <c r="D7869" s="64"/>
      <c r="E7869" s="71"/>
    </row>
    <row r="7870" spans="4:5" ht="26.1" customHeight="1">
      <c r="D7870" s="64"/>
      <c r="E7870" s="71"/>
    </row>
    <row r="7871" spans="4:5" ht="26.1" customHeight="1">
      <c r="D7871" s="64"/>
      <c r="E7871" s="71"/>
    </row>
    <row r="7872" spans="4:5" ht="26.1" customHeight="1">
      <c r="D7872" s="64"/>
      <c r="E7872" s="71"/>
    </row>
    <row r="7873" spans="4:5" ht="26.1" customHeight="1">
      <c r="D7873" s="64"/>
      <c r="E7873" s="71"/>
    </row>
    <row r="7874" spans="4:5" ht="26.1" customHeight="1">
      <c r="D7874" s="64"/>
      <c r="E7874" s="71"/>
    </row>
    <row r="7875" spans="4:5" ht="26.1" customHeight="1">
      <c r="D7875" s="64"/>
      <c r="E7875" s="71"/>
    </row>
    <row r="7876" spans="4:5" ht="26.1" customHeight="1">
      <c r="D7876" s="64"/>
      <c r="E7876" s="71"/>
    </row>
    <row r="7877" spans="4:5" ht="26.1" customHeight="1">
      <c r="D7877" s="64"/>
      <c r="E7877" s="71"/>
    </row>
    <row r="7878" spans="4:5" ht="26.1" customHeight="1">
      <c r="D7878" s="64"/>
      <c r="E7878" s="71"/>
    </row>
    <row r="7879" spans="4:5" ht="26.1" customHeight="1">
      <c r="D7879" s="64"/>
      <c r="E7879" s="71"/>
    </row>
    <row r="7880" spans="4:5" ht="26.1" customHeight="1">
      <c r="D7880" s="64"/>
      <c r="E7880" s="71"/>
    </row>
    <row r="7881" spans="4:5" ht="26.1" customHeight="1">
      <c r="D7881" s="64"/>
      <c r="E7881" s="71"/>
    </row>
    <row r="7882" spans="4:5" ht="26.1" customHeight="1">
      <c r="D7882" s="64"/>
      <c r="E7882" s="71"/>
    </row>
    <row r="7883" spans="4:5" ht="26.1" customHeight="1">
      <c r="D7883" s="64"/>
      <c r="E7883" s="71"/>
    </row>
    <row r="7884" spans="4:5" ht="26.1" customHeight="1">
      <c r="D7884" s="64"/>
      <c r="E7884" s="71"/>
    </row>
    <row r="7885" spans="4:5" ht="26.1" customHeight="1">
      <c r="D7885" s="64"/>
      <c r="E7885" s="71"/>
    </row>
    <row r="7886" spans="4:5" ht="26.1" customHeight="1">
      <c r="D7886" s="64"/>
      <c r="E7886" s="71"/>
    </row>
    <row r="7887" spans="4:5" ht="26.1" customHeight="1">
      <c r="D7887" s="64"/>
      <c r="E7887" s="71"/>
    </row>
    <row r="7888" spans="4:5" ht="26.1" customHeight="1">
      <c r="D7888" s="64"/>
      <c r="E7888" s="71"/>
    </row>
    <row r="7889" spans="4:5" ht="26.1" customHeight="1">
      <c r="D7889" s="64"/>
      <c r="E7889" s="71"/>
    </row>
    <row r="7890" spans="4:5" ht="26.1" customHeight="1">
      <c r="D7890" s="64"/>
      <c r="E7890" s="71"/>
    </row>
    <row r="7891" spans="4:5" ht="26.1" customHeight="1">
      <c r="D7891" s="64"/>
      <c r="E7891" s="71"/>
    </row>
    <row r="7892" spans="4:5" ht="26.1" customHeight="1">
      <c r="D7892" s="64"/>
      <c r="E7892" s="71"/>
    </row>
    <row r="7893" spans="4:5" ht="26.1" customHeight="1">
      <c r="D7893" s="64"/>
      <c r="E7893" s="71"/>
    </row>
    <row r="7894" spans="4:5" ht="26.1" customHeight="1">
      <c r="D7894" s="64"/>
      <c r="E7894" s="71"/>
    </row>
    <row r="7895" spans="4:5" ht="26.1" customHeight="1">
      <c r="D7895" s="64"/>
      <c r="E7895" s="71"/>
    </row>
    <row r="7896" spans="4:5" ht="26.1" customHeight="1">
      <c r="D7896" s="64"/>
      <c r="E7896" s="71"/>
    </row>
    <row r="7897" spans="4:5" ht="26.1" customHeight="1">
      <c r="D7897" s="64"/>
      <c r="E7897" s="71"/>
    </row>
    <row r="7898" spans="4:5" ht="26.1" customHeight="1">
      <c r="D7898" s="64"/>
      <c r="E7898" s="71"/>
    </row>
    <row r="7899" spans="4:5" ht="26.1" customHeight="1">
      <c r="D7899" s="64"/>
      <c r="E7899" s="71"/>
    </row>
    <row r="7900" spans="4:5" ht="26.1" customHeight="1">
      <c r="D7900" s="64"/>
      <c r="E7900" s="71"/>
    </row>
    <row r="7901" spans="4:5" ht="26.1" customHeight="1">
      <c r="D7901" s="64"/>
      <c r="E7901" s="71"/>
    </row>
    <row r="7902" spans="4:5" ht="26.1" customHeight="1">
      <c r="D7902" s="64"/>
      <c r="E7902" s="71"/>
    </row>
    <row r="7903" spans="4:5" ht="26.1" customHeight="1">
      <c r="D7903" s="64"/>
      <c r="E7903" s="71"/>
    </row>
    <row r="7904" spans="4:5" ht="26.1" customHeight="1">
      <c r="D7904" s="64"/>
      <c r="E7904" s="71"/>
    </row>
    <row r="7905" spans="4:5" ht="26.1" customHeight="1">
      <c r="D7905" s="64"/>
      <c r="E7905" s="71"/>
    </row>
    <row r="7906" spans="4:5" ht="26.1" customHeight="1">
      <c r="D7906" s="64"/>
      <c r="E7906" s="71"/>
    </row>
    <row r="7907" spans="4:5" ht="26.1" customHeight="1">
      <c r="D7907" s="64"/>
      <c r="E7907" s="71"/>
    </row>
    <row r="7908" spans="4:5" ht="26.1" customHeight="1">
      <c r="D7908" s="64"/>
      <c r="E7908" s="71"/>
    </row>
    <row r="7909" spans="4:5" ht="26.1" customHeight="1">
      <c r="D7909" s="64"/>
      <c r="E7909" s="71"/>
    </row>
    <row r="7910" spans="4:5" ht="26.1" customHeight="1">
      <c r="D7910" s="64"/>
      <c r="E7910" s="71"/>
    </row>
    <row r="7911" spans="4:5" ht="26.1" customHeight="1">
      <c r="D7911" s="64"/>
      <c r="E7911" s="71"/>
    </row>
    <row r="7912" spans="4:5" ht="26.1" customHeight="1">
      <c r="D7912" s="64"/>
      <c r="E7912" s="71"/>
    </row>
    <row r="7913" spans="4:5" ht="26.1" customHeight="1">
      <c r="D7913" s="64"/>
      <c r="E7913" s="71"/>
    </row>
    <row r="7914" spans="4:5" ht="26.1" customHeight="1">
      <c r="D7914" s="64"/>
      <c r="E7914" s="71"/>
    </row>
    <row r="7915" spans="4:5" ht="26.1" customHeight="1">
      <c r="D7915" s="64"/>
      <c r="E7915" s="71"/>
    </row>
    <row r="7916" spans="4:5" ht="26.1" customHeight="1">
      <c r="D7916" s="64"/>
      <c r="E7916" s="71"/>
    </row>
    <row r="7917" spans="4:5" ht="26.1" customHeight="1">
      <c r="D7917" s="64"/>
      <c r="E7917" s="71"/>
    </row>
    <row r="7918" spans="4:5" ht="26.1" customHeight="1">
      <c r="D7918" s="64"/>
      <c r="E7918" s="71"/>
    </row>
    <row r="7919" spans="4:5" ht="26.1" customHeight="1">
      <c r="D7919" s="64"/>
      <c r="E7919" s="71"/>
    </row>
    <row r="7920" spans="4:5" ht="26.1" customHeight="1">
      <c r="D7920" s="64"/>
      <c r="E7920" s="71"/>
    </row>
    <row r="7921" spans="4:5" ht="26.1" customHeight="1">
      <c r="D7921" s="64"/>
      <c r="E7921" s="71"/>
    </row>
    <row r="7922" spans="4:5" ht="26.1" customHeight="1">
      <c r="D7922" s="64"/>
      <c r="E7922" s="71"/>
    </row>
    <row r="7923" spans="4:5" ht="26.1" customHeight="1">
      <c r="D7923" s="64"/>
      <c r="E7923" s="71"/>
    </row>
    <row r="7924" spans="4:5" ht="26.1" customHeight="1">
      <c r="D7924" s="64"/>
      <c r="E7924" s="71"/>
    </row>
    <row r="7925" spans="4:5" ht="26.1" customHeight="1">
      <c r="D7925" s="64"/>
      <c r="E7925" s="71"/>
    </row>
    <row r="7926" spans="4:5" ht="26.1" customHeight="1">
      <c r="D7926" s="64"/>
      <c r="E7926" s="71"/>
    </row>
    <row r="7927" spans="4:5" ht="26.1" customHeight="1">
      <c r="D7927" s="64"/>
      <c r="E7927" s="71"/>
    </row>
    <row r="7928" spans="4:5" ht="26.1" customHeight="1">
      <c r="D7928" s="64"/>
      <c r="E7928" s="71"/>
    </row>
    <row r="7929" spans="4:5" ht="26.1" customHeight="1">
      <c r="D7929" s="64"/>
      <c r="E7929" s="71"/>
    </row>
    <row r="7930" spans="4:5" ht="26.1" customHeight="1">
      <c r="D7930" s="64"/>
      <c r="E7930" s="71"/>
    </row>
    <row r="7931" spans="4:5" ht="26.1" customHeight="1">
      <c r="D7931" s="64"/>
      <c r="E7931" s="71"/>
    </row>
    <row r="7932" spans="4:5" ht="26.1" customHeight="1">
      <c r="D7932" s="64"/>
      <c r="E7932" s="71"/>
    </row>
    <row r="7933" spans="4:5" ht="26.1" customHeight="1">
      <c r="D7933" s="64"/>
      <c r="E7933" s="71"/>
    </row>
    <row r="7934" spans="4:5" ht="26.1" customHeight="1">
      <c r="D7934" s="64"/>
      <c r="E7934" s="71"/>
    </row>
    <row r="7935" spans="4:5" ht="26.1" customHeight="1">
      <c r="D7935" s="64"/>
      <c r="E7935" s="71"/>
    </row>
    <row r="7936" spans="4:5" ht="26.1" customHeight="1">
      <c r="D7936" s="64"/>
      <c r="E7936" s="71"/>
    </row>
    <row r="7937" spans="4:5" ht="26.1" customHeight="1">
      <c r="D7937" s="64"/>
      <c r="E7937" s="71"/>
    </row>
    <row r="7938" spans="4:5" ht="26.1" customHeight="1">
      <c r="D7938" s="64"/>
      <c r="E7938" s="71"/>
    </row>
    <row r="7939" spans="4:5" ht="26.1" customHeight="1">
      <c r="D7939" s="64"/>
      <c r="E7939" s="71"/>
    </row>
    <row r="7940" spans="4:5" ht="26.1" customHeight="1">
      <c r="D7940" s="64"/>
      <c r="E7940" s="71"/>
    </row>
    <row r="7941" spans="4:5" ht="26.1" customHeight="1">
      <c r="D7941" s="64"/>
      <c r="E7941" s="71"/>
    </row>
    <row r="7942" spans="4:5" ht="26.1" customHeight="1">
      <c r="D7942" s="64"/>
      <c r="E7942" s="71"/>
    </row>
    <row r="7943" spans="4:5" ht="26.1" customHeight="1">
      <c r="D7943" s="64"/>
      <c r="E7943" s="71"/>
    </row>
    <row r="7944" spans="4:5" ht="26.1" customHeight="1">
      <c r="D7944" s="64"/>
      <c r="E7944" s="71"/>
    </row>
    <row r="7945" spans="4:5" ht="26.1" customHeight="1">
      <c r="D7945" s="64"/>
      <c r="E7945" s="71"/>
    </row>
    <row r="7946" spans="4:5" ht="26.1" customHeight="1">
      <c r="D7946" s="64"/>
      <c r="E7946" s="71"/>
    </row>
    <row r="7947" spans="4:5" ht="26.1" customHeight="1">
      <c r="D7947" s="64"/>
      <c r="E7947" s="71"/>
    </row>
    <row r="7948" spans="4:5" ht="26.1" customHeight="1">
      <c r="D7948" s="64"/>
      <c r="E7948" s="71"/>
    </row>
    <row r="7949" spans="4:5" ht="26.1" customHeight="1">
      <c r="D7949" s="64"/>
      <c r="E7949" s="71"/>
    </row>
    <row r="7950" spans="4:5" ht="26.1" customHeight="1">
      <c r="D7950" s="64"/>
      <c r="E7950" s="71"/>
    </row>
    <row r="7951" spans="4:5" ht="26.1" customHeight="1">
      <c r="D7951" s="64"/>
      <c r="E7951" s="71"/>
    </row>
    <row r="7952" spans="4:5" ht="26.1" customHeight="1">
      <c r="D7952" s="64"/>
      <c r="E7952" s="71"/>
    </row>
    <row r="7953" spans="4:5" ht="26.1" customHeight="1">
      <c r="D7953" s="64"/>
      <c r="E7953" s="71"/>
    </row>
    <row r="7954" spans="4:5" ht="26.1" customHeight="1">
      <c r="D7954" s="64"/>
      <c r="E7954" s="71"/>
    </row>
    <row r="7955" spans="4:5" ht="26.1" customHeight="1">
      <c r="D7955" s="64"/>
      <c r="E7955" s="71"/>
    </row>
    <row r="7956" spans="4:5" ht="26.1" customHeight="1">
      <c r="D7956" s="64"/>
      <c r="E7956" s="71"/>
    </row>
    <row r="7957" spans="4:5" ht="26.1" customHeight="1">
      <c r="D7957" s="64"/>
      <c r="E7957" s="71"/>
    </row>
    <row r="7958" spans="4:5" ht="26.1" customHeight="1">
      <c r="D7958" s="64"/>
      <c r="E7958" s="71"/>
    </row>
    <row r="7959" spans="4:5" ht="26.1" customHeight="1">
      <c r="D7959" s="64"/>
      <c r="E7959" s="71"/>
    </row>
    <row r="7960" spans="4:5" ht="26.1" customHeight="1">
      <c r="D7960" s="64"/>
      <c r="E7960" s="71"/>
    </row>
    <row r="7961" spans="4:5" ht="26.1" customHeight="1">
      <c r="D7961" s="64"/>
      <c r="E7961" s="71"/>
    </row>
    <row r="7962" spans="4:5" ht="26.1" customHeight="1">
      <c r="D7962" s="64"/>
      <c r="E7962" s="71"/>
    </row>
    <row r="7963" spans="4:5" ht="26.1" customHeight="1">
      <c r="D7963" s="64"/>
      <c r="E7963" s="71"/>
    </row>
    <row r="7964" spans="4:5" ht="26.1" customHeight="1">
      <c r="D7964" s="64"/>
      <c r="E7964" s="71"/>
    </row>
    <row r="7965" spans="4:5" ht="26.1" customHeight="1">
      <c r="D7965" s="64"/>
      <c r="E7965" s="71"/>
    </row>
    <row r="7966" spans="4:5" ht="26.1" customHeight="1">
      <c r="D7966" s="64"/>
      <c r="E7966" s="71"/>
    </row>
    <row r="7967" spans="4:5" ht="26.1" customHeight="1">
      <c r="D7967" s="64"/>
      <c r="E7967" s="71"/>
    </row>
    <row r="7968" spans="4:5" ht="26.1" customHeight="1">
      <c r="D7968" s="64"/>
      <c r="E7968" s="71"/>
    </row>
    <row r="7969" spans="4:5" ht="26.1" customHeight="1">
      <c r="D7969" s="64"/>
      <c r="E7969" s="71"/>
    </row>
    <row r="7970" spans="4:5" ht="26.1" customHeight="1">
      <c r="D7970" s="64"/>
      <c r="E7970" s="71"/>
    </row>
    <row r="7971" spans="4:5" ht="26.1" customHeight="1">
      <c r="D7971" s="64"/>
      <c r="E7971" s="71"/>
    </row>
    <row r="7972" spans="4:5" ht="26.1" customHeight="1">
      <c r="D7972" s="64"/>
      <c r="E7972" s="71"/>
    </row>
    <row r="7973" spans="4:5" ht="26.1" customHeight="1">
      <c r="D7973" s="64"/>
      <c r="E7973" s="71"/>
    </row>
    <row r="7974" spans="4:5" ht="26.1" customHeight="1">
      <c r="D7974" s="64"/>
      <c r="E7974" s="71"/>
    </row>
    <row r="7975" spans="4:5" ht="26.1" customHeight="1">
      <c r="D7975" s="64"/>
      <c r="E7975" s="71"/>
    </row>
    <row r="7976" spans="4:5" ht="26.1" customHeight="1">
      <c r="D7976" s="64"/>
      <c r="E7976" s="71"/>
    </row>
    <row r="7977" spans="4:5" ht="26.1" customHeight="1">
      <c r="D7977" s="64"/>
      <c r="E7977" s="71"/>
    </row>
    <row r="7978" spans="4:5" ht="26.1" customHeight="1">
      <c r="D7978" s="64"/>
      <c r="E7978" s="71"/>
    </row>
    <row r="7979" spans="4:5" ht="26.1" customHeight="1">
      <c r="D7979" s="64"/>
      <c r="E7979" s="71"/>
    </row>
    <row r="7980" spans="4:5" ht="26.1" customHeight="1">
      <c r="D7980" s="64"/>
      <c r="E7980" s="71"/>
    </row>
    <row r="7981" spans="4:5" ht="26.1" customHeight="1">
      <c r="D7981" s="64"/>
      <c r="E7981" s="71"/>
    </row>
    <row r="7982" spans="4:5" ht="26.1" customHeight="1">
      <c r="D7982" s="64"/>
      <c r="E7982" s="71"/>
    </row>
    <row r="7983" spans="4:5" ht="26.1" customHeight="1">
      <c r="D7983" s="64"/>
      <c r="E7983" s="71"/>
    </row>
    <row r="7984" spans="4:5" ht="26.1" customHeight="1">
      <c r="D7984" s="64"/>
      <c r="E7984" s="71"/>
    </row>
    <row r="7985" spans="4:5" ht="26.1" customHeight="1">
      <c r="D7985" s="64"/>
      <c r="E7985" s="71"/>
    </row>
    <row r="7986" spans="4:5" ht="26.1" customHeight="1">
      <c r="D7986" s="64"/>
      <c r="E7986" s="71"/>
    </row>
    <row r="7987" spans="4:5" ht="26.1" customHeight="1">
      <c r="D7987" s="64"/>
      <c r="E7987" s="71"/>
    </row>
    <row r="7988" spans="4:5" ht="26.1" customHeight="1">
      <c r="D7988" s="64"/>
      <c r="E7988" s="71"/>
    </row>
    <row r="7989" spans="4:5" ht="26.1" customHeight="1">
      <c r="D7989" s="64"/>
      <c r="E7989" s="71"/>
    </row>
    <row r="7990" spans="4:5" ht="26.1" customHeight="1">
      <c r="D7990" s="64"/>
      <c r="E7990" s="71"/>
    </row>
    <row r="7991" spans="4:5" ht="26.1" customHeight="1">
      <c r="D7991" s="64"/>
      <c r="E7991" s="71"/>
    </row>
    <row r="7992" spans="4:5" ht="26.1" customHeight="1">
      <c r="D7992" s="64"/>
      <c r="E7992" s="71"/>
    </row>
    <row r="7993" spans="4:5" ht="26.1" customHeight="1">
      <c r="D7993" s="64"/>
      <c r="E7993" s="71"/>
    </row>
    <row r="7994" spans="4:5" ht="26.1" customHeight="1">
      <c r="D7994" s="64"/>
      <c r="E7994" s="71"/>
    </row>
    <row r="7995" spans="4:5" ht="26.1" customHeight="1">
      <c r="D7995" s="64"/>
      <c r="E7995" s="71"/>
    </row>
    <row r="7996" spans="4:5" ht="26.1" customHeight="1">
      <c r="D7996" s="64"/>
      <c r="E7996" s="71"/>
    </row>
    <row r="7997" spans="4:5" ht="26.1" customHeight="1">
      <c r="D7997" s="64"/>
      <c r="E7997" s="71"/>
    </row>
    <row r="7998" spans="4:5" ht="26.1" customHeight="1">
      <c r="D7998" s="64"/>
      <c r="E7998" s="71"/>
    </row>
    <row r="7999" spans="4:5" ht="26.1" customHeight="1">
      <c r="D7999" s="64"/>
      <c r="E7999" s="71"/>
    </row>
    <row r="8000" spans="4:5" ht="26.1" customHeight="1">
      <c r="D8000" s="64"/>
      <c r="E8000" s="71"/>
    </row>
    <row r="8001" spans="4:5" ht="26.1" customHeight="1">
      <c r="D8001" s="64"/>
      <c r="E8001" s="71"/>
    </row>
    <row r="8002" spans="4:5" ht="26.1" customHeight="1">
      <c r="D8002" s="64"/>
      <c r="E8002" s="71"/>
    </row>
    <row r="8003" spans="4:5" ht="26.1" customHeight="1">
      <c r="D8003" s="64"/>
      <c r="E8003" s="71"/>
    </row>
    <row r="8004" spans="4:5" ht="26.1" customHeight="1">
      <c r="D8004" s="64"/>
      <c r="E8004" s="71"/>
    </row>
    <row r="8005" spans="4:5" ht="26.1" customHeight="1">
      <c r="D8005" s="64"/>
      <c r="E8005" s="71"/>
    </row>
    <row r="8006" spans="4:5" ht="26.1" customHeight="1">
      <c r="D8006" s="64"/>
      <c r="E8006" s="71"/>
    </row>
    <row r="8007" spans="4:5" ht="26.1" customHeight="1">
      <c r="D8007" s="64"/>
      <c r="E8007" s="71"/>
    </row>
    <row r="8008" spans="4:5" ht="26.1" customHeight="1">
      <c r="D8008" s="64"/>
      <c r="E8008" s="71"/>
    </row>
    <row r="8009" spans="4:5" ht="26.1" customHeight="1">
      <c r="D8009" s="64"/>
      <c r="E8009" s="71"/>
    </row>
    <row r="8010" spans="4:5" ht="26.1" customHeight="1">
      <c r="D8010" s="64"/>
      <c r="E8010" s="71"/>
    </row>
    <row r="8011" spans="4:5" ht="26.1" customHeight="1">
      <c r="D8011" s="64"/>
      <c r="E8011" s="71"/>
    </row>
    <row r="8012" spans="4:5" ht="26.1" customHeight="1">
      <c r="D8012" s="64"/>
      <c r="E8012" s="71"/>
    </row>
    <row r="8013" spans="4:5" ht="26.1" customHeight="1">
      <c r="D8013" s="64"/>
      <c r="E8013" s="71"/>
    </row>
    <row r="8014" spans="4:5" ht="26.1" customHeight="1">
      <c r="D8014" s="64"/>
      <c r="E8014" s="71"/>
    </row>
    <row r="8015" spans="4:5" ht="26.1" customHeight="1">
      <c r="D8015" s="64"/>
      <c r="E8015" s="71"/>
    </row>
    <row r="8016" spans="4:5" ht="26.1" customHeight="1">
      <c r="D8016" s="64"/>
      <c r="E8016" s="71"/>
    </row>
    <row r="8017" spans="4:5" ht="26.1" customHeight="1">
      <c r="D8017" s="64"/>
      <c r="E8017" s="71"/>
    </row>
    <row r="8018" spans="4:5" ht="26.1" customHeight="1">
      <c r="D8018" s="64"/>
      <c r="E8018" s="71"/>
    </row>
    <row r="8019" spans="4:5" ht="26.1" customHeight="1">
      <c r="D8019" s="64"/>
      <c r="E8019" s="71"/>
    </row>
    <row r="8020" spans="4:5" ht="26.1" customHeight="1">
      <c r="D8020" s="64"/>
      <c r="E8020" s="71"/>
    </row>
    <row r="8021" spans="4:5" ht="26.1" customHeight="1">
      <c r="D8021" s="64"/>
      <c r="E8021" s="71"/>
    </row>
    <row r="8022" spans="4:5" ht="26.1" customHeight="1">
      <c r="D8022" s="64"/>
      <c r="E8022" s="71"/>
    </row>
    <row r="8023" spans="4:5" ht="26.1" customHeight="1">
      <c r="D8023" s="64"/>
      <c r="E8023" s="71"/>
    </row>
    <row r="8024" spans="4:5" ht="26.1" customHeight="1">
      <c r="D8024" s="64"/>
      <c r="E8024" s="71"/>
    </row>
    <row r="8025" spans="4:5" ht="26.1" customHeight="1">
      <c r="D8025" s="64"/>
      <c r="E8025" s="71"/>
    </row>
    <row r="8026" spans="4:5" ht="26.1" customHeight="1">
      <c r="D8026" s="64"/>
      <c r="E8026" s="71"/>
    </row>
    <row r="8027" spans="4:5" ht="26.1" customHeight="1">
      <c r="D8027" s="64"/>
      <c r="E8027" s="71"/>
    </row>
    <row r="8028" spans="4:5" ht="26.1" customHeight="1">
      <c r="D8028" s="64"/>
      <c r="E8028" s="71"/>
    </row>
    <row r="8029" spans="4:5" ht="26.1" customHeight="1">
      <c r="D8029" s="64"/>
      <c r="E8029" s="71"/>
    </row>
    <row r="8030" spans="4:5" ht="26.1" customHeight="1">
      <c r="D8030" s="64"/>
      <c r="E8030" s="71"/>
    </row>
    <row r="8031" spans="4:5" ht="26.1" customHeight="1">
      <c r="D8031" s="64"/>
      <c r="E8031" s="71"/>
    </row>
    <row r="8032" spans="4:5" ht="26.1" customHeight="1">
      <c r="D8032" s="64"/>
      <c r="E8032" s="71"/>
    </row>
    <row r="8033" spans="4:5" ht="26.1" customHeight="1">
      <c r="D8033" s="64"/>
      <c r="E8033" s="71"/>
    </row>
    <row r="8034" spans="4:5" ht="26.1" customHeight="1">
      <c r="D8034" s="64"/>
      <c r="E8034" s="71"/>
    </row>
    <row r="8035" spans="4:5" ht="26.1" customHeight="1">
      <c r="D8035" s="64"/>
      <c r="E8035" s="71"/>
    </row>
    <row r="8036" spans="4:5" ht="26.1" customHeight="1">
      <c r="D8036" s="64"/>
      <c r="E8036" s="71"/>
    </row>
    <row r="8037" spans="4:5" ht="26.1" customHeight="1">
      <c r="D8037" s="64"/>
      <c r="E8037" s="71"/>
    </row>
    <row r="8038" spans="4:5" ht="26.1" customHeight="1">
      <c r="D8038" s="64"/>
      <c r="E8038" s="71"/>
    </row>
    <row r="8039" spans="4:5" ht="26.1" customHeight="1">
      <c r="D8039" s="64"/>
      <c r="E8039" s="71"/>
    </row>
    <row r="8040" spans="4:5" ht="26.1" customHeight="1">
      <c r="D8040" s="64"/>
      <c r="E8040" s="71"/>
    </row>
    <row r="8041" spans="4:5" ht="26.1" customHeight="1">
      <c r="D8041" s="64"/>
      <c r="E8041" s="71"/>
    </row>
    <row r="8042" spans="4:5" ht="26.1" customHeight="1">
      <c r="D8042" s="64"/>
      <c r="E8042" s="71"/>
    </row>
    <row r="8043" spans="4:5" ht="26.1" customHeight="1">
      <c r="D8043" s="64"/>
      <c r="E8043" s="71"/>
    </row>
    <row r="8044" spans="4:5" ht="26.1" customHeight="1">
      <c r="D8044" s="64"/>
      <c r="E8044" s="71"/>
    </row>
    <row r="8045" spans="4:5" ht="26.1" customHeight="1">
      <c r="D8045" s="64"/>
      <c r="E8045" s="71"/>
    </row>
    <row r="8046" spans="4:5" ht="26.1" customHeight="1">
      <c r="D8046" s="64"/>
      <c r="E8046" s="71"/>
    </row>
    <row r="8047" spans="4:5" ht="26.1" customHeight="1">
      <c r="D8047" s="64"/>
      <c r="E8047" s="71"/>
    </row>
    <row r="8048" spans="4:5" ht="26.1" customHeight="1">
      <c r="D8048" s="64"/>
      <c r="E8048" s="71"/>
    </row>
    <row r="8049" spans="4:5" ht="26.1" customHeight="1">
      <c r="D8049" s="64"/>
      <c r="E8049" s="71"/>
    </row>
    <row r="8050" spans="4:5" ht="26.1" customHeight="1">
      <c r="D8050" s="64"/>
      <c r="E8050" s="71"/>
    </row>
    <row r="8051" spans="4:5" ht="26.1" customHeight="1">
      <c r="D8051" s="64"/>
      <c r="E8051" s="71"/>
    </row>
    <row r="8052" spans="4:5" ht="26.1" customHeight="1">
      <c r="D8052" s="64"/>
      <c r="E8052" s="71"/>
    </row>
    <row r="8053" spans="4:5" ht="26.1" customHeight="1">
      <c r="D8053" s="64"/>
      <c r="E8053" s="71"/>
    </row>
    <row r="8054" spans="4:5" ht="26.1" customHeight="1">
      <c r="D8054" s="64"/>
      <c r="E8054" s="71"/>
    </row>
    <row r="8055" spans="4:5" ht="26.1" customHeight="1">
      <c r="D8055" s="64"/>
      <c r="E8055" s="71"/>
    </row>
    <row r="8056" spans="4:5" ht="26.1" customHeight="1">
      <c r="D8056" s="64"/>
      <c r="E8056" s="71"/>
    </row>
    <row r="8057" spans="4:5" ht="26.1" customHeight="1">
      <c r="D8057" s="64"/>
      <c r="E8057" s="71"/>
    </row>
    <row r="8058" spans="4:5" ht="26.1" customHeight="1">
      <c r="D8058" s="64"/>
      <c r="E8058" s="71"/>
    </row>
    <row r="8059" spans="4:5" ht="26.1" customHeight="1">
      <c r="D8059" s="64"/>
      <c r="E8059" s="71"/>
    </row>
    <row r="8060" spans="4:5" ht="26.1" customHeight="1">
      <c r="D8060" s="64"/>
      <c r="E8060" s="71"/>
    </row>
    <row r="8061" spans="4:5" ht="26.1" customHeight="1">
      <c r="D8061" s="64"/>
      <c r="E8061" s="71"/>
    </row>
    <row r="8062" spans="4:5" ht="26.1" customHeight="1">
      <c r="D8062" s="64"/>
      <c r="E8062" s="71"/>
    </row>
    <row r="8063" spans="4:5" ht="26.1" customHeight="1">
      <c r="D8063" s="64"/>
      <c r="E8063" s="71"/>
    </row>
    <row r="8064" spans="4:5" ht="26.1" customHeight="1">
      <c r="D8064" s="64"/>
      <c r="E8064" s="71"/>
    </row>
    <row r="8065" spans="4:5" ht="26.1" customHeight="1">
      <c r="D8065" s="64"/>
      <c r="E8065" s="71"/>
    </row>
    <row r="8066" spans="4:5" ht="26.1" customHeight="1">
      <c r="D8066" s="64"/>
      <c r="E8066" s="71"/>
    </row>
    <row r="8067" spans="4:5" ht="26.1" customHeight="1">
      <c r="D8067" s="64"/>
      <c r="E8067" s="71"/>
    </row>
    <row r="8068" spans="4:5" ht="26.1" customHeight="1">
      <c r="D8068" s="64"/>
      <c r="E8068" s="71"/>
    </row>
    <row r="8069" spans="4:5" ht="26.1" customHeight="1">
      <c r="D8069" s="64"/>
      <c r="E8069" s="71"/>
    </row>
    <row r="8070" spans="4:5" ht="26.1" customHeight="1">
      <c r="D8070" s="64"/>
      <c r="E8070" s="71"/>
    </row>
    <row r="8071" spans="4:5" ht="26.1" customHeight="1">
      <c r="D8071" s="64"/>
      <c r="E8071" s="71"/>
    </row>
    <row r="8072" spans="4:5" ht="26.1" customHeight="1">
      <c r="D8072" s="64"/>
      <c r="E8072" s="71"/>
    </row>
    <row r="8073" spans="4:5" ht="26.1" customHeight="1">
      <c r="D8073" s="64"/>
      <c r="E8073" s="71"/>
    </row>
    <row r="8074" spans="4:5" ht="26.1" customHeight="1">
      <c r="D8074" s="64"/>
      <c r="E8074" s="71"/>
    </row>
    <row r="8075" spans="4:5" ht="26.1" customHeight="1">
      <c r="D8075" s="64"/>
      <c r="E8075" s="71"/>
    </row>
    <row r="8076" spans="4:5" ht="26.1" customHeight="1">
      <c r="D8076" s="64"/>
      <c r="E8076" s="71"/>
    </row>
    <row r="8077" spans="4:5" ht="26.1" customHeight="1">
      <c r="D8077" s="64"/>
      <c r="E8077" s="71"/>
    </row>
    <row r="8078" spans="4:5" ht="26.1" customHeight="1">
      <c r="D8078" s="64"/>
      <c r="E8078" s="71"/>
    </row>
    <row r="8079" spans="4:5" ht="26.1" customHeight="1">
      <c r="D8079" s="64"/>
      <c r="E8079" s="71"/>
    </row>
    <row r="8080" spans="4:5" ht="26.1" customHeight="1">
      <c r="D8080" s="64"/>
      <c r="E8080" s="71"/>
    </row>
    <row r="8081" spans="4:5" ht="26.1" customHeight="1">
      <c r="D8081" s="64"/>
      <c r="E8081" s="71"/>
    </row>
    <row r="8082" spans="4:5" ht="26.1" customHeight="1">
      <c r="D8082" s="64"/>
      <c r="E8082" s="71"/>
    </row>
    <row r="8083" spans="4:5" ht="26.1" customHeight="1">
      <c r="D8083" s="64"/>
      <c r="E8083" s="71"/>
    </row>
    <row r="8084" spans="4:5" ht="26.1" customHeight="1">
      <c r="D8084" s="64"/>
      <c r="E8084" s="71"/>
    </row>
    <row r="8085" spans="4:5" ht="26.1" customHeight="1">
      <c r="D8085" s="64"/>
      <c r="E8085" s="71"/>
    </row>
    <row r="8086" spans="4:5" ht="26.1" customHeight="1">
      <c r="D8086" s="64"/>
      <c r="E8086" s="71"/>
    </row>
    <row r="8087" spans="4:5" ht="26.1" customHeight="1">
      <c r="D8087" s="64"/>
      <c r="E8087" s="71"/>
    </row>
    <row r="8088" spans="4:5" ht="26.1" customHeight="1">
      <c r="D8088" s="64"/>
      <c r="E8088" s="71"/>
    </row>
    <row r="8089" spans="4:5" ht="26.1" customHeight="1">
      <c r="D8089" s="64"/>
      <c r="E8089" s="71"/>
    </row>
    <row r="8090" spans="4:5" ht="26.1" customHeight="1">
      <c r="D8090" s="64"/>
      <c r="E8090" s="71"/>
    </row>
    <row r="8091" spans="4:5" ht="26.1" customHeight="1">
      <c r="D8091" s="64"/>
      <c r="E8091" s="71"/>
    </row>
    <row r="8092" spans="4:5" ht="26.1" customHeight="1">
      <c r="D8092" s="64"/>
      <c r="E8092" s="71"/>
    </row>
    <row r="8093" spans="4:5" ht="26.1" customHeight="1">
      <c r="D8093" s="64"/>
      <c r="E8093" s="71"/>
    </row>
    <row r="8094" spans="4:5" ht="26.1" customHeight="1">
      <c r="D8094" s="64"/>
      <c r="E8094" s="71"/>
    </row>
    <row r="8095" spans="4:5" ht="26.1" customHeight="1">
      <c r="D8095" s="64"/>
      <c r="E8095" s="71"/>
    </row>
    <row r="8096" spans="4:5" ht="26.1" customHeight="1">
      <c r="D8096" s="64"/>
      <c r="E8096" s="71"/>
    </row>
    <row r="8097" spans="4:5" ht="26.1" customHeight="1">
      <c r="D8097" s="64"/>
      <c r="E8097" s="71"/>
    </row>
    <row r="8098" spans="4:5" ht="26.1" customHeight="1">
      <c r="D8098" s="64"/>
      <c r="E8098" s="71"/>
    </row>
    <row r="8099" spans="4:5" ht="26.1" customHeight="1">
      <c r="D8099" s="64"/>
      <c r="E8099" s="71"/>
    </row>
    <row r="8100" spans="4:5" ht="26.1" customHeight="1">
      <c r="D8100" s="64"/>
      <c r="E8100" s="71"/>
    </row>
    <row r="8101" spans="4:5" ht="26.1" customHeight="1">
      <c r="D8101" s="64"/>
      <c r="E8101" s="71"/>
    </row>
    <row r="8102" spans="4:5" ht="26.1" customHeight="1">
      <c r="D8102" s="64"/>
      <c r="E8102" s="71"/>
    </row>
    <row r="8103" spans="4:5" ht="26.1" customHeight="1">
      <c r="D8103" s="64"/>
      <c r="E8103" s="71"/>
    </row>
    <row r="8104" spans="4:5" ht="26.1" customHeight="1">
      <c r="D8104" s="64"/>
      <c r="E8104" s="71"/>
    </row>
    <row r="8105" spans="4:5" ht="26.1" customHeight="1">
      <c r="D8105" s="64"/>
      <c r="E8105" s="71"/>
    </row>
    <row r="8106" spans="4:5" ht="26.1" customHeight="1">
      <c r="D8106" s="64"/>
      <c r="E8106" s="71"/>
    </row>
    <row r="8107" spans="4:5" ht="26.1" customHeight="1">
      <c r="D8107" s="64"/>
      <c r="E8107" s="71"/>
    </row>
    <row r="8108" spans="4:5" ht="26.1" customHeight="1">
      <c r="D8108" s="64"/>
      <c r="E8108" s="71"/>
    </row>
    <row r="8109" spans="4:5" ht="26.1" customHeight="1">
      <c r="D8109" s="64"/>
      <c r="E8109" s="71"/>
    </row>
    <row r="8110" spans="4:5" ht="26.1" customHeight="1">
      <c r="D8110" s="64"/>
      <c r="E8110" s="71"/>
    </row>
    <row r="8111" spans="4:5" ht="26.1" customHeight="1">
      <c r="D8111" s="64"/>
      <c r="E8111" s="71"/>
    </row>
    <row r="8112" spans="4:5" ht="26.1" customHeight="1">
      <c r="D8112" s="64"/>
      <c r="E8112" s="71"/>
    </row>
    <row r="8113" spans="4:5" ht="26.1" customHeight="1">
      <c r="D8113" s="64"/>
      <c r="E8113" s="71"/>
    </row>
    <row r="8114" spans="4:5" ht="26.1" customHeight="1">
      <c r="D8114" s="64"/>
      <c r="E8114" s="71"/>
    </row>
    <row r="8115" spans="4:5" ht="26.1" customHeight="1">
      <c r="D8115" s="64"/>
      <c r="E8115" s="71"/>
    </row>
    <row r="8116" spans="4:5" ht="26.1" customHeight="1">
      <c r="D8116" s="64"/>
      <c r="E8116" s="71"/>
    </row>
    <row r="8117" spans="4:5" ht="26.1" customHeight="1">
      <c r="D8117" s="64"/>
      <c r="E8117" s="71"/>
    </row>
    <row r="8118" spans="4:5" ht="26.1" customHeight="1">
      <c r="D8118" s="64"/>
      <c r="E8118" s="71"/>
    </row>
    <row r="8119" spans="4:5" ht="26.1" customHeight="1">
      <c r="D8119" s="64"/>
      <c r="E8119" s="71"/>
    </row>
    <row r="8120" spans="4:5" ht="26.1" customHeight="1">
      <c r="D8120" s="64"/>
      <c r="E8120" s="71"/>
    </row>
    <row r="8121" spans="4:5" ht="26.1" customHeight="1">
      <c r="D8121" s="64"/>
      <c r="E8121" s="71"/>
    </row>
    <row r="8122" spans="4:5" ht="26.1" customHeight="1">
      <c r="D8122" s="64"/>
      <c r="E8122" s="71"/>
    </row>
    <row r="8123" spans="4:5" ht="26.1" customHeight="1">
      <c r="D8123" s="64"/>
      <c r="E8123" s="71"/>
    </row>
    <row r="8124" spans="4:5" ht="26.1" customHeight="1">
      <c r="D8124" s="64"/>
      <c r="E8124" s="71"/>
    </row>
    <row r="8125" spans="4:5" ht="26.1" customHeight="1">
      <c r="D8125" s="64"/>
      <c r="E8125" s="71"/>
    </row>
    <row r="8126" spans="4:5" ht="26.1" customHeight="1">
      <c r="D8126" s="64"/>
      <c r="E8126" s="71"/>
    </row>
    <row r="8127" spans="4:5" ht="26.1" customHeight="1">
      <c r="D8127" s="64"/>
      <c r="E8127" s="71"/>
    </row>
    <row r="8128" spans="4:5" ht="26.1" customHeight="1">
      <c r="D8128" s="64"/>
      <c r="E8128" s="71"/>
    </row>
    <row r="8129" spans="4:5" ht="26.1" customHeight="1">
      <c r="D8129" s="64"/>
      <c r="E8129" s="71"/>
    </row>
    <row r="8130" spans="4:5" ht="26.1" customHeight="1">
      <c r="D8130" s="64"/>
      <c r="E8130" s="71"/>
    </row>
    <row r="8131" spans="4:5" ht="26.1" customHeight="1">
      <c r="D8131" s="64"/>
      <c r="E8131" s="71"/>
    </row>
    <row r="8132" spans="4:5" ht="26.1" customHeight="1">
      <c r="D8132" s="64"/>
      <c r="E8132" s="71"/>
    </row>
    <row r="8133" spans="4:5" ht="26.1" customHeight="1">
      <c r="D8133" s="64"/>
      <c r="E8133" s="71"/>
    </row>
    <row r="8134" spans="4:5" ht="26.1" customHeight="1">
      <c r="D8134" s="64"/>
      <c r="E8134" s="71"/>
    </row>
    <row r="8135" spans="4:5" ht="26.1" customHeight="1">
      <c r="D8135" s="64"/>
      <c r="E8135" s="71"/>
    </row>
    <row r="8136" spans="4:5" ht="26.1" customHeight="1">
      <c r="D8136" s="64"/>
      <c r="E8136" s="71"/>
    </row>
    <row r="8137" spans="4:5" ht="26.1" customHeight="1">
      <c r="D8137" s="64"/>
      <c r="E8137" s="71"/>
    </row>
    <row r="8138" spans="4:5" ht="26.1" customHeight="1">
      <c r="D8138" s="64"/>
      <c r="E8138" s="71"/>
    </row>
    <row r="8139" spans="4:5" ht="26.1" customHeight="1">
      <c r="D8139" s="64"/>
      <c r="E8139" s="71"/>
    </row>
    <row r="8140" spans="4:5" ht="26.1" customHeight="1">
      <c r="D8140" s="64"/>
      <c r="E8140" s="71"/>
    </row>
    <row r="8141" spans="4:5" ht="26.1" customHeight="1">
      <c r="D8141" s="64"/>
      <c r="E8141" s="71"/>
    </row>
    <row r="8142" spans="4:5" ht="26.1" customHeight="1">
      <c r="D8142" s="64"/>
      <c r="E8142" s="71"/>
    </row>
    <row r="8143" spans="4:5" ht="26.1" customHeight="1">
      <c r="D8143" s="64"/>
      <c r="E8143" s="71"/>
    </row>
    <row r="8144" spans="4:5" ht="26.1" customHeight="1">
      <c r="D8144" s="64"/>
      <c r="E8144" s="71"/>
    </row>
    <row r="8145" spans="4:5" ht="26.1" customHeight="1">
      <c r="D8145" s="64"/>
      <c r="E8145" s="71"/>
    </row>
    <row r="8146" spans="4:5" ht="26.1" customHeight="1">
      <c r="D8146" s="64"/>
      <c r="E8146" s="71"/>
    </row>
    <row r="8147" spans="4:5" ht="26.1" customHeight="1">
      <c r="D8147" s="64"/>
      <c r="E8147" s="71"/>
    </row>
    <row r="8148" spans="4:5" ht="26.1" customHeight="1">
      <c r="D8148" s="64"/>
      <c r="E8148" s="71"/>
    </row>
    <row r="8149" spans="4:5" ht="26.1" customHeight="1">
      <c r="D8149" s="64"/>
      <c r="E8149" s="71"/>
    </row>
    <row r="8150" spans="4:5" ht="26.1" customHeight="1">
      <c r="D8150" s="64"/>
      <c r="E8150" s="71"/>
    </row>
    <row r="8151" spans="4:5" ht="26.1" customHeight="1">
      <c r="D8151" s="64"/>
      <c r="E8151" s="71"/>
    </row>
    <row r="8152" spans="4:5" ht="26.1" customHeight="1">
      <c r="D8152" s="64"/>
      <c r="E8152" s="71"/>
    </row>
    <row r="8153" spans="4:5" ht="26.1" customHeight="1">
      <c r="D8153" s="64"/>
      <c r="E8153" s="71"/>
    </row>
    <row r="8154" spans="4:5" ht="26.1" customHeight="1">
      <c r="D8154" s="64"/>
      <c r="E8154" s="71"/>
    </row>
    <row r="8155" spans="4:5" ht="26.1" customHeight="1">
      <c r="D8155" s="64"/>
      <c r="E8155" s="71"/>
    </row>
    <row r="8156" spans="4:5" ht="26.1" customHeight="1">
      <c r="D8156" s="64"/>
      <c r="E8156" s="71"/>
    </row>
    <row r="8157" spans="4:5" ht="26.1" customHeight="1">
      <c r="D8157" s="64"/>
      <c r="E8157" s="71"/>
    </row>
    <row r="8158" spans="4:5" ht="26.1" customHeight="1">
      <c r="D8158" s="64"/>
      <c r="E8158" s="71"/>
    </row>
    <row r="8159" spans="4:5" ht="26.1" customHeight="1">
      <c r="D8159" s="64"/>
      <c r="E8159" s="71"/>
    </row>
    <row r="8160" spans="4:5" ht="26.1" customHeight="1">
      <c r="D8160" s="64"/>
      <c r="E8160" s="71"/>
    </row>
    <row r="8161" spans="4:5" ht="26.1" customHeight="1">
      <c r="D8161" s="64"/>
      <c r="E8161" s="71"/>
    </row>
    <row r="8162" spans="4:5" ht="26.1" customHeight="1">
      <c r="D8162" s="64"/>
      <c r="E8162" s="71"/>
    </row>
    <row r="8163" spans="4:5" ht="26.1" customHeight="1">
      <c r="D8163" s="64"/>
      <c r="E8163" s="71"/>
    </row>
    <row r="8164" spans="4:5" ht="26.1" customHeight="1">
      <c r="D8164" s="64"/>
      <c r="E8164" s="71"/>
    </row>
    <row r="8165" spans="4:5" ht="26.1" customHeight="1">
      <c r="D8165" s="64"/>
      <c r="E8165" s="71"/>
    </row>
    <row r="8166" spans="4:5" ht="26.1" customHeight="1">
      <c r="D8166" s="64"/>
      <c r="E8166" s="71"/>
    </row>
    <row r="8167" spans="4:5" ht="26.1" customHeight="1">
      <c r="D8167" s="64"/>
      <c r="E8167" s="71"/>
    </row>
    <row r="8168" spans="4:5" ht="26.1" customHeight="1">
      <c r="D8168" s="64"/>
      <c r="E8168" s="71"/>
    </row>
    <row r="8169" spans="4:5" ht="26.1" customHeight="1">
      <c r="D8169" s="64"/>
      <c r="E8169" s="71"/>
    </row>
    <row r="8170" spans="4:5" ht="26.1" customHeight="1">
      <c r="D8170" s="64"/>
      <c r="E8170" s="71"/>
    </row>
    <row r="8171" spans="4:5" ht="26.1" customHeight="1">
      <c r="D8171" s="64"/>
      <c r="E8171" s="71"/>
    </row>
    <row r="8172" spans="4:5" ht="26.1" customHeight="1">
      <c r="D8172" s="64"/>
      <c r="E8172" s="71"/>
    </row>
    <row r="8173" spans="4:5" ht="26.1" customHeight="1">
      <c r="D8173" s="64"/>
      <c r="E8173" s="71"/>
    </row>
    <row r="8174" spans="4:5" ht="26.1" customHeight="1">
      <c r="D8174" s="64"/>
      <c r="E8174" s="71"/>
    </row>
    <row r="8175" spans="4:5" ht="26.1" customHeight="1">
      <c r="D8175" s="64"/>
      <c r="E8175" s="71"/>
    </row>
    <row r="8176" spans="4:5" ht="26.1" customHeight="1">
      <c r="D8176" s="64"/>
      <c r="E8176" s="71"/>
    </row>
    <row r="8177" spans="4:5" ht="26.1" customHeight="1">
      <c r="D8177" s="64"/>
      <c r="E8177" s="71"/>
    </row>
    <row r="8178" spans="4:5" ht="26.1" customHeight="1">
      <c r="D8178" s="64"/>
      <c r="E8178" s="71"/>
    </row>
    <row r="8179" spans="4:5" ht="26.1" customHeight="1">
      <c r="D8179" s="64"/>
      <c r="E8179" s="71"/>
    </row>
    <row r="8180" spans="4:5" ht="26.1" customHeight="1">
      <c r="D8180" s="64"/>
      <c r="E8180" s="71"/>
    </row>
    <row r="8181" spans="4:5" ht="26.1" customHeight="1">
      <c r="D8181" s="64"/>
      <c r="E8181" s="71"/>
    </row>
    <row r="8182" spans="4:5" ht="26.1" customHeight="1">
      <c r="D8182" s="64"/>
      <c r="E8182" s="71"/>
    </row>
    <row r="8183" spans="4:5" ht="26.1" customHeight="1">
      <c r="D8183" s="64"/>
      <c r="E8183" s="71"/>
    </row>
    <row r="8184" spans="4:5" ht="26.1" customHeight="1">
      <c r="D8184" s="64"/>
      <c r="E8184" s="71"/>
    </row>
    <row r="8185" spans="4:5" ht="26.1" customHeight="1">
      <c r="D8185" s="64"/>
      <c r="E8185" s="71"/>
    </row>
    <row r="8186" spans="4:5" ht="26.1" customHeight="1">
      <c r="D8186" s="64"/>
      <c r="E8186" s="71"/>
    </row>
    <row r="8187" spans="4:5" ht="26.1" customHeight="1">
      <c r="D8187" s="64"/>
      <c r="E8187" s="71"/>
    </row>
    <row r="8188" spans="4:5" ht="26.1" customHeight="1">
      <c r="D8188" s="64"/>
      <c r="E8188" s="71"/>
    </row>
    <row r="8189" spans="4:5" ht="26.1" customHeight="1">
      <c r="D8189" s="64"/>
      <c r="E8189" s="71"/>
    </row>
    <row r="8190" spans="4:5" ht="26.1" customHeight="1">
      <c r="D8190" s="64"/>
      <c r="E8190" s="71"/>
    </row>
    <row r="8191" spans="4:5" ht="26.1" customHeight="1">
      <c r="D8191" s="64"/>
      <c r="E8191" s="71"/>
    </row>
    <row r="8192" spans="4:5" ht="26.1" customHeight="1">
      <c r="D8192" s="64"/>
      <c r="E8192" s="71"/>
    </row>
    <row r="8193" spans="4:5" ht="26.1" customHeight="1">
      <c r="D8193" s="64"/>
      <c r="E8193" s="71"/>
    </row>
    <row r="8194" spans="4:5" ht="26.1" customHeight="1">
      <c r="D8194" s="64"/>
      <c r="E8194" s="71"/>
    </row>
    <row r="8195" spans="4:5" ht="26.1" customHeight="1">
      <c r="D8195" s="64"/>
      <c r="E8195" s="71"/>
    </row>
    <row r="8196" spans="4:5" ht="26.1" customHeight="1">
      <c r="D8196" s="64"/>
      <c r="E8196" s="71"/>
    </row>
    <row r="8197" spans="4:5" ht="26.1" customHeight="1">
      <c r="D8197" s="64"/>
      <c r="E8197" s="71"/>
    </row>
    <row r="8198" spans="4:5" ht="26.1" customHeight="1">
      <c r="D8198" s="64"/>
      <c r="E8198" s="71"/>
    </row>
    <row r="8199" spans="4:5" ht="26.1" customHeight="1">
      <c r="D8199" s="64"/>
      <c r="E8199" s="71"/>
    </row>
    <row r="8200" spans="4:5" ht="26.1" customHeight="1">
      <c r="D8200" s="64"/>
      <c r="E8200" s="71"/>
    </row>
    <row r="8201" spans="4:5" ht="26.1" customHeight="1">
      <c r="D8201" s="64"/>
      <c r="E8201" s="71"/>
    </row>
    <row r="8202" spans="4:5" ht="26.1" customHeight="1">
      <c r="D8202" s="64"/>
      <c r="E8202" s="71"/>
    </row>
    <row r="8203" spans="4:5" ht="26.1" customHeight="1">
      <c r="D8203" s="64"/>
      <c r="E8203" s="71"/>
    </row>
    <row r="8204" spans="4:5" ht="26.1" customHeight="1">
      <c r="D8204" s="64"/>
      <c r="E8204" s="71"/>
    </row>
    <row r="8205" spans="4:5" ht="26.1" customHeight="1">
      <c r="D8205" s="64"/>
      <c r="E8205" s="71"/>
    </row>
    <row r="8206" spans="4:5" ht="26.1" customHeight="1">
      <c r="D8206" s="64"/>
      <c r="E8206" s="71"/>
    </row>
    <row r="8207" spans="4:5" ht="26.1" customHeight="1">
      <c r="D8207" s="64"/>
      <c r="E8207" s="71"/>
    </row>
    <row r="8208" spans="4:5" ht="26.1" customHeight="1">
      <c r="D8208" s="64"/>
      <c r="E8208" s="71"/>
    </row>
    <row r="8209" spans="4:5" ht="26.1" customHeight="1">
      <c r="D8209" s="64"/>
      <c r="E8209" s="71"/>
    </row>
    <row r="8210" spans="4:5" ht="26.1" customHeight="1">
      <c r="D8210" s="64"/>
      <c r="E8210" s="71"/>
    </row>
    <row r="8211" spans="4:5" ht="26.1" customHeight="1">
      <c r="D8211" s="64"/>
      <c r="E8211" s="71"/>
    </row>
    <row r="8212" spans="4:5" ht="26.1" customHeight="1">
      <c r="D8212" s="64"/>
      <c r="E8212" s="71"/>
    </row>
    <row r="8213" spans="4:5" ht="26.1" customHeight="1">
      <c r="D8213" s="64"/>
      <c r="E8213" s="71"/>
    </row>
    <row r="8214" spans="4:5" ht="26.1" customHeight="1">
      <c r="D8214" s="64"/>
      <c r="E8214" s="71"/>
    </row>
    <row r="8215" spans="4:5" ht="26.1" customHeight="1">
      <c r="D8215" s="64"/>
      <c r="E8215" s="71"/>
    </row>
    <row r="8216" spans="4:5" ht="26.1" customHeight="1">
      <c r="D8216" s="64"/>
      <c r="E8216" s="71"/>
    </row>
    <row r="8217" spans="4:5" ht="26.1" customHeight="1">
      <c r="D8217" s="64"/>
      <c r="E8217" s="71"/>
    </row>
    <row r="8218" spans="4:5" ht="26.1" customHeight="1">
      <c r="D8218" s="64"/>
      <c r="E8218" s="71"/>
    </row>
    <row r="8219" spans="4:5" ht="26.1" customHeight="1">
      <c r="D8219" s="64"/>
      <c r="E8219" s="71"/>
    </row>
    <row r="8220" spans="4:5" ht="26.1" customHeight="1">
      <c r="D8220" s="64"/>
      <c r="E8220" s="71"/>
    </row>
    <row r="8221" spans="4:5" ht="26.1" customHeight="1">
      <c r="D8221" s="64"/>
      <c r="E8221" s="71"/>
    </row>
    <row r="8222" spans="4:5" ht="26.1" customHeight="1">
      <c r="D8222" s="64"/>
      <c r="E8222" s="71"/>
    </row>
    <row r="8223" spans="4:5" ht="26.1" customHeight="1">
      <c r="D8223" s="64"/>
      <c r="E8223" s="71"/>
    </row>
    <row r="8224" spans="4:5" ht="26.1" customHeight="1">
      <c r="D8224" s="64"/>
      <c r="E8224" s="71"/>
    </row>
    <row r="8225" spans="4:5" ht="26.1" customHeight="1">
      <c r="D8225" s="64"/>
      <c r="E8225" s="71"/>
    </row>
    <row r="8226" spans="4:5" ht="26.1" customHeight="1">
      <c r="D8226" s="64"/>
      <c r="E8226" s="71"/>
    </row>
    <row r="8227" spans="4:5" ht="26.1" customHeight="1">
      <c r="D8227" s="64"/>
      <c r="E8227" s="71"/>
    </row>
    <row r="8228" spans="4:5" ht="26.1" customHeight="1">
      <c r="D8228" s="64"/>
      <c r="E8228" s="71"/>
    </row>
    <row r="8229" spans="4:5" ht="26.1" customHeight="1">
      <c r="D8229" s="64"/>
      <c r="E8229" s="71"/>
    </row>
    <row r="8230" spans="4:5" ht="26.1" customHeight="1">
      <c r="D8230" s="64"/>
      <c r="E8230" s="71"/>
    </row>
    <row r="8231" spans="4:5" ht="26.1" customHeight="1">
      <c r="D8231" s="64"/>
      <c r="E8231" s="71"/>
    </row>
    <row r="8232" spans="4:5" ht="26.1" customHeight="1">
      <c r="D8232" s="64"/>
      <c r="E8232" s="71"/>
    </row>
    <row r="8233" spans="4:5" ht="26.1" customHeight="1">
      <c r="D8233" s="64"/>
      <c r="E8233" s="71"/>
    </row>
    <row r="8234" spans="4:5" ht="26.1" customHeight="1">
      <c r="D8234" s="64"/>
      <c r="E8234" s="71"/>
    </row>
    <row r="8235" spans="4:5" ht="26.1" customHeight="1">
      <c r="D8235" s="64"/>
      <c r="E8235" s="71"/>
    </row>
    <row r="8236" spans="4:5" ht="26.1" customHeight="1">
      <c r="D8236" s="64"/>
      <c r="E8236" s="71"/>
    </row>
    <row r="8237" spans="4:5" ht="26.1" customHeight="1">
      <c r="D8237" s="64"/>
      <c r="E8237" s="71"/>
    </row>
    <row r="8238" spans="4:5" ht="26.1" customHeight="1">
      <c r="D8238" s="64"/>
      <c r="E8238" s="71"/>
    </row>
    <row r="8239" spans="4:5" ht="26.1" customHeight="1">
      <c r="D8239" s="64"/>
      <c r="E8239" s="71"/>
    </row>
    <row r="8240" spans="4:5" ht="26.1" customHeight="1">
      <c r="D8240" s="64"/>
      <c r="E8240" s="71"/>
    </row>
    <row r="8241" spans="4:5" ht="26.1" customHeight="1">
      <c r="D8241" s="64"/>
      <c r="E8241" s="71"/>
    </row>
    <row r="8242" spans="4:5" ht="26.1" customHeight="1">
      <c r="D8242" s="64"/>
      <c r="E8242" s="71"/>
    </row>
    <row r="8243" spans="4:5" ht="26.1" customHeight="1">
      <c r="D8243" s="64"/>
      <c r="E8243" s="71"/>
    </row>
    <row r="8244" spans="4:5" ht="26.1" customHeight="1">
      <c r="D8244" s="64"/>
      <c r="E8244" s="71"/>
    </row>
    <row r="8245" spans="4:5" ht="26.1" customHeight="1">
      <c r="D8245" s="64"/>
      <c r="E8245" s="71"/>
    </row>
    <row r="8246" spans="4:5" ht="26.1" customHeight="1">
      <c r="D8246" s="64"/>
      <c r="E8246" s="71"/>
    </row>
    <row r="8247" spans="4:5" ht="26.1" customHeight="1">
      <c r="D8247" s="64"/>
      <c r="E8247" s="71"/>
    </row>
    <row r="8248" spans="4:5" ht="26.1" customHeight="1">
      <c r="D8248" s="64"/>
      <c r="E8248" s="71"/>
    </row>
    <row r="8249" spans="4:5" ht="26.1" customHeight="1">
      <c r="D8249" s="64"/>
      <c r="E8249" s="71"/>
    </row>
    <row r="8250" spans="4:5" ht="26.1" customHeight="1">
      <c r="D8250" s="64"/>
      <c r="E8250" s="71"/>
    </row>
    <row r="8251" spans="4:5" ht="26.1" customHeight="1">
      <c r="D8251" s="64"/>
      <c r="E8251" s="71"/>
    </row>
    <row r="8252" spans="4:5" ht="26.1" customHeight="1">
      <c r="D8252" s="64"/>
      <c r="E8252" s="71"/>
    </row>
    <row r="8253" spans="4:5" ht="26.1" customHeight="1">
      <c r="D8253" s="64"/>
      <c r="E8253" s="71"/>
    </row>
    <row r="8254" spans="4:5" ht="26.1" customHeight="1">
      <c r="D8254" s="64"/>
      <c r="E8254" s="71"/>
    </row>
    <row r="8255" spans="4:5" ht="26.1" customHeight="1">
      <c r="D8255" s="64"/>
      <c r="E8255" s="71"/>
    </row>
    <row r="8256" spans="4:5" ht="26.1" customHeight="1">
      <c r="D8256" s="64"/>
      <c r="E8256" s="71"/>
    </row>
    <row r="8257" spans="4:5" ht="26.1" customHeight="1">
      <c r="D8257" s="64"/>
      <c r="E8257" s="71"/>
    </row>
    <row r="8258" spans="4:5" ht="26.1" customHeight="1">
      <c r="D8258" s="64"/>
      <c r="E8258" s="71"/>
    </row>
    <row r="8259" spans="4:5" ht="26.1" customHeight="1">
      <c r="D8259" s="64"/>
      <c r="E8259" s="71"/>
    </row>
    <row r="8260" spans="4:5" ht="26.1" customHeight="1">
      <c r="D8260" s="64"/>
      <c r="E8260" s="71"/>
    </row>
    <row r="8261" spans="4:5" ht="26.1" customHeight="1">
      <c r="D8261" s="64"/>
      <c r="E8261" s="71"/>
    </row>
    <row r="8262" spans="4:5" ht="26.1" customHeight="1">
      <c r="D8262" s="64"/>
      <c r="E8262" s="71"/>
    </row>
    <row r="8263" spans="4:5" ht="26.1" customHeight="1">
      <c r="D8263" s="64"/>
      <c r="E8263" s="71"/>
    </row>
    <row r="8264" spans="4:5" ht="26.1" customHeight="1">
      <c r="D8264" s="64"/>
      <c r="E8264" s="71"/>
    </row>
    <row r="8265" spans="4:5" ht="26.1" customHeight="1">
      <c r="D8265" s="64"/>
      <c r="E8265" s="71"/>
    </row>
    <row r="8266" spans="4:5" ht="26.1" customHeight="1">
      <c r="D8266" s="64"/>
      <c r="E8266" s="71"/>
    </row>
    <row r="8267" spans="4:5" ht="26.1" customHeight="1">
      <c r="D8267" s="64"/>
      <c r="E8267" s="71"/>
    </row>
    <row r="8268" spans="4:5" ht="26.1" customHeight="1">
      <c r="D8268" s="64"/>
      <c r="E8268" s="71"/>
    </row>
    <row r="8269" spans="4:5" ht="26.1" customHeight="1">
      <c r="D8269" s="64"/>
      <c r="E8269" s="71"/>
    </row>
    <row r="8270" spans="4:5" ht="26.1" customHeight="1">
      <c r="D8270" s="64"/>
      <c r="E8270" s="71"/>
    </row>
    <row r="8271" spans="4:5" ht="26.1" customHeight="1">
      <c r="D8271" s="64"/>
      <c r="E8271" s="71"/>
    </row>
    <row r="8272" spans="4:5" ht="26.1" customHeight="1">
      <c r="D8272" s="64"/>
      <c r="E8272" s="71"/>
    </row>
    <row r="8273" spans="4:5" ht="26.1" customHeight="1">
      <c r="D8273" s="64"/>
      <c r="E8273" s="71"/>
    </row>
    <row r="8274" spans="4:5" ht="26.1" customHeight="1">
      <c r="D8274" s="64"/>
      <c r="E8274" s="71"/>
    </row>
    <row r="8275" spans="4:5" ht="26.1" customHeight="1">
      <c r="D8275" s="64"/>
      <c r="E8275" s="71"/>
    </row>
    <row r="8276" spans="4:5" ht="26.1" customHeight="1">
      <c r="D8276" s="64"/>
      <c r="E8276" s="71"/>
    </row>
    <row r="8277" spans="4:5" ht="26.1" customHeight="1">
      <c r="D8277" s="64"/>
      <c r="E8277" s="71"/>
    </row>
    <row r="8278" spans="4:5" ht="26.1" customHeight="1">
      <c r="D8278" s="64"/>
      <c r="E8278" s="71"/>
    </row>
    <row r="8279" spans="4:5" ht="26.1" customHeight="1">
      <c r="D8279" s="64"/>
      <c r="E8279" s="71"/>
    </row>
    <row r="8280" spans="4:5" ht="26.1" customHeight="1">
      <c r="D8280" s="64"/>
      <c r="E8280" s="71"/>
    </row>
    <row r="8281" spans="4:5" ht="26.1" customHeight="1">
      <c r="D8281" s="64"/>
      <c r="E8281" s="71"/>
    </row>
    <row r="8282" spans="4:5" ht="26.1" customHeight="1">
      <c r="D8282" s="64"/>
      <c r="E8282" s="71"/>
    </row>
    <row r="8283" spans="4:5" ht="26.1" customHeight="1">
      <c r="D8283" s="64"/>
      <c r="E8283" s="71"/>
    </row>
    <row r="8284" spans="4:5" ht="26.1" customHeight="1">
      <c r="D8284" s="64"/>
      <c r="E8284" s="71"/>
    </row>
    <row r="8285" spans="4:5" ht="26.1" customHeight="1">
      <c r="D8285" s="64"/>
      <c r="E8285" s="71"/>
    </row>
    <row r="8286" spans="4:5" ht="26.1" customHeight="1">
      <c r="D8286" s="64"/>
      <c r="E8286" s="71"/>
    </row>
    <row r="8287" spans="4:5" ht="26.1" customHeight="1">
      <c r="D8287" s="64"/>
      <c r="E8287" s="71"/>
    </row>
    <row r="8288" spans="4:5" ht="26.1" customHeight="1">
      <c r="D8288" s="64"/>
      <c r="E8288" s="71"/>
    </row>
    <row r="8289" spans="4:5" ht="26.1" customHeight="1">
      <c r="D8289" s="64"/>
      <c r="E8289" s="71"/>
    </row>
    <row r="8290" spans="4:5" ht="26.1" customHeight="1">
      <c r="D8290" s="64"/>
      <c r="E8290" s="71"/>
    </row>
    <row r="8291" spans="4:5" ht="26.1" customHeight="1">
      <c r="D8291" s="64"/>
      <c r="E8291" s="71"/>
    </row>
    <row r="8292" spans="4:5" ht="26.1" customHeight="1">
      <c r="D8292" s="64"/>
      <c r="E8292" s="71"/>
    </row>
    <row r="8293" spans="4:5" ht="26.1" customHeight="1">
      <c r="D8293" s="64"/>
      <c r="E8293" s="71"/>
    </row>
    <row r="8294" spans="4:5" ht="26.1" customHeight="1">
      <c r="D8294" s="64"/>
      <c r="E8294" s="71"/>
    </row>
    <row r="8295" spans="4:5" ht="26.1" customHeight="1">
      <c r="D8295" s="64"/>
      <c r="E8295" s="71"/>
    </row>
    <row r="8296" spans="4:5" ht="26.1" customHeight="1">
      <c r="D8296" s="64"/>
      <c r="E8296" s="71"/>
    </row>
    <row r="8297" spans="4:5" ht="26.1" customHeight="1">
      <c r="D8297" s="64"/>
      <c r="E8297" s="71"/>
    </row>
    <row r="8298" spans="4:5" ht="26.1" customHeight="1">
      <c r="D8298" s="64"/>
      <c r="E8298" s="71"/>
    </row>
    <row r="8299" spans="4:5" ht="26.1" customHeight="1">
      <c r="D8299" s="64"/>
      <c r="E8299" s="71"/>
    </row>
    <row r="8300" spans="4:5" ht="26.1" customHeight="1">
      <c r="D8300" s="64"/>
      <c r="E8300" s="71"/>
    </row>
    <row r="8301" spans="4:5" ht="26.1" customHeight="1">
      <c r="D8301" s="64"/>
      <c r="E8301" s="71"/>
    </row>
    <row r="8302" spans="4:5" ht="26.1" customHeight="1">
      <c r="D8302" s="64"/>
      <c r="E8302" s="71"/>
    </row>
    <row r="8303" spans="4:5" ht="26.1" customHeight="1">
      <c r="D8303" s="64"/>
      <c r="E8303" s="71"/>
    </row>
    <row r="8304" spans="4:5" ht="26.1" customHeight="1">
      <c r="D8304" s="64"/>
      <c r="E8304" s="71"/>
    </row>
    <row r="8305" spans="4:5" ht="26.1" customHeight="1">
      <c r="D8305" s="64"/>
      <c r="E8305" s="71"/>
    </row>
    <row r="8306" spans="4:5" ht="26.1" customHeight="1">
      <c r="D8306" s="64"/>
      <c r="E8306" s="71"/>
    </row>
    <row r="8307" spans="4:5" ht="26.1" customHeight="1">
      <c r="D8307" s="64"/>
      <c r="E8307" s="71"/>
    </row>
    <row r="8308" spans="4:5" ht="26.1" customHeight="1">
      <c r="D8308" s="64"/>
      <c r="E8308" s="71"/>
    </row>
    <row r="8309" spans="4:5" ht="26.1" customHeight="1">
      <c r="D8309" s="64"/>
      <c r="E8309" s="71"/>
    </row>
    <row r="8310" spans="4:5" ht="26.1" customHeight="1">
      <c r="D8310" s="64"/>
      <c r="E8310" s="71"/>
    </row>
    <row r="8311" spans="4:5" ht="26.1" customHeight="1">
      <c r="D8311" s="64"/>
      <c r="E8311" s="71"/>
    </row>
    <row r="8312" spans="4:5" ht="26.1" customHeight="1">
      <c r="D8312" s="64"/>
      <c r="E8312" s="71"/>
    </row>
    <row r="8313" spans="4:5" ht="26.1" customHeight="1">
      <c r="D8313" s="64"/>
      <c r="E8313" s="71"/>
    </row>
    <row r="8314" spans="4:5" ht="26.1" customHeight="1">
      <c r="D8314" s="64"/>
      <c r="E8314" s="71"/>
    </row>
    <row r="8315" spans="4:5" ht="26.1" customHeight="1">
      <c r="D8315" s="64"/>
      <c r="E8315" s="71"/>
    </row>
    <row r="8316" spans="4:5" ht="26.1" customHeight="1">
      <c r="D8316" s="64"/>
      <c r="E8316" s="71"/>
    </row>
    <row r="8317" spans="4:5" ht="26.1" customHeight="1">
      <c r="D8317" s="64"/>
      <c r="E8317" s="71"/>
    </row>
    <row r="8318" spans="4:5" ht="26.1" customHeight="1">
      <c r="D8318" s="64"/>
      <c r="E8318" s="71"/>
    </row>
    <row r="8319" spans="4:5" ht="26.1" customHeight="1">
      <c r="D8319" s="64"/>
      <c r="E8319" s="71"/>
    </row>
    <row r="8320" spans="4:5" ht="26.1" customHeight="1">
      <c r="D8320" s="64"/>
      <c r="E8320" s="71"/>
    </row>
    <row r="8321" spans="4:5" ht="26.1" customHeight="1">
      <c r="D8321" s="64"/>
      <c r="E8321" s="71"/>
    </row>
    <row r="8322" spans="4:5" ht="26.1" customHeight="1">
      <c r="D8322" s="64"/>
      <c r="E8322" s="71"/>
    </row>
    <row r="8323" spans="4:5" ht="26.1" customHeight="1">
      <c r="D8323" s="64"/>
      <c r="E8323" s="71"/>
    </row>
    <row r="8324" spans="4:5" ht="26.1" customHeight="1">
      <c r="D8324" s="64"/>
      <c r="E8324" s="71"/>
    </row>
    <row r="8325" spans="4:5" ht="26.1" customHeight="1">
      <c r="D8325" s="64"/>
      <c r="E8325" s="71"/>
    </row>
    <row r="8326" spans="4:5" ht="26.1" customHeight="1">
      <c r="D8326" s="64"/>
      <c r="E8326" s="71"/>
    </row>
    <row r="8327" spans="4:5" ht="26.1" customHeight="1">
      <c r="D8327" s="64"/>
      <c r="E8327" s="71"/>
    </row>
    <row r="8328" spans="4:5" ht="26.1" customHeight="1">
      <c r="D8328" s="64"/>
      <c r="E8328" s="71"/>
    </row>
    <row r="8329" spans="4:5" ht="26.1" customHeight="1">
      <c r="D8329" s="64"/>
      <c r="E8329" s="71"/>
    </row>
    <row r="8330" spans="4:5" ht="26.1" customHeight="1">
      <c r="D8330" s="64"/>
      <c r="E8330" s="71"/>
    </row>
    <row r="8331" spans="4:5" ht="26.1" customHeight="1">
      <c r="D8331" s="64"/>
      <c r="E8331" s="71"/>
    </row>
    <row r="8332" spans="4:5" ht="26.1" customHeight="1">
      <c r="D8332" s="64"/>
      <c r="E8332" s="71"/>
    </row>
    <row r="8333" spans="4:5" ht="26.1" customHeight="1">
      <c r="D8333" s="64"/>
      <c r="E8333" s="71"/>
    </row>
    <row r="8334" spans="4:5" ht="26.1" customHeight="1">
      <c r="D8334" s="64"/>
      <c r="E8334" s="71"/>
    </row>
    <row r="8335" spans="4:5" ht="26.1" customHeight="1">
      <c r="D8335" s="64"/>
      <c r="E8335" s="71"/>
    </row>
    <row r="8336" spans="4:5" ht="26.1" customHeight="1">
      <c r="D8336" s="64"/>
      <c r="E8336" s="71"/>
    </row>
    <row r="8337" spans="4:5" ht="26.1" customHeight="1">
      <c r="D8337" s="64"/>
      <c r="E8337" s="71"/>
    </row>
    <row r="8338" spans="4:5" ht="26.1" customHeight="1">
      <c r="D8338" s="64"/>
      <c r="E8338" s="71"/>
    </row>
    <row r="8339" spans="4:5" ht="26.1" customHeight="1">
      <c r="D8339" s="64"/>
      <c r="E8339" s="71"/>
    </row>
    <row r="8340" spans="4:5" ht="26.1" customHeight="1">
      <c r="D8340" s="64"/>
      <c r="E8340" s="71"/>
    </row>
    <row r="8341" spans="4:5" ht="26.1" customHeight="1">
      <c r="D8341" s="64"/>
      <c r="E8341" s="71"/>
    </row>
    <row r="8342" spans="4:5" ht="26.1" customHeight="1">
      <c r="D8342" s="64"/>
      <c r="E8342" s="71"/>
    </row>
    <row r="8343" spans="4:5" ht="26.1" customHeight="1">
      <c r="D8343" s="64"/>
      <c r="E8343" s="71"/>
    </row>
    <row r="8344" spans="4:5" ht="26.1" customHeight="1">
      <c r="D8344" s="64"/>
      <c r="E8344" s="71"/>
    </row>
    <row r="8345" spans="4:5" ht="26.1" customHeight="1">
      <c r="D8345" s="64"/>
      <c r="E8345" s="71"/>
    </row>
    <row r="8346" spans="4:5" ht="26.1" customHeight="1">
      <c r="D8346" s="64"/>
      <c r="E8346" s="71"/>
    </row>
    <row r="8347" spans="4:5" ht="26.1" customHeight="1">
      <c r="D8347" s="64"/>
      <c r="E8347" s="71"/>
    </row>
    <row r="8348" spans="4:5" ht="26.1" customHeight="1">
      <c r="D8348" s="64"/>
      <c r="E8348" s="71"/>
    </row>
    <row r="8349" spans="4:5" ht="26.1" customHeight="1">
      <c r="D8349" s="64"/>
      <c r="E8349" s="71"/>
    </row>
    <row r="8350" spans="4:5" ht="26.1" customHeight="1">
      <c r="D8350" s="64"/>
      <c r="E8350" s="71"/>
    </row>
    <row r="8351" spans="4:5" ht="26.1" customHeight="1">
      <c r="D8351" s="64"/>
      <c r="E8351" s="71"/>
    </row>
    <row r="8352" spans="4:5" ht="26.1" customHeight="1">
      <c r="D8352" s="64"/>
      <c r="E8352" s="71"/>
    </row>
    <row r="8353" spans="4:5" ht="26.1" customHeight="1">
      <c r="D8353" s="64"/>
      <c r="E8353" s="71"/>
    </row>
    <row r="8354" spans="4:5" ht="26.1" customHeight="1">
      <c r="D8354" s="64"/>
      <c r="E8354" s="71"/>
    </row>
    <row r="8355" spans="4:5" ht="26.1" customHeight="1">
      <c r="D8355" s="64"/>
      <c r="E8355" s="71"/>
    </row>
    <row r="8356" spans="4:5" ht="26.1" customHeight="1">
      <c r="D8356" s="64"/>
      <c r="E8356" s="71"/>
    </row>
    <row r="8357" spans="4:5" ht="26.1" customHeight="1">
      <c r="D8357" s="64"/>
      <c r="E8357" s="71"/>
    </row>
    <row r="8358" spans="4:5" ht="26.1" customHeight="1">
      <c r="D8358" s="64"/>
      <c r="E8358" s="71"/>
    </row>
    <row r="8359" spans="4:5" ht="26.1" customHeight="1">
      <c r="D8359" s="64"/>
      <c r="E8359" s="71"/>
    </row>
    <row r="8360" spans="4:5" ht="26.1" customHeight="1">
      <c r="D8360" s="64"/>
      <c r="E8360" s="71"/>
    </row>
    <row r="8361" spans="4:5" ht="26.1" customHeight="1">
      <c r="D8361" s="64"/>
      <c r="E8361" s="71"/>
    </row>
    <row r="8362" spans="4:5" ht="26.1" customHeight="1">
      <c r="D8362" s="64"/>
      <c r="E8362" s="71"/>
    </row>
    <row r="8363" spans="4:5" ht="26.1" customHeight="1">
      <c r="D8363" s="64"/>
      <c r="E8363" s="71"/>
    </row>
    <row r="8364" spans="4:5" ht="26.1" customHeight="1">
      <c r="D8364" s="64"/>
      <c r="E8364" s="71"/>
    </row>
    <row r="8365" spans="4:5" ht="26.1" customHeight="1">
      <c r="D8365" s="64"/>
      <c r="E8365" s="71"/>
    </row>
    <row r="8366" spans="4:5" ht="26.1" customHeight="1">
      <c r="D8366" s="64"/>
      <c r="E8366" s="71"/>
    </row>
    <row r="8367" spans="4:5" ht="26.1" customHeight="1">
      <c r="D8367" s="64"/>
      <c r="E8367" s="71"/>
    </row>
    <row r="8368" spans="4:5" ht="26.1" customHeight="1">
      <c r="D8368" s="64"/>
      <c r="E8368" s="71"/>
    </row>
    <row r="8369" spans="4:5" ht="26.1" customHeight="1">
      <c r="D8369" s="64"/>
      <c r="E8369" s="71"/>
    </row>
    <row r="8370" spans="4:5" ht="26.1" customHeight="1">
      <c r="D8370" s="64"/>
      <c r="E8370" s="71"/>
    </row>
    <row r="8371" spans="4:5" ht="26.1" customHeight="1">
      <c r="D8371" s="64"/>
      <c r="E8371" s="71"/>
    </row>
    <row r="8372" spans="4:5" ht="26.1" customHeight="1">
      <c r="D8372" s="64"/>
      <c r="E8372" s="71"/>
    </row>
    <row r="8373" spans="4:5" ht="26.1" customHeight="1">
      <c r="D8373" s="64"/>
      <c r="E8373" s="71"/>
    </row>
    <row r="8374" spans="4:5" ht="26.1" customHeight="1">
      <c r="D8374" s="64"/>
      <c r="E8374" s="71"/>
    </row>
    <row r="8375" spans="4:5" ht="26.1" customHeight="1">
      <c r="D8375" s="64"/>
      <c r="E8375" s="71"/>
    </row>
    <row r="8376" spans="4:5" ht="26.1" customHeight="1">
      <c r="D8376" s="64"/>
      <c r="E8376" s="71"/>
    </row>
    <row r="8377" spans="4:5" ht="26.1" customHeight="1">
      <c r="D8377" s="64"/>
      <c r="E8377" s="71"/>
    </row>
    <row r="8378" spans="4:5" ht="26.1" customHeight="1">
      <c r="D8378" s="64"/>
      <c r="E8378" s="71"/>
    </row>
    <row r="8379" spans="4:5" ht="26.1" customHeight="1">
      <c r="D8379" s="64"/>
      <c r="E8379" s="71"/>
    </row>
    <row r="8380" spans="4:5" ht="26.1" customHeight="1">
      <c r="D8380" s="64"/>
      <c r="E8380" s="71"/>
    </row>
    <row r="8381" spans="4:5" ht="26.1" customHeight="1">
      <c r="D8381" s="64"/>
      <c r="E8381" s="71"/>
    </row>
    <row r="8382" spans="4:5" ht="26.1" customHeight="1">
      <c r="D8382" s="64"/>
      <c r="E8382" s="71"/>
    </row>
    <row r="8383" spans="4:5" ht="26.1" customHeight="1">
      <c r="D8383" s="64"/>
      <c r="E8383" s="71"/>
    </row>
    <row r="8384" spans="4:5" ht="26.1" customHeight="1">
      <c r="D8384" s="64"/>
      <c r="E8384" s="71"/>
    </row>
    <row r="8385" spans="4:5" ht="26.1" customHeight="1">
      <c r="D8385" s="64"/>
      <c r="E8385" s="71"/>
    </row>
    <row r="8386" spans="4:5" ht="26.1" customHeight="1">
      <c r="D8386" s="64"/>
      <c r="E8386" s="71"/>
    </row>
    <row r="8387" spans="4:5" ht="26.1" customHeight="1">
      <c r="D8387" s="64"/>
      <c r="E8387" s="71"/>
    </row>
    <row r="8388" spans="4:5" ht="26.1" customHeight="1">
      <c r="D8388" s="64"/>
      <c r="E8388" s="71"/>
    </row>
    <row r="8389" spans="4:5" ht="26.1" customHeight="1">
      <c r="D8389" s="64"/>
      <c r="E8389" s="71"/>
    </row>
    <row r="8390" spans="4:5" ht="26.1" customHeight="1">
      <c r="D8390" s="64"/>
      <c r="E8390" s="71"/>
    </row>
    <row r="8391" spans="4:5" ht="26.1" customHeight="1">
      <c r="D8391" s="64"/>
      <c r="E8391" s="71"/>
    </row>
    <row r="8392" spans="4:5" ht="26.1" customHeight="1">
      <c r="D8392" s="64"/>
      <c r="E8392" s="71"/>
    </row>
    <row r="8393" spans="4:5" ht="26.1" customHeight="1">
      <c r="D8393" s="64"/>
      <c r="E8393" s="71"/>
    </row>
    <row r="8394" spans="4:5" ht="26.1" customHeight="1">
      <c r="D8394" s="64"/>
      <c r="E8394" s="71"/>
    </row>
    <row r="8395" spans="4:5" ht="26.1" customHeight="1">
      <c r="D8395" s="64"/>
      <c r="E8395" s="71"/>
    </row>
    <row r="8396" spans="4:5" ht="26.1" customHeight="1">
      <c r="D8396" s="64"/>
      <c r="E8396" s="71"/>
    </row>
    <row r="8397" spans="4:5" ht="26.1" customHeight="1">
      <c r="D8397" s="64"/>
      <c r="E8397" s="71"/>
    </row>
    <row r="8398" spans="4:5" ht="26.1" customHeight="1">
      <c r="D8398" s="64"/>
      <c r="E8398" s="71"/>
    </row>
    <row r="8399" spans="4:5" ht="26.1" customHeight="1">
      <c r="D8399" s="64"/>
      <c r="E8399" s="71"/>
    </row>
    <row r="8400" spans="4:5" ht="26.1" customHeight="1">
      <c r="D8400" s="64"/>
      <c r="E8400" s="71"/>
    </row>
    <row r="8401" spans="4:5" ht="26.1" customHeight="1">
      <c r="D8401" s="64"/>
      <c r="E8401" s="71"/>
    </row>
    <row r="8402" spans="4:5" ht="26.1" customHeight="1">
      <c r="D8402" s="64"/>
      <c r="E8402" s="71"/>
    </row>
    <row r="8403" spans="4:5" ht="26.1" customHeight="1">
      <c r="D8403" s="64"/>
      <c r="E8403" s="71"/>
    </row>
    <row r="8404" spans="4:5" ht="26.1" customHeight="1">
      <c r="D8404" s="64"/>
      <c r="E8404" s="71"/>
    </row>
    <row r="8405" spans="4:5" ht="26.1" customHeight="1">
      <c r="D8405" s="64"/>
      <c r="E8405" s="71"/>
    </row>
    <row r="8406" spans="4:5" ht="26.1" customHeight="1">
      <c r="D8406" s="64"/>
      <c r="E8406" s="71"/>
    </row>
    <row r="8407" spans="4:5" ht="26.1" customHeight="1">
      <c r="D8407" s="64"/>
      <c r="E8407" s="71"/>
    </row>
    <row r="8408" spans="4:5" ht="26.1" customHeight="1">
      <c r="D8408" s="64"/>
      <c r="E8408" s="71"/>
    </row>
    <row r="8409" spans="4:5" ht="26.1" customHeight="1">
      <c r="D8409" s="64"/>
      <c r="E8409" s="71"/>
    </row>
    <row r="8410" spans="4:5" ht="26.1" customHeight="1">
      <c r="D8410" s="64"/>
      <c r="E8410" s="71"/>
    </row>
    <row r="8411" spans="4:5" ht="26.1" customHeight="1">
      <c r="D8411" s="64"/>
      <c r="E8411" s="71"/>
    </row>
    <row r="8412" spans="4:5" ht="26.1" customHeight="1">
      <c r="D8412" s="64"/>
      <c r="E8412" s="71"/>
    </row>
    <row r="8413" spans="4:5" ht="26.1" customHeight="1">
      <c r="D8413" s="64"/>
      <c r="E8413" s="71"/>
    </row>
    <row r="8414" spans="4:5" ht="26.1" customHeight="1">
      <c r="D8414" s="64"/>
      <c r="E8414" s="71"/>
    </row>
    <row r="8415" spans="4:5" ht="26.1" customHeight="1">
      <c r="D8415" s="64"/>
      <c r="E8415" s="71"/>
    </row>
    <row r="8416" spans="4:5" ht="26.1" customHeight="1">
      <c r="D8416" s="64"/>
      <c r="E8416" s="71"/>
    </row>
    <row r="8417" spans="4:5" ht="26.1" customHeight="1">
      <c r="D8417" s="64"/>
      <c r="E8417" s="71"/>
    </row>
    <row r="8418" spans="4:5" ht="26.1" customHeight="1">
      <c r="D8418" s="64"/>
      <c r="E8418" s="71"/>
    </row>
    <row r="8419" spans="4:5" ht="26.1" customHeight="1">
      <c r="D8419" s="64"/>
      <c r="E8419" s="71"/>
    </row>
    <row r="8420" spans="4:5" ht="26.1" customHeight="1">
      <c r="D8420" s="64"/>
      <c r="E8420" s="71"/>
    </row>
    <row r="8421" spans="4:5" ht="26.1" customHeight="1">
      <c r="D8421" s="64"/>
      <c r="E8421" s="71"/>
    </row>
    <row r="8422" spans="4:5" ht="26.1" customHeight="1">
      <c r="D8422" s="64"/>
      <c r="E8422" s="71"/>
    </row>
    <row r="8423" spans="4:5" ht="26.1" customHeight="1">
      <c r="D8423" s="64"/>
      <c r="E8423" s="71"/>
    </row>
    <row r="8424" spans="4:5" ht="26.1" customHeight="1">
      <c r="D8424" s="64"/>
      <c r="E8424" s="71"/>
    </row>
    <row r="8425" spans="4:5" ht="26.1" customHeight="1">
      <c r="D8425" s="64"/>
      <c r="E8425" s="71"/>
    </row>
    <row r="8426" spans="4:5" ht="26.1" customHeight="1">
      <c r="D8426" s="64"/>
      <c r="E8426" s="71"/>
    </row>
    <row r="8427" spans="4:5" ht="26.1" customHeight="1">
      <c r="D8427" s="64"/>
      <c r="E8427" s="71"/>
    </row>
    <row r="8428" spans="4:5" ht="26.1" customHeight="1">
      <c r="D8428" s="64"/>
      <c r="E8428" s="71"/>
    </row>
    <row r="8429" spans="4:5" ht="26.1" customHeight="1">
      <c r="D8429" s="64"/>
      <c r="E8429" s="71"/>
    </row>
    <row r="8430" spans="4:5" ht="26.1" customHeight="1">
      <c r="D8430" s="64"/>
      <c r="E8430" s="71"/>
    </row>
    <row r="8431" spans="4:5" ht="26.1" customHeight="1">
      <c r="D8431" s="64"/>
      <c r="E8431" s="71"/>
    </row>
    <row r="8432" spans="4:5" ht="26.1" customHeight="1">
      <c r="D8432" s="64"/>
      <c r="E8432" s="71"/>
    </row>
    <row r="8433" spans="4:5" ht="26.1" customHeight="1">
      <c r="D8433" s="64"/>
      <c r="E8433" s="71"/>
    </row>
    <row r="8434" spans="4:5" ht="26.1" customHeight="1">
      <c r="D8434" s="64"/>
      <c r="E8434" s="71"/>
    </row>
    <row r="8435" spans="4:5" ht="26.1" customHeight="1">
      <c r="D8435" s="64"/>
      <c r="E8435" s="71"/>
    </row>
    <row r="8436" spans="4:5" ht="26.1" customHeight="1">
      <c r="D8436" s="64"/>
      <c r="E8436" s="71"/>
    </row>
    <row r="8437" spans="4:5" ht="26.1" customHeight="1">
      <c r="D8437" s="64"/>
      <c r="E8437" s="71"/>
    </row>
    <row r="8438" spans="4:5" ht="26.1" customHeight="1">
      <c r="D8438" s="64"/>
      <c r="E8438" s="71"/>
    </row>
    <row r="8439" spans="4:5" ht="26.1" customHeight="1">
      <c r="D8439" s="64"/>
      <c r="E8439" s="71"/>
    </row>
    <row r="8440" spans="4:5" ht="26.1" customHeight="1">
      <c r="D8440" s="64"/>
      <c r="E8440" s="71"/>
    </row>
    <row r="8441" spans="4:5" ht="26.1" customHeight="1">
      <c r="D8441" s="64"/>
      <c r="E8441" s="71"/>
    </row>
    <row r="8442" spans="4:5" ht="26.1" customHeight="1">
      <c r="D8442" s="64"/>
      <c r="E8442" s="71"/>
    </row>
    <row r="8443" spans="4:5" ht="26.1" customHeight="1">
      <c r="D8443" s="64"/>
      <c r="E8443" s="71"/>
    </row>
    <row r="8444" spans="4:5" ht="26.1" customHeight="1">
      <c r="D8444" s="64"/>
      <c r="E8444" s="71"/>
    </row>
    <row r="8445" spans="4:5" ht="26.1" customHeight="1">
      <c r="D8445" s="64"/>
      <c r="E8445" s="71"/>
    </row>
    <row r="8446" spans="4:5" ht="26.1" customHeight="1">
      <c r="D8446" s="64"/>
      <c r="E8446" s="71"/>
    </row>
    <row r="8447" spans="4:5" ht="26.1" customHeight="1">
      <c r="D8447" s="64"/>
      <c r="E8447" s="71"/>
    </row>
    <row r="8448" spans="4:5" ht="26.1" customHeight="1">
      <c r="D8448" s="64"/>
      <c r="E8448" s="71"/>
    </row>
    <row r="8449" spans="4:5" ht="26.1" customHeight="1">
      <c r="D8449" s="64"/>
      <c r="E8449" s="71"/>
    </row>
    <row r="8450" spans="4:5" ht="26.1" customHeight="1">
      <c r="D8450" s="64"/>
      <c r="E8450" s="71"/>
    </row>
    <row r="8451" spans="4:5" ht="26.1" customHeight="1">
      <c r="D8451" s="64"/>
      <c r="E8451" s="71"/>
    </row>
    <row r="8452" spans="4:5" ht="26.1" customHeight="1">
      <c r="D8452" s="64"/>
      <c r="E8452" s="71"/>
    </row>
    <row r="8453" spans="4:5" ht="26.1" customHeight="1">
      <c r="D8453" s="64"/>
      <c r="E8453" s="71"/>
    </row>
    <row r="8454" spans="4:5" ht="26.1" customHeight="1">
      <c r="D8454" s="64"/>
      <c r="E8454" s="71"/>
    </row>
    <row r="8455" spans="4:5" ht="26.1" customHeight="1">
      <c r="D8455" s="64"/>
      <c r="E8455" s="71"/>
    </row>
    <row r="8456" spans="4:5" ht="26.1" customHeight="1">
      <c r="D8456" s="64"/>
      <c r="E8456" s="71"/>
    </row>
    <row r="8457" spans="4:5" ht="26.1" customHeight="1">
      <c r="D8457" s="64"/>
      <c r="E8457" s="71"/>
    </row>
    <row r="8458" spans="4:5" ht="26.1" customHeight="1">
      <c r="D8458" s="64"/>
      <c r="E8458" s="71"/>
    </row>
    <row r="8459" spans="4:5" ht="26.1" customHeight="1">
      <c r="D8459" s="64"/>
      <c r="E8459" s="71"/>
    </row>
    <row r="8460" spans="4:5" ht="26.1" customHeight="1">
      <c r="D8460" s="64"/>
      <c r="E8460" s="71"/>
    </row>
    <row r="8461" spans="4:5" ht="26.1" customHeight="1">
      <c r="D8461" s="64"/>
      <c r="E8461" s="71"/>
    </row>
    <row r="8462" spans="4:5" ht="26.1" customHeight="1">
      <c r="D8462" s="64"/>
      <c r="E8462" s="71"/>
    </row>
    <row r="8463" spans="4:5" ht="26.1" customHeight="1">
      <c r="D8463" s="64"/>
      <c r="E8463" s="71"/>
    </row>
    <row r="8464" spans="4:5" ht="26.1" customHeight="1">
      <c r="D8464" s="64"/>
      <c r="E8464" s="71"/>
    </row>
    <row r="8465" spans="4:5" ht="26.1" customHeight="1">
      <c r="D8465" s="64"/>
      <c r="E8465" s="71"/>
    </row>
    <row r="8466" spans="4:5" ht="26.1" customHeight="1">
      <c r="D8466" s="64"/>
      <c r="E8466" s="71"/>
    </row>
    <row r="8467" spans="4:5" ht="26.1" customHeight="1">
      <c r="D8467" s="64"/>
      <c r="E8467" s="71"/>
    </row>
    <row r="8468" spans="4:5" ht="26.1" customHeight="1">
      <c r="D8468" s="64"/>
      <c r="E8468" s="71"/>
    </row>
    <row r="8469" spans="4:5" ht="26.1" customHeight="1">
      <c r="D8469" s="64"/>
      <c r="E8469" s="71"/>
    </row>
    <row r="8470" spans="4:5" ht="26.1" customHeight="1">
      <c r="D8470" s="64"/>
      <c r="E8470" s="71"/>
    </row>
    <row r="8471" spans="4:5" ht="26.1" customHeight="1">
      <c r="D8471" s="64"/>
      <c r="E8471" s="71"/>
    </row>
    <row r="8472" spans="4:5" ht="26.1" customHeight="1">
      <c r="D8472" s="64"/>
      <c r="E8472" s="71"/>
    </row>
    <row r="8473" spans="4:5" ht="26.1" customHeight="1">
      <c r="D8473" s="64"/>
      <c r="E8473" s="71"/>
    </row>
    <row r="8474" spans="4:5" ht="26.1" customHeight="1">
      <c r="D8474" s="64"/>
      <c r="E8474" s="71"/>
    </row>
    <row r="8475" spans="4:5" ht="26.1" customHeight="1">
      <c r="D8475" s="64"/>
      <c r="E8475" s="71"/>
    </row>
    <row r="8476" spans="4:5" ht="26.1" customHeight="1">
      <c r="D8476" s="64"/>
      <c r="E8476" s="71"/>
    </row>
    <row r="8477" spans="4:5" ht="26.1" customHeight="1">
      <c r="D8477" s="64"/>
      <c r="E8477" s="71"/>
    </row>
    <row r="8478" spans="4:5" ht="26.1" customHeight="1">
      <c r="D8478" s="64"/>
      <c r="E8478" s="71"/>
    </row>
    <row r="8479" spans="4:5" ht="26.1" customHeight="1">
      <c r="D8479" s="64"/>
      <c r="E8479" s="71"/>
    </row>
    <row r="8480" spans="4:5" ht="26.1" customHeight="1">
      <c r="D8480" s="64"/>
      <c r="E8480" s="71"/>
    </row>
    <row r="8481" spans="4:5" ht="26.1" customHeight="1">
      <c r="D8481" s="64"/>
      <c r="E8481" s="71"/>
    </row>
    <row r="8482" spans="4:5" ht="26.1" customHeight="1">
      <c r="D8482" s="64"/>
      <c r="E8482" s="71"/>
    </row>
    <row r="8483" spans="4:5" ht="26.1" customHeight="1">
      <c r="D8483" s="64"/>
      <c r="E8483" s="71"/>
    </row>
    <row r="8484" spans="4:5" ht="26.1" customHeight="1">
      <c r="D8484" s="64"/>
      <c r="E8484" s="71"/>
    </row>
    <row r="8485" spans="4:5" ht="26.1" customHeight="1">
      <c r="D8485" s="64"/>
      <c r="E8485" s="71"/>
    </row>
    <row r="8486" spans="4:5" ht="26.1" customHeight="1">
      <c r="D8486" s="64"/>
      <c r="E8486" s="71"/>
    </row>
    <row r="8487" spans="4:5" ht="26.1" customHeight="1">
      <c r="D8487" s="64"/>
      <c r="E8487" s="71"/>
    </row>
    <row r="8488" spans="4:5" ht="26.1" customHeight="1">
      <c r="D8488" s="64"/>
      <c r="E8488" s="71"/>
    </row>
    <row r="8489" spans="4:5" ht="26.1" customHeight="1">
      <c r="D8489" s="64"/>
      <c r="E8489" s="71"/>
    </row>
    <row r="8490" spans="4:5" ht="26.1" customHeight="1">
      <c r="D8490" s="64"/>
      <c r="E8490" s="71"/>
    </row>
    <row r="8491" spans="4:5" ht="26.1" customHeight="1">
      <c r="D8491" s="64"/>
      <c r="E8491" s="71"/>
    </row>
    <row r="8492" spans="4:5" ht="26.1" customHeight="1">
      <c r="D8492" s="64"/>
      <c r="E8492" s="71"/>
    </row>
    <row r="8493" spans="4:5" ht="26.1" customHeight="1">
      <c r="D8493" s="64"/>
      <c r="E8493" s="71"/>
    </row>
    <row r="8494" spans="4:5" ht="26.1" customHeight="1">
      <c r="D8494" s="64"/>
      <c r="E8494" s="71"/>
    </row>
    <row r="8495" spans="4:5" ht="26.1" customHeight="1">
      <c r="D8495" s="64"/>
      <c r="E8495" s="71"/>
    </row>
    <row r="8496" spans="4:5" ht="26.1" customHeight="1">
      <c r="D8496" s="64"/>
      <c r="E8496" s="71"/>
    </row>
    <row r="8497" spans="4:5" ht="26.1" customHeight="1">
      <c r="D8497" s="64"/>
      <c r="E8497" s="71"/>
    </row>
    <row r="8498" spans="4:5" ht="26.1" customHeight="1">
      <c r="D8498" s="64"/>
      <c r="E8498" s="71"/>
    </row>
    <row r="8499" spans="4:5" ht="26.1" customHeight="1">
      <c r="D8499" s="64"/>
      <c r="E8499" s="71"/>
    </row>
    <row r="8500" spans="4:5" ht="26.1" customHeight="1">
      <c r="D8500" s="64"/>
      <c r="E8500" s="71"/>
    </row>
    <row r="8501" spans="4:5" ht="26.1" customHeight="1">
      <c r="D8501" s="64"/>
      <c r="E8501" s="71"/>
    </row>
    <row r="8502" spans="4:5" ht="26.1" customHeight="1">
      <c r="D8502" s="64"/>
      <c r="E8502" s="71"/>
    </row>
    <row r="8503" spans="4:5" ht="26.1" customHeight="1">
      <c r="D8503" s="64"/>
      <c r="E8503" s="71"/>
    </row>
    <row r="8504" spans="4:5" ht="26.1" customHeight="1">
      <c r="D8504" s="64"/>
      <c r="E8504" s="71"/>
    </row>
    <row r="8505" spans="4:5" ht="26.1" customHeight="1">
      <c r="D8505" s="64"/>
      <c r="E8505" s="71"/>
    </row>
    <row r="8506" spans="4:5" ht="26.1" customHeight="1">
      <c r="D8506" s="64"/>
      <c r="E8506" s="71"/>
    </row>
    <row r="8507" spans="4:5" ht="26.1" customHeight="1">
      <c r="D8507" s="64"/>
      <c r="E8507" s="71"/>
    </row>
    <row r="8508" spans="4:5" ht="26.1" customHeight="1">
      <c r="D8508" s="64"/>
      <c r="E8508" s="71"/>
    </row>
    <row r="8509" spans="4:5" ht="26.1" customHeight="1">
      <c r="D8509" s="64"/>
      <c r="E8509" s="71"/>
    </row>
    <row r="8510" spans="4:5" ht="26.1" customHeight="1">
      <c r="D8510" s="64"/>
      <c r="E8510" s="71"/>
    </row>
    <row r="8511" spans="4:5" ht="26.1" customHeight="1">
      <c r="D8511" s="64"/>
      <c r="E8511" s="71"/>
    </row>
    <row r="8512" spans="4:5" ht="26.1" customHeight="1">
      <c r="D8512" s="64"/>
      <c r="E8512" s="71"/>
    </row>
    <row r="8513" spans="4:5" ht="26.1" customHeight="1">
      <c r="D8513" s="64"/>
      <c r="E8513" s="71"/>
    </row>
    <row r="8514" spans="4:5" ht="26.1" customHeight="1">
      <c r="D8514" s="64"/>
      <c r="E8514" s="71"/>
    </row>
    <row r="8515" spans="4:5" ht="26.1" customHeight="1">
      <c r="D8515" s="64"/>
      <c r="E8515" s="71"/>
    </row>
    <row r="8516" spans="4:5" ht="26.1" customHeight="1">
      <c r="D8516" s="64"/>
      <c r="E8516" s="71"/>
    </row>
    <row r="8517" spans="4:5" ht="26.1" customHeight="1">
      <c r="D8517" s="64"/>
      <c r="E8517" s="71"/>
    </row>
    <row r="8518" spans="4:5" ht="26.1" customHeight="1">
      <c r="D8518" s="64"/>
      <c r="E8518" s="71"/>
    </row>
    <row r="8519" spans="4:5" ht="26.1" customHeight="1">
      <c r="D8519" s="64"/>
      <c r="E8519" s="71"/>
    </row>
    <row r="8520" spans="4:5" ht="26.1" customHeight="1">
      <c r="D8520" s="64"/>
      <c r="E8520" s="71"/>
    </row>
    <row r="8521" spans="4:5" ht="26.1" customHeight="1">
      <c r="D8521" s="64"/>
      <c r="E8521" s="71"/>
    </row>
    <row r="8522" spans="4:5" ht="26.1" customHeight="1">
      <c r="D8522" s="64"/>
      <c r="E8522" s="71"/>
    </row>
    <row r="8523" spans="4:5" ht="26.1" customHeight="1">
      <c r="D8523" s="64"/>
      <c r="E8523" s="71"/>
    </row>
    <row r="8524" spans="4:5" ht="26.1" customHeight="1">
      <c r="D8524" s="64"/>
      <c r="E8524" s="71"/>
    </row>
    <row r="8525" spans="4:5" ht="26.1" customHeight="1">
      <c r="D8525" s="64"/>
      <c r="E8525" s="71"/>
    </row>
    <row r="8526" spans="4:5" ht="26.1" customHeight="1">
      <c r="D8526" s="64"/>
      <c r="E8526" s="71"/>
    </row>
    <row r="8527" spans="4:5" ht="26.1" customHeight="1">
      <c r="D8527" s="64"/>
      <c r="E8527" s="71"/>
    </row>
    <row r="8528" spans="4:5" ht="26.1" customHeight="1">
      <c r="D8528" s="64"/>
      <c r="E8528" s="71"/>
    </row>
    <row r="8529" spans="4:5" ht="26.1" customHeight="1">
      <c r="D8529" s="64"/>
      <c r="E8529" s="71"/>
    </row>
    <row r="8530" spans="4:5" ht="26.1" customHeight="1">
      <c r="D8530" s="64"/>
      <c r="E8530" s="71"/>
    </row>
    <row r="8531" spans="4:5" ht="26.1" customHeight="1">
      <c r="D8531" s="64"/>
      <c r="E8531" s="71"/>
    </row>
    <row r="8532" spans="4:5" ht="26.1" customHeight="1">
      <c r="D8532" s="64"/>
      <c r="E8532" s="71"/>
    </row>
    <row r="8533" spans="4:5" ht="26.1" customHeight="1">
      <c r="D8533" s="64"/>
      <c r="E8533" s="71"/>
    </row>
    <row r="8534" spans="4:5" ht="26.1" customHeight="1">
      <c r="D8534" s="64"/>
      <c r="E8534" s="71"/>
    </row>
    <row r="8535" spans="4:5" ht="26.1" customHeight="1">
      <c r="D8535" s="64"/>
      <c r="E8535" s="71"/>
    </row>
    <row r="8536" spans="4:5" ht="26.1" customHeight="1">
      <c r="D8536" s="64"/>
      <c r="E8536" s="71"/>
    </row>
    <row r="8537" spans="4:5" ht="26.1" customHeight="1">
      <c r="D8537" s="64"/>
      <c r="E8537" s="71"/>
    </row>
    <row r="8538" spans="4:5" ht="26.1" customHeight="1">
      <c r="D8538" s="64"/>
      <c r="E8538" s="71"/>
    </row>
    <row r="8539" spans="4:5" ht="26.1" customHeight="1">
      <c r="D8539" s="64"/>
      <c r="E8539" s="71"/>
    </row>
    <row r="8540" spans="4:5" ht="26.1" customHeight="1">
      <c r="D8540" s="64"/>
      <c r="E8540" s="71"/>
    </row>
    <row r="8541" spans="4:5" ht="26.1" customHeight="1">
      <c r="D8541" s="64"/>
      <c r="E8541" s="71"/>
    </row>
    <row r="8542" spans="4:5" ht="26.1" customHeight="1">
      <c r="D8542" s="64"/>
      <c r="E8542" s="71"/>
    </row>
    <row r="8543" spans="4:5" ht="26.1" customHeight="1">
      <c r="D8543" s="64"/>
      <c r="E8543" s="71"/>
    </row>
    <row r="8544" spans="4:5" ht="26.1" customHeight="1">
      <c r="D8544" s="64"/>
      <c r="E8544" s="71"/>
    </row>
    <row r="8545" spans="4:5" ht="26.1" customHeight="1">
      <c r="D8545" s="64"/>
      <c r="E8545" s="71"/>
    </row>
    <row r="8546" spans="4:5" ht="26.1" customHeight="1">
      <c r="D8546" s="64"/>
      <c r="E8546" s="71"/>
    </row>
    <row r="8547" spans="4:5" ht="26.1" customHeight="1">
      <c r="D8547" s="64"/>
      <c r="E8547" s="71"/>
    </row>
    <row r="8548" spans="4:5" ht="26.1" customHeight="1">
      <c r="D8548" s="64"/>
      <c r="E8548" s="71"/>
    </row>
    <row r="8549" spans="4:5" ht="26.1" customHeight="1">
      <c r="D8549" s="64"/>
      <c r="E8549" s="71"/>
    </row>
    <row r="8550" spans="4:5" ht="26.1" customHeight="1">
      <c r="D8550" s="64"/>
      <c r="E8550" s="71"/>
    </row>
    <row r="8551" spans="4:5" ht="26.1" customHeight="1">
      <c r="D8551" s="64"/>
      <c r="E8551" s="71"/>
    </row>
    <row r="8552" spans="4:5" ht="26.1" customHeight="1">
      <c r="D8552" s="64"/>
      <c r="E8552" s="71"/>
    </row>
    <row r="8553" spans="4:5" ht="26.1" customHeight="1">
      <c r="D8553" s="64"/>
      <c r="E8553" s="71"/>
    </row>
    <row r="8554" spans="4:5" ht="26.1" customHeight="1">
      <c r="D8554" s="64"/>
      <c r="E8554" s="71"/>
    </row>
    <row r="8555" spans="4:5" ht="26.1" customHeight="1">
      <c r="D8555" s="64"/>
      <c r="E8555" s="71"/>
    </row>
    <row r="8556" spans="4:5" ht="26.1" customHeight="1">
      <c r="D8556" s="64"/>
      <c r="E8556" s="71"/>
    </row>
    <row r="8557" spans="4:5" ht="26.1" customHeight="1">
      <c r="D8557" s="64"/>
      <c r="E8557" s="71"/>
    </row>
    <row r="8558" spans="4:5" ht="26.1" customHeight="1">
      <c r="D8558" s="64"/>
      <c r="E8558" s="71"/>
    </row>
    <row r="8559" spans="4:5" ht="26.1" customHeight="1">
      <c r="D8559" s="64"/>
      <c r="E8559" s="71"/>
    </row>
    <row r="8560" spans="4:5" ht="26.1" customHeight="1">
      <c r="D8560" s="64"/>
      <c r="E8560" s="71"/>
    </row>
    <row r="8561" spans="4:5" ht="26.1" customHeight="1">
      <c r="D8561" s="64"/>
      <c r="E8561" s="71"/>
    </row>
    <row r="8562" spans="4:5" ht="26.1" customHeight="1">
      <c r="D8562" s="64"/>
      <c r="E8562" s="71"/>
    </row>
    <row r="8563" spans="4:5" ht="26.1" customHeight="1">
      <c r="D8563" s="64"/>
      <c r="E8563" s="71"/>
    </row>
    <row r="8564" spans="4:5" ht="26.1" customHeight="1">
      <c r="D8564" s="64"/>
      <c r="E8564" s="71"/>
    </row>
    <row r="8565" spans="4:5" ht="26.1" customHeight="1">
      <c r="D8565" s="64"/>
      <c r="E8565" s="71"/>
    </row>
    <row r="8566" spans="4:5" ht="26.1" customHeight="1">
      <c r="D8566" s="64"/>
      <c r="E8566" s="71"/>
    </row>
    <row r="8567" spans="4:5" ht="26.1" customHeight="1">
      <c r="D8567" s="64"/>
      <c r="E8567" s="71"/>
    </row>
    <row r="8568" spans="4:5" ht="26.1" customHeight="1">
      <c r="D8568" s="64"/>
      <c r="E8568" s="71"/>
    </row>
    <row r="8569" spans="4:5" ht="26.1" customHeight="1">
      <c r="D8569" s="64"/>
      <c r="E8569" s="71"/>
    </row>
    <row r="8570" spans="4:5" ht="26.1" customHeight="1">
      <c r="D8570" s="64"/>
      <c r="E8570" s="71"/>
    </row>
    <row r="8571" spans="4:5" ht="26.1" customHeight="1">
      <c r="D8571" s="64"/>
      <c r="E8571" s="71"/>
    </row>
    <row r="8572" spans="4:5" ht="26.1" customHeight="1">
      <c r="D8572" s="64"/>
      <c r="E8572" s="71"/>
    </row>
    <row r="8573" spans="4:5" ht="26.1" customHeight="1">
      <c r="D8573" s="64"/>
      <c r="E8573" s="71"/>
    </row>
    <row r="8574" spans="4:5" ht="26.1" customHeight="1">
      <c r="D8574" s="64"/>
      <c r="E8574" s="71"/>
    </row>
    <row r="8575" spans="4:5" ht="26.1" customHeight="1">
      <c r="D8575" s="64"/>
      <c r="E8575" s="71"/>
    </row>
    <row r="8576" spans="4:5" ht="26.1" customHeight="1">
      <c r="D8576" s="64"/>
      <c r="E8576" s="71"/>
    </row>
    <row r="8577" spans="4:5" ht="26.1" customHeight="1">
      <c r="D8577" s="64"/>
      <c r="E8577" s="71"/>
    </row>
    <row r="8578" spans="4:5" ht="26.1" customHeight="1">
      <c r="D8578" s="64"/>
      <c r="E8578" s="71"/>
    </row>
    <row r="8579" spans="4:5" ht="26.1" customHeight="1">
      <c r="D8579" s="64"/>
      <c r="E8579" s="71"/>
    </row>
    <row r="8580" spans="4:5" ht="26.1" customHeight="1">
      <c r="D8580" s="64"/>
      <c r="E8580" s="71"/>
    </row>
    <row r="8581" spans="4:5" ht="26.1" customHeight="1">
      <c r="D8581" s="64"/>
      <c r="E8581" s="71"/>
    </row>
    <row r="8582" spans="4:5" ht="26.1" customHeight="1">
      <c r="D8582" s="64"/>
      <c r="E8582" s="71"/>
    </row>
    <row r="8583" spans="4:5" ht="26.1" customHeight="1">
      <c r="D8583" s="64"/>
      <c r="E8583" s="71"/>
    </row>
    <row r="8584" spans="4:5" ht="26.1" customHeight="1">
      <c r="D8584" s="64"/>
      <c r="E8584" s="71"/>
    </row>
    <row r="8585" spans="4:5" ht="26.1" customHeight="1">
      <c r="D8585" s="64"/>
      <c r="E8585" s="71"/>
    </row>
    <row r="8586" spans="4:5" ht="26.1" customHeight="1">
      <c r="D8586" s="64"/>
      <c r="E8586" s="71"/>
    </row>
    <row r="8587" spans="4:5" ht="26.1" customHeight="1">
      <c r="D8587" s="64"/>
      <c r="E8587" s="71"/>
    </row>
    <row r="8588" spans="4:5" ht="26.1" customHeight="1">
      <c r="D8588" s="64"/>
      <c r="E8588" s="71"/>
    </row>
    <row r="8589" spans="4:5" ht="26.1" customHeight="1">
      <c r="D8589" s="64"/>
      <c r="E8589" s="71"/>
    </row>
    <row r="8590" spans="4:5" ht="26.1" customHeight="1">
      <c r="D8590" s="64"/>
      <c r="E8590" s="71"/>
    </row>
    <row r="8591" spans="4:5" ht="26.1" customHeight="1">
      <c r="D8591" s="64"/>
      <c r="E8591" s="71"/>
    </row>
    <row r="8592" spans="4:5" ht="26.1" customHeight="1">
      <c r="D8592" s="64"/>
      <c r="E8592" s="71"/>
    </row>
    <row r="8593" spans="4:5" ht="26.1" customHeight="1">
      <c r="D8593" s="64"/>
      <c r="E8593" s="71"/>
    </row>
    <row r="8594" spans="4:5" ht="26.1" customHeight="1">
      <c r="D8594" s="64"/>
      <c r="E8594" s="71"/>
    </row>
    <row r="8595" spans="4:5" ht="26.1" customHeight="1">
      <c r="D8595" s="64"/>
      <c r="E8595" s="71"/>
    </row>
    <row r="8596" spans="4:5" ht="26.1" customHeight="1">
      <c r="D8596" s="64"/>
      <c r="E8596" s="71"/>
    </row>
    <row r="8597" spans="4:5" ht="26.1" customHeight="1">
      <c r="D8597" s="64"/>
      <c r="E8597" s="71"/>
    </row>
    <row r="8598" spans="4:5" ht="26.1" customHeight="1">
      <c r="D8598" s="64"/>
      <c r="E8598" s="71"/>
    </row>
    <row r="8599" spans="4:5" ht="26.1" customHeight="1">
      <c r="D8599" s="64"/>
      <c r="E8599" s="71"/>
    </row>
    <row r="8600" spans="4:5" ht="26.1" customHeight="1">
      <c r="D8600" s="64"/>
      <c r="E8600" s="71"/>
    </row>
    <row r="8601" spans="4:5" ht="26.1" customHeight="1">
      <c r="D8601" s="64"/>
      <c r="E8601" s="71"/>
    </row>
    <row r="8602" spans="4:5" ht="26.1" customHeight="1">
      <c r="D8602" s="64"/>
      <c r="E8602" s="71"/>
    </row>
    <row r="8603" spans="4:5" ht="26.1" customHeight="1">
      <c r="D8603" s="64"/>
      <c r="E8603" s="71"/>
    </row>
    <row r="8604" spans="4:5" ht="26.1" customHeight="1">
      <c r="D8604" s="64"/>
      <c r="E8604" s="71"/>
    </row>
    <row r="8605" spans="4:5" ht="26.1" customHeight="1">
      <c r="D8605" s="64"/>
      <c r="E8605" s="71"/>
    </row>
    <row r="8606" spans="4:5" ht="26.1" customHeight="1">
      <c r="D8606" s="64"/>
      <c r="E8606" s="71"/>
    </row>
    <row r="8607" spans="4:5" ht="26.1" customHeight="1">
      <c r="D8607" s="64"/>
      <c r="E8607" s="71"/>
    </row>
    <row r="8608" spans="4:5" ht="26.1" customHeight="1">
      <c r="D8608" s="64"/>
      <c r="E8608" s="71"/>
    </row>
    <row r="8609" spans="4:5" ht="26.1" customHeight="1">
      <c r="D8609" s="64"/>
      <c r="E8609" s="71"/>
    </row>
    <row r="8610" spans="4:5" ht="26.1" customHeight="1">
      <c r="D8610" s="64"/>
      <c r="E8610" s="71"/>
    </row>
    <row r="8611" spans="4:5" ht="26.1" customHeight="1">
      <c r="D8611" s="64"/>
      <c r="E8611" s="71"/>
    </row>
    <row r="8612" spans="4:5" ht="26.1" customHeight="1">
      <c r="D8612" s="64"/>
      <c r="E8612" s="71"/>
    </row>
    <row r="8613" spans="4:5" ht="26.1" customHeight="1">
      <c r="D8613" s="64"/>
      <c r="E8613" s="71"/>
    </row>
    <row r="8614" spans="4:5" ht="26.1" customHeight="1">
      <c r="D8614" s="64"/>
      <c r="E8614" s="71"/>
    </row>
    <row r="8615" spans="4:5" ht="26.1" customHeight="1">
      <c r="D8615" s="64"/>
      <c r="E8615" s="71"/>
    </row>
    <row r="8616" spans="4:5" ht="26.1" customHeight="1">
      <c r="D8616" s="64"/>
      <c r="E8616" s="71"/>
    </row>
    <row r="8617" spans="4:5" ht="26.1" customHeight="1">
      <c r="D8617" s="64"/>
      <c r="E8617" s="71"/>
    </row>
    <row r="8618" spans="4:5" ht="26.1" customHeight="1">
      <c r="D8618" s="64"/>
      <c r="E8618" s="71"/>
    </row>
    <row r="8619" spans="4:5" ht="26.1" customHeight="1">
      <c r="D8619" s="64"/>
      <c r="E8619" s="71"/>
    </row>
    <row r="8620" spans="4:5" ht="26.1" customHeight="1">
      <c r="D8620" s="64"/>
      <c r="E8620" s="71"/>
    </row>
    <row r="8621" spans="4:5" ht="26.1" customHeight="1">
      <c r="D8621" s="64"/>
      <c r="E8621" s="71"/>
    </row>
    <row r="8622" spans="4:5" ht="26.1" customHeight="1">
      <c r="D8622" s="64"/>
      <c r="E8622" s="71"/>
    </row>
    <row r="8623" spans="4:5" ht="26.1" customHeight="1">
      <c r="D8623" s="64"/>
      <c r="E8623" s="71"/>
    </row>
    <row r="8624" spans="4:5" ht="26.1" customHeight="1">
      <c r="D8624" s="64"/>
      <c r="E8624" s="71"/>
    </row>
    <row r="8625" spans="4:5" ht="26.1" customHeight="1">
      <c r="D8625" s="64"/>
      <c r="E8625" s="71"/>
    </row>
    <row r="8626" spans="4:5" ht="26.1" customHeight="1">
      <c r="D8626" s="64"/>
      <c r="E8626" s="71"/>
    </row>
    <row r="8627" spans="4:5" ht="26.1" customHeight="1">
      <c r="D8627" s="64"/>
      <c r="E8627" s="71"/>
    </row>
    <row r="8628" spans="4:5" ht="26.1" customHeight="1">
      <c r="D8628" s="64"/>
      <c r="E8628" s="71"/>
    </row>
    <row r="8629" spans="4:5" ht="26.1" customHeight="1">
      <c r="D8629" s="64"/>
      <c r="E8629" s="71"/>
    </row>
    <row r="8630" spans="4:5" ht="26.1" customHeight="1">
      <c r="D8630" s="64"/>
      <c r="E8630" s="71"/>
    </row>
    <row r="8631" spans="4:5" ht="26.1" customHeight="1">
      <c r="D8631" s="64"/>
      <c r="E8631" s="71"/>
    </row>
    <row r="8632" spans="4:5" ht="26.1" customHeight="1">
      <c r="D8632" s="64"/>
      <c r="E8632" s="71"/>
    </row>
    <row r="8633" spans="4:5" ht="26.1" customHeight="1">
      <c r="D8633" s="64"/>
      <c r="E8633" s="71"/>
    </row>
    <row r="8634" spans="4:5" ht="26.1" customHeight="1">
      <c r="D8634" s="64"/>
      <c r="E8634" s="71"/>
    </row>
    <row r="8635" spans="4:5" ht="26.1" customHeight="1">
      <c r="D8635" s="64"/>
      <c r="E8635" s="71"/>
    </row>
    <row r="8636" spans="4:5" ht="26.1" customHeight="1">
      <c r="D8636" s="64"/>
      <c r="E8636" s="71"/>
    </row>
    <row r="8637" spans="4:5" ht="26.1" customHeight="1">
      <c r="D8637" s="64"/>
      <c r="E8637" s="71"/>
    </row>
    <row r="8638" spans="4:5" ht="26.1" customHeight="1">
      <c r="D8638" s="64"/>
      <c r="E8638" s="71"/>
    </row>
    <row r="8639" spans="4:5" ht="26.1" customHeight="1">
      <c r="D8639" s="64"/>
      <c r="E8639" s="71"/>
    </row>
    <row r="8640" spans="4:5" ht="26.1" customHeight="1">
      <c r="D8640" s="64"/>
      <c r="E8640" s="71"/>
    </row>
    <row r="8641" spans="4:5" ht="26.1" customHeight="1">
      <c r="D8641" s="64"/>
      <c r="E8641" s="71"/>
    </row>
    <row r="8642" spans="4:5" ht="26.1" customHeight="1">
      <c r="D8642" s="64"/>
      <c r="E8642" s="71"/>
    </row>
    <row r="8643" spans="4:5" ht="26.1" customHeight="1">
      <c r="D8643" s="64"/>
      <c r="E8643" s="71"/>
    </row>
    <row r="8644" spans="4:5" ht="26.1" customHeight="1">
      <c r="D8644" s="64"/>
      <c r="E8644" s="71"/>
    </row>
    <row r="8645" spans="4:5" ht="26.1" customHeight="1">
      <c r="D8645" s="64"/>
      <c r="E8645" s="71"/>
    </row>
    <row r="8646" spans="4:5" ht="26.1" customHeight="1">
      <c r="D8646" s="64"/>
      <c r="E8646" s="71"/>
    </row>
    <row r="8647" spans="4:5" ht="26.1" customHeight="1">
      <c r="D8647" s="64"/>
      <c r="E8647" s="71"/>
    </row>
    <row r="8648" spans="4:5" ht="26.1" customHeight="1">
      <c r="D8648" s="64"/>
      <c r="E8648" s="71"/>
    </row>
    <row r="8649" spans="4:5" ht="26.1" customHeight="1">
      <c r="D8649" s="64"/>
      <c r="E8649" s="71"/>
    </row>
    <row r="8650" spans="4:5" ht="26.1" customHeight="1">
      <c r="D8650" s="64"/>
      <c r="E8650" s="71"/>
    </row>
    <row r="8651" spans="4:5" ht="26.1" customHeight="1">
      <c r="D8651" s="64"/>
      <c r="E8651" s="71"/>
    </row>
    <row r="8652" spans="4:5" ht="26.1" customHeight="1">
      <c r="D8652" s="64"/>
      <c r="E8652" s="71"/>
    </row>
    <row r="8653" spans="4:5" ht="26.1" customHeight="1">
      <c r="D8653" s="64"/>
      <c r="E8653" s="71"/>
    </row>
    <row r="8654" spans="4:5" ht="26.1" customHeight="1">
      <c r="D8654" s="64"/>
      <c r="E8654" s="71"/>
    </row>
    <row r="8655" spans="4:5" ht="26.1" customHeight="1">
      <c r="D8655" s="64"/>
      <c r="E8655" s="71"/>
    </row>
    <row r="8656" spans="4:5" ht="26.1" customHeight="1">
      <c r="D8656" s="64"/>
      <c r="E8656" s="71"/>
    </row>
    <row r="8657" spans="4:5" ht="26.1" customHeight="1">
      <c r="D8657" s="64"/>
      <c r="E8657" s="71"/>
    </row>
    <row r="8658" spans="4:5" ht="26.1" customHeight="1">
      <c r="D8658" s="64"/>
      <c r="E8658" s="71"/>
    </row>
    <row r="8659" spans="4:5" ht="26.1" customHeight="1">
      <c r="D8659" s="64"/>
      <c r="E8659" s="71"/>
    </row>
    <row r="8660" spans="4:5" ht="26.1" customHeight="1">
      <c r="D8660" s="64"/>
      <c r="E8660" s="71"/>
    </row>
    <row r="8661" spans="4:5" ht="26.1" customHeight="1">
      <c r="D8661" s="64"/>
      <c r="E8661" s="71"/>
    </row>
    <row r="8662" spans="4:5" ht="26.1" customHeight="1">
      <c r="D8662" s="64"/>
      <c r="E8662" s="71"/>
    </row>
    <row r="8663" spans="4:5" ht="26.1" customHeight="1">
      <c r="D8663" s="64"/>
      <c r="E8663" s="71"/>
    </row>
    <row r="8664" spans="4:5" ht="26.1" customHeight="1">
      <c r="D8664" s="64"/>
      <c r="E8664" s="71"/>
    </row>
    <row r="8665" spans="4:5" ht="26.1" customHeight="1">
      <c r="D8665" s="64"/>
      <c r="E8665" s="71"/>
    </row>
    <row r="8666" spans="4:5" ht="26.1" customHeight="1">
      <c r="D8666" s="64"/>
      <c r="E8666" s="71"/>
    </row>
    <row r="8667" spans="4:5" ht="26.1" customHeight="1">
      <c r="D8667" s="64"/>
      <c r="E8667" s="71"/>
    </row>
    <row r="8668" spans="4:5" ht="26.1" customHeight="1">
      <c r="D8668" s="64"/>
      <c r="E8668" s="71"/>
    </row>
    <row r="8669" spans="4:5" ht="26.1" customHeight="1">
      <c r="D8669" s="64"/>
      <c r="E8669" s="71"/>
    </row>
    <row r="8670" spans="4:5" ht="26.1" customHeight="1">
      <c r="D8670" s="64"/>
      <c r="E8670" s="71"/>
    </row>
    <row r="8671" spans="4:5" ht="26.1" customHeight="1">
      <c r="D8671" s="64"/>
      <c r="E8671" s="71"/>
    </row>
    <row r="8672" spans="4:5" ht="26.1" customHeight="1">
      <c r="D8672" s="64"/>
      <c r="E8672" s="71"/>
    </row>
    <row r="8673" spans="4:5" ht="26.1" customHeight="1">
      <c r="D8673" s="64"/>
      <c r="E8673" s="71"/>
    </row>
    <row r="8674" spans="4:5" ht="26.1" customHeight="1">
      <c r="D8674" s="64"/>
      <c r="E8674" s="71"/>
    </row>
    <row r="8675" spans="4:5" ht="26.1" customHeight="1">
      <c r="D8675" s="64"/>
      <c r="E8675" s="71"/>
    </row>
    <row r="8676" spans="4:5" ht="26.1" customHeight="1">
      <c r="D8676" s="64"/>
      <c r="E8676" s="71"/>
    </row>
    <row r="8677" spans="4:5" ht="26.1" customHeight="1">
      <c r="D8677" s="64"/>
      <c r="E8677" s="71"/>
    </row>
    <row r="8678" spans="4:5" ht="26.1" customHeight="1">
      <c r="D8678" s="64"/>
      <c r="E8678" s="71"/>
    </row>
    <row r="8679" spans="4:5" ht="26.1" customHeight="1">
      <c r="D8679" s="64"/>
      <c r="E8679" s="71"/>
    </row>
    <row r="8680" spans="4:5" ht="26.1" customHeight="1">
      <c r="D8680" s="64"/>
      <c r="E8680" s="71"/>
    </row>
    <row r="8681" spans="4:5" ht="26.1" customHeight="1">
      <c r="D8681" s="64"/>
      <c r="E8681" s="71"/>
    </row>
    <row r="8682" spans="4:5" ht="26.1" customHeight="1">
      <c r="D8682" s="64"/>
      <c r="E8682" s="71"/>
    </row>
    <row r="8683" spans="4:5" ht="26.1" customHeight="1">
      <c r="D8683" s="64"/>
      <c r="E8683" s="71"/>
    </row>
    <row r="8684" spans="4:5" ht="26.1" customHeight="1">
      <c r="D8684" s="64"/>
      <c r="E8684" s="71"/>
    </row>
    <row r="8685" spans="4:5" ht="26.1" customHeight="1">
      <c r="D8685" s="64"/>
      <c r="E8685" s="71"/>
    </row>
    <row r="8686" spans="4:5" ht="26.1" customHeight="1">
      <c r="D8686" s="64"/>
      <c r="E8686" s="71"/>
    </row>
    <row r="8687" spans="4:5" ht="26.1" customHeight="1">
      <c r="D8687" s="64"/>
      <c r="E8687" s="71"/>
    </row>
    <row r="8688" spans="4:5" ht="26.1" customHeight="1">
      <c r="D8688" s="64"/>
      <c r="E8688" s="71"/>
    </row>
    <row r="8689" spans="4:5" ht="26.1" customHeight="1">
      <c r="D8689" s="64"/>
      <c r="E8689" s="71"/>
    </row>
    <row r="8690" spans="4:5" ht="26.1" customHeight="1">
      <c r="D8690" s="64"/>
      <c r="E8690" s="71"/>
    </row>
    <row r="8691" spans="4:5" ht="26.1" customHeight="1">
      <c r="D8691" s="64"/>
      <c r="E8691" s="71"/>
    </row>
    <row r="8692" spans="4:5" ht="26.1" customHeight="1">
      <c r="D8692" s="64"/>
      <c r="E8692" s="71"/>
    </row>
    <row r="8693" spans="4:5" ht="26.1" customHeight="1">
      <c r="D8693" s="64"/>
      <c r="E8693" s="71"/>
    </row>
    <row r="8694" spans="4:5" ht="26.1" customHeight="1">
      <c r="D8694" s="64"/>
      <c r="E8694" s="71"/>
    </row>
    <row r="8695" spans="4:5" ht="26.1" customHeight="1">
      <c r="D8695" s="64"/>
      <c r="E8695" s="71"/>
    </row>
    <row r="8696" spans="4:5" ht="26.1" customHeight="1">
      <c r="D8696" s="64"/>
      <c r="E8696" s="71"/>
    </row>
    <row r="8697" spans="4:5" ht="26.1" customHeight="1">
      <c r="D8697" s="64"/>
      <c r="E8697" s="71"/>
    </row>
    <row r="8698" spans="4:5" ht="26.1" customHeight="1">
      <c r="D8698" s="64"/>
      <c r="E8698" s="71"/>
    </row>
    <row r="8699" spans="4:5" ht="26.1" customHeight="1">
      <c r="D8699" s="64"/>
      <c r="E8699" s="71"/>
    </row>
    <row r="8700" spans="4:5" ht="26.1" customHeight="1">
      <c r="D8700" s="64"/>
      <c r="E8700" s="71"/>
    </row>
    <row r="8701" spans="4:5" ht="26.1" customHeight="1">
      <c r="D8701" s="64"/>
      <c r="E8701" s="71"/>
    </row>
    <row r="8702" spans="4:5" ht="26.1" customHeight="1">
      <c r="D8702" s="64"/>
      <c r="E8702" s="71"/>
    </row>
    <row r="8703" spans="4:5" ht="26.1" customHeight="1">
      <c r="D8703" s="64"/>
      <c r="E8703" s="71"/>
    </row>
    <row r="8704" spans="4:5" ht="26.1" customHeight="1">
      <c r="D8704" s="64"/>
      <c r="E8704" s="71"/>
    </row>
    <row r="8705" spans="4:5" ht="26.1" customHeight="1">
      <c r="D8705" s="64"/>
      <c r="E8705" s="71"/>
    </row>
    <row r="8706" spans="4:5" ht="26.1" customHeight="1">
      <c r="D8706" s="64"/>
      <c r="E8706" s="71"/>
    </row>
    <row r="8707" spans="4:5" ht="26.1" customHeight="1">
      <c r="D8707" s="64"/>
      <c r="E8707" s="71"/>
    </row>
    <row r="8708" spans="4:5" ht="26.1" customHeight="1">
      <c r="D8708" s="64"/>
      <c r="E8708" s="71"/>
    </row>
    <row r="8709" spans="4:5" ht="26.1" customHeight="1">
      <c r="D8709" s="64"/>
      <c r="E8709" s="71"/>
    </row>
    <row r="8710" spans="4:5" ht="26.1" customHeight="1">
      <c r="D8710" s="64"/>
      <c r="E8710" s="71"/>
    </row>
    <row r="8711" spans="4:5" ht="26.1" customHeight="1">
      <c r="D8711" s="64"/>
      <c r="E8711" s="71"/>
    </row>
    <row r="8712" spans="4:5" ht="26.1" customHeight="1">
      <c r="D8712" s="64"/>
      <c r="E8712" s="71"/>
    </row>
    <row r="8713" spans="4:5" ht="26.1" customHeight="1">
      <c r="D8713" s="64"/>
      <c r="E8713" s="71"/>
    </row>
    <row r="8714" spans="4:5" ht="26.1" customHeight="1">
      <c r="D8714" s="64"/>
      <c r="E8714" s="71"/>
    </row>
    <row r="8715" spans="4:5" ht="26.1" customHeight="1">
      <c r="D8715" s="64"/>
      <c r="E8715" s="71"/>
    </row>
    <row r="8716" spans="4:5" ht="26.1" customHeight="1">
      <c r="D8716" s="64"/>
      <c r="E8716" s="71"/>
    </row>
    <row r="8717" spans="4:5" ht="26.1" customHeight="1">
      <c r="D8717" s="64"/>
      <c r="E8717" s="71"/>
    </row>
    <row r="8718" spans="4:5" ht="26.1" customHeight="1">
      <c r="D8718" s="64"/>
      <c r="E8718" s="71"/>
    </row>
    <row r="8719" spans="4:5" ht="26.1" customHeight="1">
      <c r="D8719" s="64"/>
      <c r="E8719" s="71"/>
    </row>
    <row r="8720" spans="4:5" ht="26.1" customHeight="1">
      <c r="D8720" s="64"/>
      <c r="E8720" s="71"/>
    </row>
    <row r="8721" spans="4:5" ht="26.1" customHeight="1">
      <c r="D8721" s="64"/>
      <c r="E8721" s="71"/>
    </row>
    <row r="8722" spans="4:5" ht="26.1" customHeight="1">
      <c r="D8722" s="64"/>
      <c r="E8722" s="71"/>
    </row>
    <row r="8723" spans="4:5" ht="26.1" customHeight="1">
      <c r="D8723" s="64"/>
      <c r="E8723" s="71"/>
    </row>
    <row r="8724" spans="4:5" ht="26.1" customHeight="1">
      <c r="D8724" s="64"/>
      <c r="E8724" s="71"/>
    </row>
    <row r="8725" spans="4:5" ht="26.1" customHeight="1">
      <c r="D8725" s="64"/>
      <c r="E8725" s="71"/>
    </row>
    <row r="8726" spans="4:5" ht="26.1" customHeight="1">
      <c r="D8726" s="64"/>
      <c r="E8726" s="71"/>
    </row>
    <row r="8727" spans="4:5" ht="26.1" customHeight="1">
      <c r="D8727" s="64"/>
      <c r="E8727" s="71"/>
    </row>
    <row r="8728" spans="4:5" ht="26.1" customHeight="1">
      <c r="D8728" s="64"/>
      <c r="E8728" s="71"/>
    </row>
    <row r="8729" spans="4:5" ht="26.1" customHeight="1">
      <c r="D8729" s="64"/>
      <c r="E8729" s="71"/>
    </row>
    <row r="8730" spans="4:5" ht="26.1" customHeight="1">
      <c r="D8730" s="64"/>
      <c r="E8730" s="71"/>
    </row>
    <row r="8731" spans="4:5" ht="26.1" customHeight="1">
      <c r="D8731" s="64"/>
      <c r="E8731" s="71"/>
    </row>
    <row r="8732" spans="4:5" ht="26.1" customHeight="1">
      <c r="D8732" s="64"/>
      <c r="E8732" s="71"/>
    </row>
    <row r="8733" spans="4:5" ht="26.1" customHeight="1">
      <c r="D8733" s="64"/>
      <c r="E8733" s="71"/>
    </row>
    <row r="8734" spans="4:5" ht="26.1" customHeight="1">
      <c r="D8734" s="64"/>
      <c r="E8734" s="71"/>
    </row>
    <row r="8735" spans="4:5" ht="26.1" customHeight="1">
      <c r="D8735" s="64"/>
      <c r="E8735" s="71"/>
    </row>
    <row r="8736" spans="4:5" ht="26.1" customHeight="1">
      <c r="D8736" s="64"/>
      <c r="E8736" s="71"/>
    </row>
    <row r="8737" spans="4:5" ht="26.1" customHeight="1">
      <c r="D8737" s="64"/>
      <c r="E8737" s="71"/>
    </row>
    <row r="8738" spans="4:5" ht="26.1" customHeight="1">
      <c r="D8738" s="64"/>
      <c r="E8738" s="71"/>
    </row>
    <row r="8739" spans="4:5" ht="26.1" customHeight="1">
      <c r="D8739" s="64"/>
      <c r="E8739" s="71"/>
    </row>
    <row r="8740" spans="4:5" ht="26.1" customHeight="1">
      <c r="D8740" s="64"/>
      <c r="E8740" s="71"/>
    </row>
    <row r="8741" spans="4:5" ht="26.1" customHeight="1">
      <c r="D8741" s="64"/>
      <c r="E8741" s="71"/>
    </row>
    <row r="8742" spans="4:5" ht="26.1" customHeight="1">
      <c r="D8742" s="64"/>
      <c r="E8742" s="71"/>
    </row>
    <row r="8743" spans="4:5" ht="26.1" customHeight="1">
      <c r="D8743" s="64"/>
      <c r="E8743" s="71"/>
    </row>
    <row r="8744" spans="4:5" ht="26.1" customHeight="1">
      <c r="D8744" s="64"/>
      <c r="E8744" s="71"/>
    </row>
    <row r="8745" spans="4:5" ht="26.1" customHeight="1">
      <c r="D8745" s="64"/>
      <c r="E8745" s="71"/>
    </row>
    <row r="8746" spans="4:5" ht="26.1" customHeight="1">
      <c r="D8746" s="64"/>
      <c r="E8746" s="71"/>
    </row>
    <row r="8747" spans="4:5" ht="26.1" customHeight="1">
      <c r="D8747" s="64"/>
      <c r="E8747" s="71"/>
    </row>
    <row r="8748" spans="4:5" ht="26.1" customHeight="1">
      <c r="D8748" s="64"/>
      <c r="E8748" s="71"/>
    </row>
    <row r="8749" spans="4:5" ht="26.1" customHeight="1">
      <c r="D8749" s="64"/>
      <c r="E8749" s="71"/>
    </row>
    <row r="8750" spans="4:5" ht="26.1" customHeight="1">
      <c r="D8750" s="64"/>
      <c r="E8750" s="71"/>
    </row>
    <row r="8751" spans="4:5" ht="26.1" customHeight="1">
      <c r="D8751" s="64"/>
      <c r="E8751" s="71"/>
    </row>
    <row r="8752" spans="4:5" ht="26.1" customHeight="1">
      <c r="D8752" s="64"/>
      <c r="E8752" s="71"/>
    </row>
    <row r="8753" spans="4:5" ht="26.1" customHeight="1">
      <c r="D8753" s="64"/>
      <c r="E8753" s="71"/>
    </row>
    <row r="8754" spans="4:5" ht="26.1" customHeight="1">
      <c r="D8754" s="64"/>
      <c r="E8754" s="71"/>
    </row>
    <row r="8755" spans="4:5" ht="26.1" customHeight="1">
      <c r="D8755" s="64"/>
      <c r="E8755" s="71"/>
    </row>
    <row r="8756" spans="4:5" ht="26.1" customHeight="1">
      <c r="D8756" s="64"/>
      <c r="E8756" s="71"/>
    </row>
    <row r="8757" spans="4:5" ht="26.1" customHeight="1">
      <c r="D8757" s="64"/>
      <c r="E8757" s="71"/>
    </row>
    <row r="8758" spans="4:5" ht="26.1" customHeight="1">
      <c r="D8758" s="64"/>
      <c r="E8758" s="71"/>
    </row>
    <row r="8759" spans="4:5" ht="26.1" customHeight="1">
      <c r="D8759" s="64"/>
      <c r="E8759" s="71"/>
    </row>
    <row r="8760" spans="4:5" ht="26.1" customHeight="1">
      <c r="D8760" s="64"/>
      <c r="E8760" s="71"/>
    </row>
    <row r="8761" spans="4:5" ht="26.1" customHeight="1">
      <c r="D8761" s="64"/>
      <c r="E8761" s="71"/>
    </row>
    <row r="8762" spans="4:5" ht="26.1" customHeight="1">
      <c r="D8762" s="64"/>
      <c r="E8762" s="71"/>
    </row>
    <row r="8763" spans="4:5" ht="26.1" customHeight="1">
      <c r="D8763" s="64"/>
      <c r="E8763" s="71"/>
    </row>
    <row r="8764" spans="4:5" ht="26.1" customHeight="1">
      <c r="D8764" s="64"/>
      <c r="E8764" s="71"/>
    </row>
    <row r="8765" spans="4:5" ht="26.1" customHeight="1">
      <c r="D8765" s="64"/>
      <c r="E8765" s="71"/>
    </row>
    <row r="8766" spans="4:5" ht="26.1" customHeight="1">
      <c r="D8766" s="64"/>
      <c r="E8766" s="71"/>
    </row>
    <row r="8767" spans="4:5" ht="26.1" customHeight="1">
      <c r="D8767" s="64"/>
      <c r="E8767" s="71"/>
    </row>
    <row r="8768" spans="4:5" ht="26.1" customHeight="1">
      <c r="D8768" s="64"/>
      <c r="E8768" s="71"/>
    </row>
    <row r="8769" spans="4:5" ht="26.1" customHeight="1">
      <c r="D8769" s="64"/>
      <c r="E8769" s="71"/>
    </row>
    <row r="8770" spans="4:5" ht="26.1" customHeight="1">
      <c r="D8770" s="64"/>
      <c r="E8770" s="71"/>
    </row>
    <row r="8771" spans="4:5" ht="26.1" customHeight="1">
      <c r="D8771" s="64"/>
      <c r="E8771" s="71"/>
    </row>
    <row r="8772" spans="4:5" ht="26.1" customHeight="1">
      <c r="D8772" s="64"/>
      <c r="E8772" s="71"/>
    </row>
    <row r="8773" spans="4:5" ht="26.1" customHeight="1">
      <c r="D8773" s="64"/>
      <c r="E8773" s="71"/>
    </row>
    <row r="8774" spans="4:5" ht="26.1" customHeight="1">
      <c r="D8774" s="64"/>
      <c r="E8774" s="71"/>
    </row>
    <row r="8775" spans="4:5" ht="26.1" customHeight="1">
      <c r="D8775" s="64"/>
      <c r="E8775" s="71"/>
    </row>
    <row r="8776" spans="4:5" ht="26.1" customHeight="1">
      <c r="D8776" s="64"/>
      <c r="E8776" s="71"/>
    </row>
    <row r="8777" spans="4:5" ht="26.1" customHeight="1">
      <c r="D8777" s="64"/>
      <c r="E8777" s="71"/>
    </row>
    <row r="8778" spans="4:5" ht="26.1" customHeight="1">
      <c r="D8778" s="64"/>
      <c r="E8778" s="71"/>
    </row>
    <row r="8779" spans="4:5" ht="26.1" customHeight="1">
      <c r="D8779" s="64"/>
      <c r="E8779" s="71"/>
    </row>
    <row r="8780" spans="4:5" ht="26.1" customHeight="1">
      <c r="D8780" s="64"/>
      <c r="E8780" s="71"/>
    </row>
    <row r="8781" spans="4:5" ht="26.1" customHeight="1">
      <c r="D8781" s="64"/>
      <c r="E8781" s="71"/>
    </row>
    <row r="8782" spans="4:5" ht="26.1" customHeight="1">
      <c r="D8782" s="64"/>
      <c r="E8782" s="71"/>
    </row>
    <row r="8783" spans="4:5" ht="26.1" customHeight="1">
      <c r="D8783" s="64"/>
      <c r="E8783" s="71"/>
    </row>
    <row r="8784" spans="4:5" ht="26.1" customHeight="1">
      <c r="D8784" s="64"/>
      <c r="E8784" s="71"/>
    </row>
    <row r="8785" spans="4:5" ht="26.1" customHeight="1">
      <c r="D8785" s="64"/>
      <c r="E8785" s="71"/>
    </row>
    <row r="8786" spans="4:5" ht="26.1" customHeight="1">
      <c r="D8786" s="64"/>
      <c r="E8786" s="71"/>
    </row>
    <row r="8787" spans="4:5" ht="26.1" customHeight="1">
      <c r="D8787" s="64"/>
      <c r="E8787" s="71"/>
    </row>
    <row r="8788" spans="4:5" ht="26.1" customHeight="1">
      <c r="D8788" s="64"/>
      <c r="E8788" s="71"/>
    </row>
    <row r="8789" spans="4:5" ht="26.1" customHeight="1">
      <c r="D8789" s="64"/>
      <c r="E8789" s="71"/>
    </row>
    <row r="8790" spans="4:5" ht="26.1" customHeight="1">
      <c r="D8790" s="64"/>
      <c r="E8790" s="71"/>
    </row>
    <row r="8791" spans="4:5" ht="26.1" customHeight="1">
      <c r="D8791" s="64"/>
      <c r="E8791" s="71"/>
    </row>
    <row r="8792" spans="4:5" ht="26.1" customHeight="1">
      <c r="D8792" s="64"/>
      <c r="E8792" s="71"/>
    </row>
    <row r="8793" spans="4:5" ht="26.1" customHeight="1">
      <c r="D8793" s="64"/>
      <c r="E8793" s="71"/>
    </row>
    <row r="8794" spans="4:5" ht="26.1" customHeight="1">
      <c r="D8794" s="64"/>
      <c r="E8794" s="71"/>
    </row>
    <row r="8795" spans="4:5" ht="26.1" customHeight="1">
      <c r="D8795" s="64"/>
      <c r="E8795" s="71"/>
    </row>
    <row r="8796" spans="4:5" ht="26.1" customHeight="1">
      <c r="D8796" s="64"/>
      <c r="E8796" s="71"/>
    </row>
    <row r="8797" spans="4:5" ht="26.1" customHeight="1">
      <c r="D8797" s="64"/>
      <c r="E8797" s="71"/>
    </row>
    <row r="8798" spans="4:5" ht="26.1" customHeight="1">
      <c r="D8798" s="64"/>
      <c r="E8798" s="71"/>
    </row>
    <row r="8799" spans="4:5" ht="26.1" customHeight="1">
      <c r="D8799" s="64"/>
      <c r="E8799" s="71"/>
    </row>
    <row r="8800" spans="4:5" ht="26.1" customHeight="1">
      <c r="D8800" s="64"/>
      <c r="E8800" s="71"/>
    </row>
    <row r="8801" spans="4:5" ht="26.1" customHeight="1">
      <c r="D8801" s="64"/>
      <c r="E8801" s="71"/>
    </row>
    <row r="8802" spans="4:5" ht="26.1" customHeight="1">
      <c r="D8802" s="64"/>
      <c r="E8802" s="71"/>
    </row>
    <row r="8803" spans="4:5" ht="26.1" customHeight="1">
      <c r="D8803" s="64"/>
      <c r="E8803" s="71"/>
    </row>
    <row r="8804" spans="4:5" ht="26.1" customHeight="1">
      <c r="D8804" s="64"/>
      <c r="E8804" s="71"/>
    </row>
    <row r="8805" spans="4:5" ht="26.1" customHeight="1">
      <c r="D8805" s="64"/>
      <c r="E8805" s="71"/>
    </row>
    <row r="8806" spans="4:5" ht="26.1" customHeight="1">
      <c r="D8806" s="64"/>
      <c r="E8806" s="71"/>
    </row>
    <row r="8807" spans="4:5" ht="26.1" customHeight="1">
      <c r="D8807" s="64"/>
      <c r="E8807" s="71"/>
    </row>
    <row r="8808" spans="4:5" ht="26.1" customHeight="1">
      <c r="D8808" s="64"/>
      <c r="E8808" s="71"/>
    </row>
    <row r="8809" spans="4:5" ht="26.1" customHeight="1">
      <c r="D8809" s="64"/>
      <c r="E8809" s="71"/>
    </row>
    <row r="8810" spans="4:5" ht="26.1" customHeight="1">
      <c r="D8810" s="64"/>
      <c r="E8810" s="71"/>
    </row>
    <row r="8811" spans="4:5" ht="26.1" customHeight="1">
      <c r="D8811" s="64"/>
      <c r="E8811" s="71"/>
    </row>
    <row r="8812" spans="4:5" ht="26.1" customHeight="1">
      <c r="D8812" s="64"/>
      <c r="E8812" s="71"/>
    </row>
    <row r="8813" spans="4:5" ht="26.1" customHeight="1">
      <c r="D8813" s="64"/>
      <c r="E8813" s="71"/>
    </row>
    <row r="8814" spans="4:5" ht="26.1" customHeight="1">
      <c r="D8814" s="64"/>
      <c r="E8814" s="71"/>
    </row>
    <row r="8815" spans="4:5" ht="26.1" customHeight="1">
      <c r="D8815" s="64"/>
      <c r="E8815" s="71"/>
    </row>
    <row r="8816" spans="4:5" ht="26.1" customHeight="1">
      <c r="D8816" s="64"/>
      <c r="E8816" s="71"/>
    </row>
    <row r="8817" spans="4:5" ht="26.1" customHeight="1">
      <c r="D8817" s="64"/>
      <c r="E8817" s="71"/>
    </row>
    <row r="8818" spans="4:5" ht="26.1" customHeight="1">
      <c r="D8818" s="64"/>
      <c r="E8818" s="71"/>
    </row>
    <row r="8819" spans="4:5" ht="26.1" customHeight="1">
      <c r="D8819" s="64"/>
      <c r="E8819" s="71"/>
    </row>
    <row r="8820" spans="4:5" ht="26.1" customHeight="1">
      <c r="D8820" s="64"/>
      <c r="E8820" s="71"/>
    </row>
    <row r="8821" spans="4:5" ht="26.1" customHeight="1">
      <c r="D8821" s="64"/>
      <c r="E8821" s="71"/>
    </row>
    <row r="8822" spans="4:5" ht="26.1" customHeight="1">
      <c r="D8822" s="64"/>
      <c r="E8822" s="71"/>
    </row>
    <row r="8823" spans="4:5" ht="26.1" customHeight="1">
      <c r="D8823" s="64"/>
      <c r="E8823" s="71"/>
    </row>
    <row r="8824" spans="4:5" ht="26.1" customHeight="1">
      <c r="D8824" s="64"/>
      <c r="E8824" s="71"/>
    </row>
    <row r="8825" spans="4:5" ht="26.1" customHeight="1">
      <c r="D8825" s="64"/>
      <c r="E8825" s="71"/>
    </row>
    <row r="8826" spans="4:5" ht="26.1" customHeight="1">
      <c r="D8826" s="64"/>
      <c r="E8826" s="71"/>
    </row>
    <row r="8827" spans="4:5" ht="26.1" customHeight="1">
      <c r="D8827" s="64"/>
      <c r="E8827" s="71"/>
    </row>
    <row r="8828" spans="4:5" ht="26.1" customHeight="1">
      <c r="D8828" s="64"/>
      <c r="E8828" s="71"/>
    </row>
    <row r="8829" spans="4:5" ht="26.1" customHeight="1">
      <c r="D8829" s="64"/>
      <c r="E8829" s="71"/>
    </row>
    <row r="8830" spans="4:5" ht="26.1" customHeight="1">
      <c r="D8830" s="64"/>
      <c r="E8830" s="71"/>
    </row>
    <row r="8831" spans="4:5" ht="26.1" customHeight="1">
      <c r="D8831" s="64"/>
      <c r="E8831" s="71"/>
    </row>
    <row r="8832" spans="4:5" ht="26.1" customHeight="1">
      <c r="D8832" s="64"/>
      <c r="E8832" s="71"/>
    </row>
    <row r="8833" spans="4:5" ht="26.1" customHeight="1">
      <c r="D8833" s="64"/>
      <c r="E8833" s="71"/>
    </row>
    <row r="8834" spans="4:5" ht="26.1" customHeight="1">
      <c r="D8834" s="64"/>
      <c r="E8834" s="71"/>
    </row>
    <row r="8835" spans="4:5" ht="26.1" customHeight="1">
      <c r="D8835" s="64"/>
      <c r="E8835" s="71"/>
    </row>
    <row r="8836" spans="4:5" ht="26.1" customHeight="1">
      <c r="D8836" s="64"/>
      <c r="E8836" s="71"/>
    </row>
    <row r="8837" spans="4:5" ht="26.1" customHeight="1">
      <c r="D8837" s="64"/>
      <c r="E8837" s="71"/>
    </row>
    <row r="8838" spans="4:5" ht="26.1" customHeight="1">
      <c r="D8838" s="64"/>
      <c r="E8838" s="71"/>
    </row>
    <row r="8839" spans="4:5" ht="26.1" customHeight="1">
      <c r="D8839" s="64"/>
      <c r="E8839" s="71"/>
    </row>
    <row r="8840" spans="4:5" ht="26.1" customHeight="1">
      <c r="D8840" s="64"/>
      <c r="E8840" s="71"/>
    </row>
    <row r="8841" spans="4:5" ht="26.1" customHeight="1">
      <c r="D8841" s="64"/>
      <c r="E8841" s="71"/>
    </row>
    <row r="8842" spans="4:5" ht="26.1" customHeight="1">
      <c r="D8842" s="64"/>
      <c r="E8842" s="71"/>
    </row>
    <row r="8843" spans="4:5" ht="26.1" customHeight="1">
      <c r="D8843" s="64"/>
      <c r="E8843" s="71"/>
    </row>
    <row r="8844" spans="4:5" ht="26.1" customHeight="1">
      <c r="D8844" s="64"/>
      <c r="E8844" s="71"/>
    </row>
    <row r="8845" spans="4:5" ht="26.1" customHeight="1">
      <c r="D8845" s="64"/>
      <c r="E8845" s="71"/>
    </row>
    <row r="8846" spans="4:5" ht="26.1" customHeight="1">
      <c r="D8846" s="64"/>
      <c r="E8846" s="71"/>
    </row>
    <row r="8847" spans="4:5" ht="26.1" customHeight="1">
      <c r="D8847" s="64"/>
      <c r="E8847" s="71"/>
    </row>
    <row r="8848" spans="4:5" ht="26.1" customHeight="1">
      <c r="D8848" s="64"/>
      <c r="E8848" s="71"/>
    </row>
    <row r="8849" spans="4:5" ht="26.1" customHeight="1">
      <c r="D8849" s="64"/>
      <c r="E8849" s="71"/>
    </row>
    <row r="8850" spans="4:5" ht="26.1" customHeight="1">
      <c r="D8850" s="64"/>
      <c r="E8850" s="71"/>
    </row>
    <row r="8851" spans="4:5" ht="26.1" customHeight="1">
      <c r="D8851" s="64"/>
      <c r="E8851" s="71"/>
    </row>
    <row r="8852" spans="4:5" ht="26.1" customHeight="1">
      <c r="D8852" s="64"/>
      <c r="E8852" s="71"/>
    </row>
    <row r="8853" spans="4:5" ht="26.1" customHeight="1">
      <c r="D8853" s="64"/>
      <c r="E8853" s="71"/>
    </row>
    <row r="8854" spans="4:5" ht="26.1" customHeight="1">
      <c r="D8854" s="64"/>
      <c r="E8854" s="71"/>
    </row>
    <row r="8855" spans="4:5" ht="26.1" customHeight="1">
      <c r="D8855" s="64"/>
      <c r="E8855" s="71"/>
    </row>
    <row r="8856" spans="4:5" ht="26.1" customHeight="1">
      <c r="D8856" s="64"/>
      <c r="E8856" s="71"/>
    </row>
    <row r="8857" spans="4:5" ht="26.1" customHeight="1">
      <c r="D8857" s="64"/>
      <c r="E8857" s="71"/>
    </row>
    <row r="8858" spans="4:5" ht="26.1" customHeight="1">
      <c r="D8858" s="64"/>
      <c r="E8858" s="71"/>
    </row>
    <row r="8859" spans="4:5" ht="26.1" customHeight="1">
      <c r="D8859" s="64"/>
      <c r="E8859" s="71"/>
    </row>
    <row r="8860" spans="4:5" ht="26.1" customHeight="1">
      <c r="D8860" s="64"/>
      <c r="E8860" s="71"/>
    </row>
    <row r="8861" spans="4:5" ht="26.1" customHeight="1">
      <c r="D8861" s="64"/>
      <c r="E8861" s="71"/>
    </row>
    <row r="8862" spans="4:5" ht="26.1" customHeight="1">
      <c r="D8862" s="64"/>
      <c r="E8862" s="71"/>
    </row>
    <row r="8863" spans="4:5" ht="26.1" customHeight="1">
      <c r="D8863" s="64"/>
      <c r="E8863" s="71"/>
    </row>
    <row r="8864" spans="4:5" ht="26.1" customHeight="1">
      <c r="D8864" s="64"/>
      <c r="E8864" s="71"/>
    </row>
    <row r="8865" spans="4:5" ht="26.1" customHeight="1">
      <c r="D8865" s="64"/>
      <c r="E8865" s="71"/>
    </row>
    <row r="8866" spans="4:5" ht="26.1" customHeight="1">
      <c r="D8866" s="64"/>
      <c r="E8866" s="71"/>
    </row>
    <row r="8867" spans="4:5" ht="26.1" customHeight="1">
      <c r="D8867" s="64"/>
      <c r="E8867" s="71"/>
    </row>
    <row r="8868" spans="4:5" ht="26.1" customHeight="1">
      <c r="D8868" s="64"/>
      <c r="E8868" s="71"/>
    </row>
    <row r="8869" spans="4:5" ht="26.1" customHeight="1">
      <c r="D8869" s="64"/>
      <c r="E8869" s="71"/>
    </row>
    <row r="8870" spans="4:5" ht="26.1" customHeight="1">
      <c r="D8870" s="64"/>
      <c r="E8870" s="71"/>
    </row>
    <row r="8871" spans="4:5" ht="26.1" customHeight="1">
      <c r="D8871" s="64"/>
      <c r="E8871" s="71"/>
    </row>
    <row r="8872" spans="4:5" ht="26.1" customHeight="1">
      <c r="D8872" s="64"/>
      <c r="E8872" s="71"/>
    </row>
    <row r="8873" spans="4:5" ht="26.1" customHeight="1">
      <c r="D8873" s="64"/>
      <c r="E8873" s="71"/>
    </row>
    <row r="8874" spans="4:5" ht="26.1" customHeight="1">
      <c r="D8874" s="64"/>
      <c r="E8874" s="71"/>
    </row>
    <row r="8875" spans="4:5" ht="26.1" customHeight="1">
      <c r="D8875" s="64"/>
      <c r="E8875" s="71"/>
    </row>
    <row r="8876" spans="4:5" ht="26.1" customHeight="1">
      <c r="D8876" s="64"/>
      <c r="E8876" s="71"/>
    </row>
    <row r="8877" spans="4:5" ht="26.1" customHeight="1">
      <c r="D8877" s="64"/>
      <c r="E8877" s="71"/>
    </row>
    <row r="8878" spans="4:5" ht="26.1" customHeight="1">
      <c r="D8878" s="64"/>
      <c r="E8878" s="71"/>
    </row>
    <row r="8879" spans="4:5" ht="26.1" customHeight="1">
      <c r="D8879" s="64"/>
      <c r="E8879" s="71"/>
    </row>
    <row r="8880" spans="4:5" ht="26.1" customHeight="1">
      <c r="D8880" s="64"/>
      <c r="E8880" s="71"/>
    </row>
    <row r="8881" spans="4:5" ht="26.1" customHeight="1">
      <c r="D8881" s="64"/>
      <c r="E8881" s="71"/>
    </row>
    <row r="8882" spans="4:5" ht="26.1" customHeight="1">
      <c r="D8882" s="64"/>
      <c r="E8882" s="71"/>
    </row>
    <row r="8883" spans="4:5" ht="26.1" customHeight="1">
      <c r="D8883" s="64"/>
      <c r="E8883" s="71"/>
    </row>
    <row r="8884" spans="4:5" ht="26.1" customHeight="1">
      <c r="D8884" s="64"/>
      <c r="E8884" s="71"/>
    </row>
    <row r="8885" spans="4:5" ht="26.1" customHeight="1">
      <c r="D8885" s="64"/>
      <c r="E8885" s="71"/>
    </row>
    <row r="8886" spans="4:5" ht="26.1" customHeight="1">
      <c r="D8886" s="64"/>
      <c r="E8886" s="71"/>
    </row>
    <row r="8887" spans="4:5" ht="26.1" customHeight="1">
      <c r="D8887" s="64"/>
      <c r="E8887" s="71"/>
    </row>
    <row r="8888" spans="4:5" ht="26.1" customHeight="1">
      <c r="D8888" s="64"/>
      <c r="E8888" s="71"/>
    </row>
    <row r="8889" spans="4:5" ht="26.1" customHeight="1">
      <c r="D8889" s="64"/>
      <c r="E8889" s="71"/>
    </row>
    <row r="8890" spans="4:5" ht="26.1" customHeight="1">
      <c r="D8890" s="64"/>
      <c r="E8890" s="71"/>
    </row>
    <row r="8891" spans="4:5" ht="26.1" customHeight="1">
      <c r="D8891" s="64"/>
      <c r="E8891" s="71"/>
    </row>
    <row r="8892" spans="4:5" ht="26.1" customHeight="1">
      <c r="D8892" s="64"/>
      <c r="E8892" s="71"/>
    </row>
    <row r="8893" spans="4:5" ht="26.1" customHeight="1">
      <c r="D8893" s="64"/>
      <c r="E8893" s="71"/>
    </row>
    <row r="8894" spans="4:5" ht="26.1" customHeight="1">
      <c r="D8894" s="64"/>
      <c r="E8894" s="71"/>
    </row>
    <row r="8895" spans="4:5" ht="26.1" customHeight="1">
      <c r="D8895" s="64"/>
      <c r="E8895" s="71"/>
    </row>
    <row r="8896" spans="4:5" ht="26.1" customHeight="1">
      <c r="D8896" s="64"/>
      <c r="E8896" s="71"/>
    </row>
    <row r="8897" spans="4:5" ht="26.1" customHeight="1">
      <c r="D8897" s="64"/>
      <c r="E8897" s="71"/>
    </row>
    <row r="8898" spans="4:5" ht="26.1" customHeight="1">
      <c r="D8898" s="64"/>
      <c r="E8898" s="71"/>
    </row>
    <row r="8899" spans="4:5" ht="26.1" customHeight="1">
      <c r="D8899" s="64"/>
      <c r="E8899" s="71"/>
    </row>
    <row r="8900" spans="4:5" ht="26.1" customHeight="1">
      <c r="D8900" s="64"/>
      <c r="E8900" s="71"/>
    </row>
    <row r="8901" spans="4:5" ht="26.1" customHeight="1">
      <c r="D8901" s="64"/>
      <c r="E8901" s="71"/>
    </row>
    <row r="8902" spans="4:5" ht="26.1" customHeight="1">
      <c r="D8902" s="64"/>
      <c r="E8902" s="71"/>
    </row>
    <row r="8903" spans="4:5" ht="26.1" customHeight="1">
      <c r="D8903" s="64"/>
      <c r="E8903" s="71"/>
    </row>
    <row r="8904" spans="4:5" ht="26.1" customHeight="1">
      <c r="D8904" s="64"/>
      <c r="E8904" s="71"/>
    </row>
    <row r="8905" spans="4:5" ht="26.1" customHeight="1">
      <c r="D8905" s="64"/>
      <c r="E8905" s="71"/>
    </row>
    <row r="8906" spans="4:5" ht="26.1" customHeight="1">
      <c r="D8906" s="64"/>
      <c r="E8906" s="71"/>
    </row>
    <row r="8907" spans="4:5" ht="26.1" customHeight="1">
      <c r="D8907" s="64"/>
      <c r="E8907" s="71"/>
    </row>
    <row r="8908" spans="4:5" ht="26.1" customHeight="1">
      <c r="D8908" s="64"/>
      <c r="E8908" s="71"/>
    </row>
    <row r="8909" spans="4:5" ht="26.1" customHeight="1">
      <c r="D8909" s="64"/>
      <c r="E8909" s="71"/>
    </row>
    <row r="8910" spans="4:5" ht="26.1" customHeight="1">
      <c r="D8910" s="64"/>
      <c r="E8910" s="71"/>
    </row>
    <row r="8911" spans="4:5" ht="26.1" customHeight="1">
      <c r="D8911" s="64"/>
      <c r="E8911" s="71"/>
    </row>
    <row r="8912" spans="4:5" ht="26.1" customHeight="1">
      <c r="D8912" s="64"/>
      <c r="E8912" s="71"/>
    </row>
    <row r="8913" spans="4:5" ht="26.1" customHeight="1">
      <c r="D8913" s="64"/>
      <c r="E8913" s="71"/>
    </row>
    <row r="8914" spans="4:5" ht="26.1" customHeight="1">
      <c r="D8914" s="64"/>
      <c r="E8914" s="71"/>
    </row>
    <row r="8915" spans="4:5" ht="26.1" customHeight="1">
      <c r="D8915" s="64"/>
      <c r="E8915" s="71"/>
    </row>
    <row r="8916" spans="4:5" ht="26.1" customHeight="1">
      <c r="D8916" s="64"/>
      <c r="E8916" s="71"/>
    </row>
    <row r="8917" spans="4:5" ht="26.1" customHeight="1">
      <c r="D8917" s="64"/>
      <c r="E8917" s="71"/>
    </row>
    <row r="8918" spans="4:5" ht="26.1" customHeight="1">
      <c r="D8918" s="64"/>
      <c r="E8918" s="71"/>
    </row>
    <row r="8919" spans="4:5" ht="26.1" customHeight="1">
      <c r="D8919" s="64"/>
      <c r="E8919" s="71"/>
    </row>
    <row r="8920" spans="4:5" ht="26.1" customHeight="1">
      <c r="D8920" s="64"/>
      <c r="E8920" s="71"/>
    </row>
    <row r="8921" spans="4:5" ht="26.1" customHeight="1">
      <c r="D8921" s="64"/>
      <c r="E8921" s="71"/>
    </row>
    <row r="8922" spans="4:5" ht="26.1" customHeight="1">
      <c r="D8922" s="64"/>
      <c r="E8922" s="71"/>
    </row>
    <row r="8923" spans="4:5" ht="26.1" customHeight="1">
      <c r="D8923" s="64"/>
      <c r="E8923" s="71"/>
    </row>
    <row r="8924" spans="4:5" ht="26.1" customHeight="1">
      <c r="D8924" s="64"/>
      <c r="E8924" s="71"/>
    </row>
    <row r="8925" spans="4:5" ht="26.1" customHeight="1">
      <c r="D8925" s="64"/>
      <c r="E8925" s="71"/>
    </row>
    <row r="8926" spans="4:5" ht="26.1" customHeight="1">
      <c r="D8926" s="64"/>
      <c r="E8926" s="71"/>
    </row>
    <row r="8927" spans="4:5" ht="26.1" customHeight="1">
      <c r="D8927" s="64"/>
      <c r="E8927" s="71"/>
    </row>
    <row r="8928" spans="4:5" ht="26.1" customHeight="1">
      <c r="D8928" s="64"/>
      <c r="E8928" s="71"/>
    </row>
    <row r="8929" spans="4:5" ht="26.1" customHeight="1">
      <c r="D8929" s="64"/>
      <c r="E8929" s="71"/>
    </row>
    <row r="8930" spans="4:5" ht="26.1" customHeight="1">
      <c r="D8930" s="64"/>
      <c r="E8930" s="71"/>
    </row>
    <row r="8931" spans="4:5" ht="26.1" customHeight="1">
      <c r="D8931" s="64"/>
      <c r="E8931" s="71"/>
    </row>
    <row r="8932" spans="4:5" ht="26.1" customHeight="1">
      <c r="D8932" s="64"/>
      <c r="E8932" s="71"/>
    </row>
    <row r="8933" spans="4:5" ht="26.1" customHeight="1">
      <c r="D8933" s="64"/>
      <c r="E8933" s="71"/>
    </row>
    <row r="8934" spans="4:5" ht="26.1" customHeight="1">
      <c r="D8934" s="64"/>
      <c r="E8934" s="71"/>
    </row>
    <row r="8935" spans="4:5" ht="26.1" customHeight="1">
      <c r="D8935" s="64"/>
      <c r="E8935" s="71"/>
    </row>
    <row r="8936" spans="4:5" ht="26.1" customHeight="1">
      <c r="D8936" s="64"/>
      <c r="E8936" s="71"/>
    </row>
    <row r="8937" spans="4:5" ht="26.1" customHeight="1">
      <c r="D8937" s="64"/>
      <c r="E8937" s="71"/>
    </row>
    <row r="8938" spans="4:5" ht="26.1" customHeight="1">
      <c r="D8938" s="64"/>
      <c r="E8938" s="71"/>
    </row>
    <row r="8939" spans="4:5" ht="26.1" customHeight="1">
      <c r="D8939" s="64"/>
      <c r="E8939" s="71"/>
    </row>
    <row r="8940" spans="4:5" ht="26.1" customHeight="1">
      <c r="D8940" s="64"/>
      <c r="E8940" s="71"/>
    </row>
    <row r="8941" spans="4:5" ht="26.1" customHeight="1">
      <c r="D8941" s="64"/>
      <c r="E8941" s="71"/>
    </row>
    <row r="8942" spans="4:5" ht="26.1" customHeight="1">
      <c r="D8942" s="64"/>
      <c r="E8942" s="71"/>
    </row>
    <row r="8943" spans="4:5" ht="26.1" customHeight="1">
      <c r="D8943" s="64"/>
      <c r="E8943" s="71"/>
    </row>
    <row r="8944" spans="4:5" ht="26.1" customHeight="1">
      <c r="D8944" s="64"/>
      <c r="E8944" s="71"/>
    </row>
    <row r="8945" spans="4:5" ht="26.1" customHeight="1">
      <c r="D8945" s="64"/>
      <c r="E8945" s="71"/>
    </row>
    <row r="8946" spans="4:5" ht="26.1" customHeight="1">
      <c r="D8946" s="64"/>
      <c r="E8946" s="71"/>
    </row>
    <row r="8947" spans="4:5" ht="26.1" customHeight="1">
      <c r="D8947" s="64"/>
      <c r="E8947" s="71"/>
    </row>
    <row r="8948" spans="4:5" ht="26.1" customHeight="1">
      <c r="D8948" s="64"/>
      <c r="E8948" s="71"/>
    </row>
    <row r="8949" spans="4:5" ht="26.1" customHeight="1">
      <c r="D8949" s="64"/>
      <c r="E8949" s="71"/>
    </row>
    <row r="8950" spans="4:5" ht="26.1" customHeight="1">
      <c r="D8950" s="64"/>
      <c r="E8950" s="71"/>
    </row>
    <row r="8951" spans="4:5" ht="26.1" customHeight="1">
      <c r="D8951" s="64"/>
      <c r="E8951" s="71"/>
    </row>
    <row r="8952" spans="4:5" ht="26.1" customHeight="1">
      <c r="D8952" s="64"/>
      <c r="E8952" s="71"/>
    </row>
    <row r="8953" spans="4:5" ht="26.1" customHeight="1">
      <c r="D8953" s="64"/>
      <c r="E8953" s="71"/>
    </row>
    <row r="8954" spans="4:5" ht="26.1" customHeight="1">
      <c r="D8954" s="64"/>
      <c r="E8954" s="71"/>
    </row>
    <row r="8955" spans="4:5" ht="26.1" customHeight="1">
      <c r="D8955" s="64"/>
      <c r="E8955" s="71"/>
    </row>
    <row r="8956" spans="4:5" ht="26.1" customHeight="1">
      <c r="D8956" s="64"/>
      <c r="E8956" s="71"/>
    </row>
    <row r="8957" spans="4:5" ht="26.1" customHeight="1">
      <c r="D8957" s="64"/>
      <c r="E8957" s="71"/>
    </row>
    <row r="8958" spans="4:5" ht="26.1" customHeight="1">
      <c r="D8958" s="64"/>
      <c r="E8958" s="71"/>
    </row>
    <row r="8959" spans="4:5" ht="26.1" customHeight="1">
      <c r="D8959" s="64"/>
      <c r="E8959" s="71"/>
    </row>
    <row r="8960" spans="4:5" ht="26.1" customHeight="1">
      <c r="D8960" s="64"/>
      <c r="E8960" s="71"/>
    </row>
    <row r="8961" spans="4:5" ht="26.1" customHeight="1">
      <c r="D8961" s="64"/>
      <c r="E8961" s="71"/>
    </row>
    <row r="8962" spans="4:5" ht="26.1" customHeight="1">
      <c r="D8962" s="64"/>
      <c r="E8962" s="71"/>
    </row>
    <row r="8963" spans="4:5" ht="26.1" customHeight="1">
      <c r="D8963" s="64"/>
      <c r="E8963" s="71"/>
    </row>
    <row r="8964" spans="4:5" ht="26.1" customHeight="1">
      <c r="D8964" s="64"/>
      <c r="E8964" s="71"/>
    </row>
    <row r="8965" spans="4:5" ht="26.1" customHeight="1">
      <c r="D8965" s="64"/>
      <c r="E8965" s="71"/>
    </row>
    <row r="8966" spans="4:5" ht="26.1" customHeight="1">
      <c r="D8966" s="64"/>
      <c r="E8966" s="71"/>
    </row>
    <row r="8967" spans="4:5" ht="26.1" customHeight="1">
      <c r="D8967" s="64"/>
      <c r="E8967" s="71"/>
    </row>
    <row r="8968" spans="4:5" ht="26.1" customHeight="1">
      <c r="D8968" s="64"/>
      <c r="E8968" s="71"/>
    </row>
    <row r="8969" spans="4:5" ht="26.1" customHeight="1">
      <c r="D8969" s="64"/>
      <c r="E8969" s="71"/>
    </row>
    <row r="8970" spans="4:5" ht="26.1" customHeight="1">
      <c r="D8970" s="64"/>
      <c r="E8970" s="71"/>
    </row>
    <row r="8971" spans="4:5" ht="26.1" customHeight="1">
      <c r="D8971" s="64"/>
      <c r="E8971" s="71"/>
    </row>
    <row r="8972" spans="4:5" ht="26.1" customHeight="1">
      <c r="D8972" s="64"/>
      <c r="E8972" s="71"/>
    </row>
    <row r="8973" spans="4:5" ht="26.1" customHeight="1">
      <c r="D8973" s="64"/>
      <c r="E8973" s="71"/>
    </row>
    <row r="8974" spans="4:5" ht="26.1" customHeight="1">
      <c r="D8974" s="64"/>
      <c r="E8974" s="71"/>
    </row>
    <row r="8975" spans="4:5" ht="26.1" customHeight="1">
      <c r="D8975" s="64"/>
      <c r="E8975" s="71"/>
    </row>
    <row r="8976" spans="4:5" ht="26.1" customHeight="1">
      <c r="D8976" s="64"/>
      <c r="E8976" s="71"/>
    </row>
    <row r="8977" spans="4:5" ht="26.1" customHeight="1">
      <c r="D8977" s="64"/>
      <c r="E8977" s="71"/>
    </row>
    <row r="8978" spans="4:5" ht="26.1" customHeight="1">
      <c r="D8978" s="64"/>
      <c r="E8978" s="71"/>
    </row>
    <row r="8979" spans="4:5" ht="26.1" customHeight="1">
      <c r="D8979" s="64"/>
      <c r="E8979" s="71"/>
    </row>
    <row r="8980" spans="4:5" ht="26.1" customHeight="1">
      <c r="D8980" s="64"/>
      <c r="E8980" s="71"/>
    </row>
    <row r="8981" spans="4:5" ht="26.1" customHeight="1">
      <c r="D8981" s="64"/>
      <c r="E8981" s="71"/>
    </row>
    <row r="8982" spans="4:5" ht="26.1" customHeight="1">
      <c r="D8982" s="64"/>
      <c r="E8982" s="71"/>
    </row>
    <row r="8983" spans="4:5" ht="26.1" customHeight="1">
      <c r="D8983" s="64"/>
      <c r="E8983" s="71"/>
    </row>
    <row r="8984" spans="4:5" ht="26.1" customHeight="1">
      <c r="D8984" s="64"/>
      <c r="E8984" s="71"/>
    </row>
    <row r="8985" spans="4:5" ht="26.1" customHeight="1">
      <c r="D8985" s="64"/>
      <c r="E8985" s="71"/>
    </row>
    <row r="8986" spans="4:5" ht="26.1" customHeight="1">
      <c r="D8986" s="64"/>
      <c r="E8986" s="71"/>
    </row>
    <row r="8987" spans="4:5" ht="26.1" customHeight="1">
      <c r="D8987" s="64"/>
      <c r="E8987" s="71"/>
    </row>
    <row r="8988" spans="4:5" ht="26.1" customHeight="1">
      <c r="D8988" s="64"/>
      <c r="E8988" s="71"/>
    </row>
    <row r="8989" spans="4:5" ht="26.1" customHeight="1">
      <c r="D8989" s="64"/>
      <c r="E8989" s="71"/>
    </row>
    <row r="8990" spans="4:5" ht="26.1" customHeight="1">
      <c r="D8990" s="64"/>
      <c r="E8990" s="71"/>
    </row>
    <row r="8991" spans="4:5" ht="26.1" customHeight="1">
      <c r="D8991" s="64"/>
      <c r="E8991" s="71"/>
    </row>
    <row r="8992" spans="4:5" ht="26.1" customHeight="1">
      <c r="D8992" s="64"/>
      <c r="E8992" s="71"/>
    </row>
    <row r="8993" spans="4:5" ht="26.1" customHeight="1">
      <c r="D8993" s="64"/>
      <c r="E8993" s="71"/>
    </row>
    <row r="8994" spans="4:5" ht="26.1" customHeight="1">
      <c r="D8994" s="64"/>
      <c r="E8994" s="71"/>
    </row>
    <row r="8995" spans="4:5" ht="26.1" customHeight="1">
      <c r="D8995" s="64"/>
      <c r="E8995" s="71"/>
    </row>
    <row r="8996" spans="4:5" ht="26.1" customHeight="1">
      <c r="D8996" s="64"/>
      <c r="E8996" s="71"/>
    </row>
    <row r="8997" spans="4:5" ht="26.1" customHeight="1">
      <c r="D8997" s="64"/>
      <c r="E8997" s="71"/>
    </row>
    <row r="8998" spans="4:5" ht="26.1" customHeight="1">
      <c r="D8998" s="64"/>
      <c r="E8998" s="71"/>
    </row>
    <row r="8999" spans="4:5" ht="26.1" customHeight="1">
      <c r="D8999" s="64"/>
      <c r="E8999" s="71"/>
    </row>
    <row r="9000" spans="4:5" ht="26.1" customHeight="1">
      <c r="D9000" s="64"/>
      <c r="E9000" s="71"/>
    </row>
    <row r="9001" spans="4:5" ht="26.1" customHeight="1">
      <c r="D9001" s="64"/>
      <c r="E9001" s="71"/>
    </row>
    <row r="9002" spans="4:5" ht="26.1" customHeight="1">
      <c r="D9002" s="64"/>
      <c r="E9002" s="71"/>
    </row>
    <row r="9003" spans="4:5" ht="26.1" customHeight="1">
      <c r="D9003" s="64"/>
      <c r="E9003" s="71"/>
    </row>
    <row r="9004" spans="4:5" ht="26.1" customHeight="1">
      <c r="D9004" s="64"/>
      <c r="E9004" s="71"/>
    </row>
    <row r="9005" spans="4:5" ht="26.1" customHeight="1">
      <c r="D9005" s="64"/>
      <c r="E9005" s="71"/>
    </row>
    <row r="9006" spans="4:5" ht="26.1" customHeight="1">
      <c r="D9006" s="64"/>
      <c r="E9006" s="71"/>
    </row>
    <row r="9007" spans="4:5" ht="26.1" customHeight="1">
      <c r="D9007" s="64"/>
      <c r="E9007" s="71"/>
    </row>
    <row r="9008" spans="4:5" ht="26.1" customHeight="1">
      <c r="D9008" s="64"/>
      <c r="E9008" s="71"/>
    </row>
    <row r="9009" spans="4:5" ht="26.1" customHeight="1">
      <c r="D9009" s="64"/>
      <c r="E9009" s="71"/>
    </row>
    <row r="9010" spans="4:5" ht="26.1" customHeight="1">
      <c r="D9010" s="64"/>
      <c r="E9010" s="71"/>
    </row>
    <row r="9011" spans="4:5" ht="26.1" customHeight="1">
      <c r="D9011" s="64"/>
      <c r="E9011" s="71"/>
    </row>
    <row r="9012" spans="4:5" ht="26.1" customHeight="1">
      <c r="D9012" s="64"/>
      <c r="E9012" s="71"/>
    </row>
    <row r="9013" spans="4:5" ht="26.1" customHeight="1">
      <c r="D9013" s="64"/>
      <c r="E9013" s="71"/>
    </row>
    <row r="9014" spans="4:5" ht="26.1" customHeight="1">
      <c r="D9014" s="64"/>
      <c r="E9014" s="71"/>
    </row>
    <row r="9015" spans="4:5" ht="26.1" customHeight="1">
      <c r="D9015" s="64"/>
      <c r="E9015" s="71"/>
    </row>
    <row r="9016" spans="4:5" ht="26.1" customHeight="1">
      <c r="D9016" s="64"/>
      <c r="E9016" s="71"/>
    </row>
    <row r="9017" spans="4:5" ht="26.1" customHeight="1">
      <c r="D9017" s="64"/>
      <c r="E9017" s="71"/>
    </row>
    <row r="9018" spans="4:5" ht="26.1" customHeight="1">
      <c r="D9018" s="64"/>
      <c r="E9018" s="71"/>
    </row>
    <row r="9019" spans="4:5" ht="26.1" customHeight="1">
      <c r="D9019" s="64"/>
      <c r="E9019" s="71"/>
    </row>
    <row r="9020" spans="4:5" ht="26.1" customHeight="1">
      <c r="D9020" s="64"/>
      <c r="E9020" s="71"/>
    </row>
    <row r="9021" spans="4:5" ht="26.1" customHeight="1">
      <c r="D9021" s="64"/>
      <c r="E9021" s="71"/>
    </row>
    <row r="9022" spans="4:5" ht="26.1" customHeight="1">
      <c r="D9022" s="64"/>
      <c r="E9022" s="71"/>
    </row>
    <row r="9023" spans="4:5" ht="26.1" customHeight="1">
      <c r="D9023" s="64"/>
      <c r="E9023" s="71"/>
    </row>
    <row r="9024" spans="4:5" ht="26.1" customHeight="1">
      <c r="D9024" s="64"/>
      <c r="E9024" s="71"/>
    </row>
    <row r="9025" spans="4:5" ht="26.1" customHeight="1">
      <c r="D9025" s="64"/>
      <c r="E9025" s="71"/>
    </row>
    <row r="9026" spans="4:5" ht="26.1" customHeight="1">
      <c r="D9026" s="64"/>
      <c r="E9026" s="71"/>
    </row>
    <row r="9027" spans="4:5" ht="26.1" customHeight="1">
      <c r="D9027" s="64"/>
      <c r="E9027" s="71"/>
    </row>
    <row r="9028" spans="4:5" ht="26.1" customHeight="1">
      <c r="D9028" s="64"/>
      <c r="E9028" s="71"/>
    </row>
    <row r="9029" spans="4:5" ht="26.1" customHeight="1">
      <c r="D9029" s="64"/>
      <c r="E9029" s="71"/>
    </row>
    <row r="9030" spans="4:5" ht="26.1" customHeight="1">
      <c r="D9030" s="64"/>
      <c r="E9030" s="71"/>
    </row>
    <row r="9031" spans="4:5" ht="26.1" customHeight="1">
      <c r="D9031" s="64"/>
      <c r="E9031" s="71"/>
    </row>
    <row r="9032" spans="4:5" ht="26.1" customHeight="1">
      <c r="D9032" s="64"/>
      <c r="E9032" s="71"/>
    </row>
    <row r="9033" spans="4:5" ht="26.1" customHeight="1">
      <c r="D9033" s="64"/>
      <c r="E9033" s="71"/>
    </row>
    <row r="9034" spans="4:5" ht="26.1" customHeight="1">
      <c r="D9034" s="64"/>
      <c r="E9034" s="71"/>
    </row>
    <row r="9035" spans="4:5" ht="26.1" customHeight="1">
      <c r="D9035" s="64"/>
      <c r="E9035" s="71"/>
    </row>
    <row r="9036" spans="4:5" ht="26.1" customHeight="1">
      <c r="D9036" s="64"/>
      <c r="E9036" s="71"/>
    </row>
    <row r="9037" spans="4:5" ht="26.1" customHeight="1">
      <c r="D9037" s="64"/>
      <c r="E9037" s="71"/>
    </row>
    <row r="9038" spans="4:5" ht="26.1" customHeight="1">
      <c r="D9038" s="64"/>
      <c r="E9038" s="71"/>
    </row>
    <row r="9039" spans="4:5" ht="26.1" customHeight="1">
      <c r="D9039" s="64"/>
      <c r="E9039" s="71"/>
    </row>
    <row r="9040" spans="4:5" ht="26.1" customHeight="1">
      <c r="D9040" s="64"/>
      <c r="E9040" s="71"/>
    </row>
    <row r="9041" spans="4:5" ht="26.1" customHeight="1">
      <c r="D9041" s="64"/>
      <c r="E9041" s="71"/>
    </row>
    <row r="9042" spans="4:5" ht="26.1" customHeight="1">
      <c r="D9042" s="64"/>
      <c r="E9042" s="71"/>
    </row>
    <row r="9043" spans="4:5" ht="26.1" customHeight="1">
      <c r="D9043" s="64"/>
      <c r="E9043" s="71"/>
    </row>
    <row r="9044" spans="4:5" ht="26.1" customHeight="1">
      <c r="D9044" s="64"/>
      <c r="E9044" s="71"/>
    </row>
    <row r="9045" spans="4:5" ht="26.1" customHeight="1">
      <c r="D9045" s="64"/>
      <c r="E9045" s="71"/>
    </row>
    <row r="9046" spans="4:5" ht="26.1" customHeight="1">
      <c r="D9046" s="64"/>
      <c r="E9046" s="71"/>
    </row>
    <row r="9047" spans="4:5" ht="26.1" customHeight="1">
      <c r="D9047" s="64"/>
      <c r="E9047" s="71"/>
    </row>
    <row r="9048" spans="4:5" ht="26.1" customHeight="1">
      <c r="D9048" s="64"/>
      <c r="E9048" s="71"/>
    </row>
    <row r="9049" spans="4:5" ht="26.1" customHeight="1">
      <c r="D9049" s="64"/>
      <c r="E9049" s="71"/>
    </row>
    <row r="9050" spans="4:5" ht="26.1" customHeight="1">
      <c r="D9050" s="64"/>
      <c r="E9050" s="71"/>
    </row>
    <row r="9051" spans="4:5" ht="26.1" customHeight="1">
      <c r="D9051" s="64"/>
      <c r="E9051" s="71"/>
    </row>
    <row r="9052" spans="4:5" ht="26.1" customHeight="1">
      <c r="D9052" s="64"/>
      <c r="E9052" s="71"/>
    </row>
    <row r="9053" spans="4:5" ht="26.1" customHeight="1">
      <c r="D9053" s="64"/>
      <c r="E9053" s="71"/>
    </row>
    <row r="9054" spans="4:5" ht="26.1" customHeight="1">
      <c r="D9054" s="64"/>
      <c r="E9054" s="71"/>
    </row>
    <row r="9055" spans="4:5" ht="26.1" customHeight="1">
      <c r="D9055" s="64"/>
      <c r="E9055" s="71"/>
    </row>
    <row r="9056" spans="4:5" ht="26.1" customHeight="1">
      <c r="D9056" s="64"/>
      <c r="E9056" s="71"/>
    </row>
    <row r="9057" spans="4:5" ht="26.1" customHeight="1">
      <c r="D9057" s="64"/>
      <c r="E9057" s="71"/>
    </row>
    <row r="9058" spans="4:5" ht="26.1" customHeight="1">
      <c r="D9058" s="64"/>
      <c r="E9058" s="71"/>
    </row>
    <row r="9059" spans="4:5" ht="26.1" customHeight="1">
      <c r="D9059" s="64"/>
      <c r="E9059" s="71"/>
    </row>
    <row r="9060" spans="4:5" ht="26.1" customHeight="1">
      <c r="D9060" s="64"/>
      <c r="E9060" s="71"/>
    </row>
    <row r="9061" spans="4:5" ht="26.1" customHeight="1">
      <c r="D9061" s="64"/>
      <c r="E9061" s="71"/>
    </row>
    <row r="9062" spans="4:5" ht="26.1" customHeight="1">
      <c r="D9062" s="64"/>
      <c r="E9062" s="71"/>
    </row>
    <row r="9063" spans="4:5" ht="26.1" customHeight="1">
      <c r="D9063" s="64"/>
      <c r="E9063" s="71"/>
    </row>
    <row r="9064" spans="4:5" ht="26.1" customHeight="1">
      <c r="D9064" s="64"/>
      <c r="E9064" s="71"/>
    </row>
    <row r="9065" spans="4:5" ht="26.1" customHeight="1">
      <c r="D9065" s="64"/>
      <c r="E9065" s="71"/>
    </row>
    <row r="9066" spans="4:5" ht="26.1" customHeight="1">
      <c r="D9066" s="64"/>
      <c r="E9066" s="71"/>
    </row>
    <row r="9067" spans="4:5" ht="26.1" customHeight="1">
      <c r="D9067" s="64"/>
      <c r="E9067" s="71"/>
    </row>
    <row r="9068" spans="4:5" ht="26.1" customHeight="1">
      <c r="D9068" s="64"/>
      <c r="E9068" s="71"/>
    </row>
    <row r="9069" spans="4:5" ht="26.1" customHeight="1">
      <c r="D9069" s="64"/>
      <c r="E9069" s="71"/>
    </row>
    <row r="9070" spans="4:5" ht="26.1" customHeight="1">
      <c r="D9070" s="64"/>
      <c r="E9070" s="71"/>
    </row>
    <row r="9071" spans="4:5" ht="26.1" customHeight="1">
      <c r="D9071" s="64"/>
      <c r="E9071" s="71"/>
    </row>
    <row r="9072" spans="4:5" ht="26.1" customHeight="1">
      <c r="D9072" s="64"/>
      <c r="E9072" s="71"/>
    </row>
    <row r="9073" spans="4:5" ht="26.1" customHeight="1">
      <c r="D9073" s="64"/>
      <c r="E9073" s="71"/>
    </row>
    <row r="9074" spans="4:5" ht="26.1" customHeight="1">
      <c r="D9074" s="64"/>
      <c r="E9074" s="71"/>
    </row>
    <row r="9075" spans="4:5" ht="26.1" customHeight="1">
      <c r="D9075" s="64"/>
      <c r="E9075" s="71"/>
    </row>
    <row r="9076" spans="4:5" ht="26.1" customHeight="1">
      <c r="D9076" s="64"/>
      <c r="E9076" s="71"/>
    </row>
    <row r="9077" spans="4:5" ht="26.1" customHeight="1">
      <c r="D9077" s="64"/>
      <c r="E9077" s="71"/>
    </row>
    <row r="9078" spans="4:5" ht="26.1" customHeight="1">
      <c r="D9078" s="64"/>
      <c r="E9078" s="71"/>
    </row>
    <row r="9079" spans="4:5" ht="26.1" customHeight="1">
      <c r="D9079" s="64"/>
      <c r="E9079" s="71"/>
    </row>
    <row r="9080" spans="4:5" ht="26.1" customHeight="1">
      <c r="D9080" s="64"/>
      <c r="E9080" s="71"/>
    </row>
    <row r="9081" spans="4:5" ht="26.1" customHeight="1">
      <c r="D9081" s="64"/>
      <c r="E9081" s="71"/>
    </row>
    <row r="9082" spans="4:5" ht="26.1" customHeight="1">
      <c r="D9082" s="64"/>
      <c r="E9082" s="71"/>
    </row>
    <row r="9083" spans="4:5" ht="26.1" customHeight="1">
      <c r="D9083" s="64"/>
      <c r="E9083" s="71"/>
    </row>
    <row r="9084" spans="4:5" ht="26.1" customHeight="1">
      <c r="D9084" s="64"/>
      <c r="E9084" s="71"/>
    </row>
    <row r="9085" spans="4:5" ht="26.1" customHeight="1">
      <c r="D9085" s="64"/>
      <c r="E9085" s="71"/>
    </row>
    <row r="9086" spans="4:5" ht="26.1" customHeight="1">
      <c r="D9086" s="64"/>
      <c r="E9086" s="71"/>
    </row>
    <row r="9087" spans="4:5" ht="26.1" customHeight="1">
      <c r="D9087" s="64"/>
      <c r="E9087" s="71"/>
    </row>
    <row r="9088" spans="4:5" ht="26.1" customHeight="1">
      <c r="D9088" s="64"/>
      <c r="E9088" s="71"/>
    </row>
    <row r="9089" spans="4:5" ht="26.1" customHeight="1">
      <c r="D9089" s="64"/>
      <c r="E9089" s="71"/>
    </row>
    <row r="9090" spans="4:5" ht="26.1" customHeight="1">
      <c r="D9090" s="64"/>
      <c r="E9090" s="71"/>
    </row>
    <row r="9091" spans="4:5" ht="26.1" customHeight="1">
      <c r="D9091" s="64"/>
      <c r="E9091" s="71"/>
    </row>
    <row r="9092" spans="4:5" ht="26.1" customHeight="1">
      <c r="D9092" s="64"/>
      <c r="E9092" s="71"/>
    </row>
    <row r="9093" spans="4:5" ht="26.1" customHeight="1">
      <c r="D9093" s="64"/>
      <c r="E9093" s="71"/>
    </row>
    <row r="9094" spans="4:5" ht="26.1" customHeight="1">
      <c r="D9094" s="64"/>
      <c r="E9094" s="71"/>
    </row>
    <row r="9095" spans="4:5" ht="26.1" customHeight="1">
      <c r="D9095" s="64"/>
      <c r="E9095" s="71"/>
    </row>
    <row r="9096" spans="4:5" ht="26.1" customHeight="1">
      <c r="D9096" s="64"/>
      <c r="E9096" s="71"/>
    </row>
    <row r="9097" spans="4:5" ht="26.1" customHeight="1">
      <c r="D9097" s="64"/>
      <c r="E9097" s="71"/>
    </row>
    <row r="9098" spans="4:5" ht="26.1" customHeight="1">
      <c r="D9098" s="64"/>
      <c r="E9098" s="71"/>
    </row>
    <row r="9099" spans="4:5" ht="26.1" customHeight="1">
      <c r="D9099" s="64"/>
      <c r="E9099" s="71"/>
    </row>
    <row r="9100" spans="4:5" ht="26.1" customHeight="1">
      <c r="D9100" s="64"/>
      <c r="E9100" s="71"/>
    </row>
    <row r="9101" spans="4:5" ht="26.1" customHeight="1">
      <c r="D9101" s="64"/>
      <c r="E9101" s="71"/>
    </row>
    <row r="9102" spans="4:5" ht="26.1" customHeight="1">
      <c r="D9102" s="64"/>
      <c r="E9102" s="71"/>
    </row>
    <row r="9103" spans="4:5" ht="26.1" customHeight="1">
      <c r="D9103" s="64"/>
      <c r="E9103" s="71"/>
    </row>
    <row r="9104" spans="4:5" ht="26.1" customHeight="1">
      <c r="D9104" s="64"/>
      <c r="E9104" s="71"/>
    </row>
    <row r="9105" spans="4:5" ht="26.1" customHeight="1">
      <c r="D9105" s="64"/>
      <c r="E9105" s="71"/>
    </row>
    <row r="9106" spans="4:5" ht="26.1" customHeight="1">
      <c r="D9106" s="64"/>
      <c r="E9106" s="71"/>
    </row>
    <row r="9107" spans="4:5" ht="26.1" customHeight="1">
      <c r="D9107" s="64"/>
      <c r="E9107" s="71"/>
    </row>
    <row r="9108" spans="4:5" ht="26.1" customHeight="1">
      <c r="D9108" s="64"/>
      <c r="E9108" s="71"/>
    </row>
    <row r="9109" spans="4:5" ht="26.1" customHeight="1">
      <c r="D9109" s="64"/>
      <c r="E9109" s="71"/>
    </row>
    <row r="9110" spans="4:5" ht="26.1" customHeight="1">
      <c r="D9110" s="64"/>
      <c r="E9110" s="71"/>
    </row>
    <row r="9111" spans="4:5" ht="26.1" customHeight="1">
      <c r="D9111" s="64"/>
      <c r="E9111" s="71"/>
    </row>
    <row r="9112" spans="4:5" ht="26.1" customHeight="1">
      <c r="D9112" s="64"/>
      <c r="E9112" s="71"/>
    </row>
    <row r="9113" spans="4:5" ht="26.1" customHeight="1">
      <c r="D9113" s="64"/>
      <c r="E9113" s="71"/>
    </row>
    <row r="9114" spans="4:5" ht="26.1" customHeight="1">
      <c r="D9114" s="64"/>
      <c r="E9114" s="71"/>
    </row>
    <row r="9115" spans="4:5" ht="26.1" customHeight="1">
      <c r="D9115" s="64"/>
      <c r="E9115" s="71"/>
    </row>
    <row r="9116" spans="4:5" ht="26.1" customHeight="1">
      <c r="D9116" s="64"/>
      <c r="E9116" s="71"/>
    </row>
    <row r="9117" spans="4:5" ht="26.1" customHeight="1">
      <c r="D9117" s="64"/>
      <c r="E9117" s="71"/>
    </row>
    <row r="9118" spans="4:5" ht="26.1" customHeight="1">
      <c r="D9118" s="64"/>
      <c r="E9118" s="71"/>
    </row>
    <row r="9119" spans="4:5" ht="26.1" customHeight="1">
      <c r="D9119" s="64"/>
      <c r="E9119" s="71"/>
    </row>
    <row r="9120" spans="4:5" ht="26.1" customHeight="1">
      <c r="D9120" s="64"/>
      <c r="E9120" s="71"/>
    </row>
    <row r="9121" spans="4:5" ht="26.1" customHeight="1">
      <c r="D9121" s="64"/>
      <c r="E9121" s="71"/>
    </row>
    <row r="9122" spans="4:5" ht="26.1" customHeight="1">
      <c r="D9122" s="64"/>
      <c r="E9122" s="71"/>
    </row>
    <row r="9123" spans="4:5" ht="26.1" customHeight="1">
      <c r="D9123" s="64"/>
      <c r="E9123" s="71"/>
    </row>
    <row r="9124" spans="4:5" ht="26.1" customHeight="1">
      <c r="D9124" s="64"/>
      <c r="E9124" s="71"/>
    </row>
    <row r="9125" spans="4:5" ht="26.1" customHeight="1">
      <c r="D9125" s="64"/>
      <c r="E9125" s="71"/>
    </row>
    <row r="9126" spans="4:5" ht="26.1" customHeight="1">
      <c r="D9126" s="64"/>
      <c r="E9126" s="71"/>
    </row>
    <row r="9127" spans="4:5" ht="26.1" customHeight="1">
      <c r="D9127" s="64"/>
      <c r="E9127" s="71"/>
    </row>
    <row r="9128" spans="4:5" ht="26.1" customHeight="1">
      <c r="D9128" s="64"/>
      <c r="E9128" s="71"/>
    </row>
    <row r="9129" spans="4:5" ht="26.1" customHeight="1">
      <c r="D9129" s="64"/>
      <c r="E9129" s="71"/>
    </row>
    <row r="9130" spans="4:5" ht="26.1" customHeight="1">
      <c r="D9130" s="64"/>
      <c r="E9130" s="71"/>
    </row>
    <row r="9131" spans="4:5" ht="26.1" customHeight="1">
      <c r="D9131" s="64"/>
      <c r="E9131" s="71"/>
    </row>
    <row r="9132" spans="4:5" ht="26.1" customHeight="1">
      <c r="D9132" s="64"/>
      <c r="E9132" s="71"/>
    </row>
    <row r="9133" spans="4:5" ht="26.1" customHeight="1">
      <c r="D9133" s="64"/>
      <c r="E9133" s="71"/>
    </row>
    <row r="9134" spans="4:5" ht="26.1" customHeight="1">
      <c r="D9134" s="64"/>
      <c r="E9134" s="71"/>
    </row>
    <row r="9135" spans="4:5" ht="26.1" customHeight="1">
      <c r="D9135" s="64"/>
      <c r="E9135" s="71"/>
    </row>
    <row r="9136" spans="4:5" ht="26.1" customHeight="1">
      <c r="D9136" s="64"/>
      <c r="E9136" s="71"/>
    </row>
    <row r="9137" spans="4:5" ht="26.1" customHeight="1">
      <c r="D9137" s="64"/>
      <c r="E9137" s="71"/>
    </row>
    <row r="9138" spans="4:5" ht="26.1" customHeight="1">
      <c r="D9138" s="64"/>
      <c r="E9138" s="71"/>
    </row>
    <row r="9139" spans="4:5" ht="26.1" customHeight="1">
      <c r="D9139" s="64"/>
      <c r="E9139" s="71"/>
    </row>
    <row r="9140" spans="4:5" ht="26.1" customHeight="1">
      <c r="D9140" s="64"/>
      <c r="E9140" s="71"/>
    </row>
    <row r="9141" spans="4:5" ht="26.1" customHeight="1">
      <c r="D9141" s="64"/>
      <c r="E9141" s="71"/>
    </row>
    <row r="9142" spans="4:5" ht="26.1" customHeight="1">
      <c r="D9142" s="64"/>
      <c r="E9142" s="71"/>
    </row>
    <row r="9143" spans="4:5" ht="26.1" customHeight="1">
      <c r="D9143" s="64"/>
      <c r="E9143" s="71"/>
    </row>
    <row r="9144" spans="4:5" ht="26.1" customHeight="1">
      <c r="D9144" s="64"/>
      <c r="E9144" s="71"/>
    </row>
    <row r="9145" spans="4:5" ht="26.1" customHeight="1">
      <c r="D9145" s="64"/>
      <c r="E9145" s="71"/>
    </row>
    <row r="9146" spans="4:5" ht="26.1" customHeight="1">
      <c r="D9146" s="64"/>
      <c r="E9146" s="71"/>
    </row>
    <row r="9147" spans="4:5" ht="26.1" customHeight="1">
      <c r="D9147" s="64"/>
      <c r="E9147" s="71"/>
    </row>
    <row r="9148" spans="4:5" ht="26.1" customHeight="1">
      <c r="D9148" s="64"/>
      <c r="E9148" s="71"/>
    </row>
    <row r="9149" spans="4:5" ht="26.1" customHeight="1">
      <c r="D9149" s="64"/>
      <c r="E9149" s="71"/>
    </row>
    <row r="9150" spans="4:5" ht="26.1" customHeight="1">
      <c r="D9150" s="64"/>
      <c r="E9150" s="71"/>
    </row>
    <row r="9151" spans="4:5" ht="26.1" customHeight="1">
      <c r="D9151" s="64"/>
      <c r="E9151" s="71"/>
    </row>
    <row r="9152" spans="4:5" ht="26.1" customHeight="1">
      <c r="D9152" s="64"/>
      <c r="E9152" s="71"/>
    </row>
    <row r="9153" spans="4:5" ht="26.1" customHeight="1">
      <c r="D9153" s="64"/>
      <c r="E9153" s="71"/>
    </row>
    <row r="9154" spans="4:5" ht="26.1" customHeight="1">
      <c r="D9154" s="64"/>
      <c r="E9154" s="71"/>
    </row>
    <row r="9155" spans="4:5" ht="26.1" customHeight="1">
      <c r="D9155" s="64"/>
      <c r="E9155" s="71"/>
    </row>
    <row r="9156" spans="4:5" ht="26.1" customHeight="1">
      <c r="D9156" s="64"/>
      <c r="E9156" s="71"/>
    </row>
    <row r="9157" spans="4:5" ht="26.1" customHeight="1">
      <c r="D9157" s="64"/>
      <c r="E9157" s="71"/>
    </row>
    <row r="9158" spans="4:5" ht="26.1" customHeight="1">
      <c r="D9158" s="64"/>
      <c r="E9158" s="71"/>
    </row>
    <row r="9159" spans="4:5" ht="26.1" customHeight="1">
      <c r="D9159" s="64"/>
      <c r="E9159" s="71"/>
    </row>
    <row r="9160" spans="4:5" ht="26.1" customHeight="1">
      <c r="D9160" s="64"/>
      <c r="E9160" s="71"/>
    </row>
    <row r="9161" spans="4:5" ht="26.1" customHeight="1">
      <c r="D9161" s="64"/>
      <c r="E9161" s="71"/>
    </row>
    <row r="9162" spans="4:5" ht="26.1" customHeight="1">
      <c r="D9162" s="64"/>
      <c r="E9162" s="71"/>
    </row>
    <row r="9163" spans="4:5" ht="26.1" customHeight="1">
      <c r="D9163" s="64"/>
      <c r="E9163" s="71"/>
    </row>
    <row r="9164" spans="4:5" ht="26.1" customHeight="1">
      <c r="D9164" s="64"/>
      <c r="E9164" s="71"/>
    </row>
    <row r="9165" spans="4:5" ht="26.1" customHeight="1">
      <c r="D9165" s="64"/>
      <c r="E9165" s="71"/>
    </row>
    <row r="9166" spans="4:5" ht="26.1" customHeight="1">
      <c r="D9166" s="64"/>
      <c r="E9166" s="71"/>
    </row>
    <row r="9167" spans="4:5" ht="26.1" customHeight="1">
      <c r="D9167" s="64"/>
      <c r="E9167" s="71"/>
    </row>
    <row r="9168" spans="4:5" ht="26.1" customHeight="1">
      <c r="D9168" s="64"/>
      <c r="E9168" s="71"/>
    </row>
    <row r="9169" spans="4:5" ht="26.1" customHeight="1">
      <c r="D9169" s="64"/>
      <c r="E9169" s="71"/>
    </row>
    <row r="9170" spans="4:5" ht="26.1" customHeight="1">
      <c r="D9170" s="64"/>
      <c r="E9170" s="71"/>
    </row>
    <row r="9171" spans="4:5" ht="26.1" customHeight="1">
      <c r="D9171" s="64"/>
      <c r="E9171" s="71"/>
    </row>
    <row r="9172" spans="4:5" ht="26.1" customHeight="1">
      <c r="D9172" s="64"/>
      <c r="E9172" s="71"/>
    </row>
    <row r="9173" spans="4:5" ht="26.1" customHeight="1">
      <c r="D9173" s="64"/>
      <c r="E9173" s="71"/>
    </row>
    <row r="9174" spans="4:5" ht="26.1" customHeight="1">
      <c r="D9174" s="64"/>
      <c r="E9174" s="71"/>
    </row>
    <row r="9175" spans="4:5" ht="26.1" customHeight="1">
      <c r="D9175" s="64"/>
      <c r="E9175" s="71"/>
    </row>
    <row r="9176" spans="4:5" ht="26.1" customHeight="1">
      <c r="D9176" s="64"/>
      <c r="E9176" s="71"/>
    </row>
    <row r="9177" spans="4:5" ht="26.1" customHeight="1">
      <c r="D9177" s="64"/>
      <c r="E9177" s="71"/>
    </row>
    <row r="9178" spans="4:5" ht="26.1" customHeight="1">
      <c r="D9178" s="64"/>
      <c r="E9178" s="71"/>
    </row>
    <row r="9179" spans="4:5" ht="26.1" customHeight="1">
      <c r="D9179" s="64"/>
      <c r="E9179" s="71"/>
    </row>
    <row r="9180" spans="4:5" ht="26.1" customHeight="1">
      <c r="D9180" s="64"/>
      <c r="E9180" s="71"/>
    </row>
    <row r="9181" spans="4:5" ht="26.1" customHeight="1">
      <c r="D9181" s="64"/>
      <c r="E9181" s="71"/>
    </row>
    <row r="9182" spans="4:5" ht="26.1" customHeight="1">
      <c r="D9182" s="64"/>
      <c r="E9182" s="71"/>
    </row>
    <row r="9183" spans="4:5" ht="26.1" customHeight="1">
      <c r="D9183" s="64"/>
      <c r="E9183" s="71"/>
    </row>
    <row r="9184" spans="4:5" ht="26.1" customHeight="1">
      <c r="D9184" s="64"/>
      <c r="E9184" s="71"/>
    </row>
    <row r="9185" spans="4:5" ht="26.1" customHeight="1">
      <c r="D9185" s="64"/>
      <c r="E9185" s="71"/>
    </row>
    <row r="9186" spans="4:5" ht="26.1" customHeight="1">
      <c r="D9186" s="64"/>
      <c r="E9186" s="71"/>
    </row>
    <row r="9187" spans="4:5" ht="26.1" customHeight="1">
      <c r="D9187" s="64"/>
      <c r="E9187" s="71"/>
    </row>
    <row r="9188" spans="4:5" ht="26.1" customHeight="1">
      <c r="D9188" s="64"/>
      <c r="E9188" s="71"/>
    </row>
    <row r="9189" spans="4:5" ht="26.1" customHeight="1">
      <c r="D9189" s="64"/>
      <c r="E9189" s="71"/>
    </row>
    <row r="9190" spans="4:5" ht="26.1" customHeight="1">
      <c r="D9190" s="64"/>
      <c r="E9190" s="71"/>
    </row>
    <row r="9191" spans="4:5" ht="26.1" customHeight="1">
      <c r="D9191" s="64"/>
      <c r="E9191" s="71"/>
    </row>
    <row r="9192" spans="4:5" ht="26.1" customHeight="1">
      <c r="D9192" s="64"/>
      <c r="E9192" s="71"/>
    </row>
    <row r="9193" spans="4:5" ht="26.1" customHeight="1">
      <c r="D9193" s="64"/>
      <c r="E9193" s="71"/>
    </row>
    <row r="9194" spans="4:5" ht="26.1" customHeight="1">
      <c r="D9194" s="64"/>
      <c r="E9194" s="71"/>
    </row>
    <row r="9195" spans="4:5" ht="26.1" customHeight="1">
      <c r="D9195" s="64"/>
      <c r="E9195" s="71"/>
    </row>
    <row r="9196" spans="4:5" ht="26.1" customHeight="1">
      <c r="D9196" s="64"/>
      <c r="E9196" s="71"/>
    </row>
    <row r="9197" spans="4:5" ht="26.1" customHeight="1">
      <c r="D9197" s="64"/>
      <c r="E9197" s="71"/>
    </row>
    <row r="9198" spans="4:5" ht="26.1" customHeight="1">
      <c r="D9198" s="64"/>
      <c r="E9198" s="71"/>
    </row>
    <row r="9199" spans="4:5" ht="26.1" customHeight="1">
      <c r="D9199" s="64"/>
      <c r="E9199" s="71"/>
    </row>
    <row r="9200" spans="4:5" ht="26.1" customHeight="1">
      <c r="D9200" s="64"/>
      <c r="E9200" s="71"/>
    </row>
    <row r="9201" spans="4:5" ht="26.1" customHeight="1">
      <c r="D9201" s="64"/>
      <c r="E9201" s="71"/>
    </row>
    <row r="9202" spans="4:5" ht="26.1" customHeight="1">
      <c r="D9202" s="64"/>
      <c r="E9202" s="71"/>
    </row>
    <row r="9203" spans="4:5" ht="26.1" customHeight="1">
      <c r="D9203" s="64"/>
      <c r="E9203" s="71"/>
    </row>
    <row r="9204" spans="4:5" ht="26.1" customHeight="1">
      <c r="D9204" s="64"/>
      <c r="E9204" s="71"/>
    </row>
    <row r="9205" spans="4:5" ht="26.1" customHeight="1">
      <c r="D9205" s="64"/>
      <c r="E9205" s="71"/>
    </row>
    <row r="9206" spans="4:5" ht="26.1" customHeight="1">
      <c r="D9206" s="64"/>
      <c r="E9206" s="71"/>
    </row>
    <row r="9207" spans="4:5" ht="26.1" customHeight="1">
      <c r="D9207" s="64"/>
      <c r="E9207" s="71"/>
    </row>
    <row r="9208" spans="4:5" ht="26.1" customHeight="1">
      <c r="D9208" s="64"/>
      <c r="E9208" s="71"/>
    </row>
    <row r="9209" spans="4:5" ht="26.1" customHeight="1">
      <c r="D9209" s="64"/>
      <c r="E9209" s="71"/>
    </row>
    <row r="9210" spans="4:5" ht="26.1" customHeight="1">
      <c r="D9210" s="64"/>
      <c r="E9210" s="71"/>
    </row>
    <row r="9211" spans="4:5" ht="26.1" customHeight="1">
      <c r="D9211" s="64"/>
      <c r="E9211" s="71"/>
    </row>
    <row r="9212" spans="4:5" ht="26.1" customHeight="1">
      <c r="D9212" s="64"/>
      <c r="E9212" s="71"/>
    </row>
    <row r="9213" spans="4:5" ht="26.1" customHeight="1">
      <c r="D9213" s="64"/>
      <c r="E9213" s="71"/>
    </row>
    <row r="9214" spans="4:5" ht="26.1" customHeight="1">
      <c r="D9214" s="64"/>
      <c r="E9214" s="71"/>
    </row>
    <row r="9215" spans="4:5" ht="26.1" customHeight="1">
      <c r="D9215" s="64"/>
      <c r="E9215" s="71"/>
    </row>
    <row r="9216" spans="4:5" ht="26.1" customHeight="1">
      <c r="D9216" s="64"/>
      <c r="E9216" s="71"/>
    </row>
    <row r="9217" spans="4:5" ht="26.1" customHeight="1">
      <c r="D9217" s="64"/>
      <c r="E9217" s="71"/>
    </row>
    <row r="9218" spans="4:5" ht="26.1" customHeight="1">
      <c r="D9218" s="64"/>
      <c r="E9218" s="71"/>
    </row>
    <row r="9219" spans="4:5" ht="26.1" customHeight="1">
      <c r="D9219" s="64"/>
      <c r="E9219" s="71"/>
    </row>
    <row r="9220" spans="4:5" ht="26.1" customHeight="1">
      <c r="D9220" s="64"/>
      <c r="E9220" s="71"/>
    </row>
    <row r="9221" spans="4:5" ht="26.1" customHeight="1">
      <c r="D9221" s="64"/>
      <c r="E9221" s="71"/>
    </row>
    <row r="9222" spans="4:5" ht="26.1" customHeight="1">
      <c r="D9222" s="64"/>
      <c r="E9222" s="71"/>
    </row>
    <row r="9223" spans="4:5" ht="26.1" customHeight="1">
      <c r="D9223" s="64"/>
      <c r="E9223" s="71"/>
    </row>
    <row r="9224" spans="4:5" ht="26.1" customHeight="1">
      <c r="D9224" s="64"/>
      <c r="E9224" s="71"/>
    </row>
    <row r="9225" spans="4:5" ht="26.1" customHeight="1">
      <c r="D9225" s="64"/>
      <c r="E9225" s="71"/>
    </row>
    <row r="9226" spans="4:5" ht="26.1" customHeight="1">
      <c r="D9226" s="64"/>
      <c r="E9226" s="71"/>
    </row>
    <row r="9227" spans="4:5" ht="26.1" customHeight="1">
      <c r="D9227" s="64"/>
      <c r="E9227" s="71"/>
    </row>
    <row r="9228" spans="4:5" ht="26.1" customHeight="1">
      <c r="D9228" s="64"/>
      <c r="E9228" s="71"/>
    </row>
    <row r="9229" spans="4:5" ht="26.1" customHeight="1">
      <c r="D9229" s="64"/>
      <c r="E9229" s="71"/>
    </row>
    <row r="9230" spans="4:5" ht="26.1" customHeight="1">
      <c r="D9230" s="64"/>
      <c r="E9230" s="71"/>
    </row>
    <row r="9231" spans="4:5" ht="26.1" customHeight="1">
      <c r="D9231" s="64"/>
      <c r="E9231" s="71"/>
    </row>
    <row r="9232" spans="4:5" ht="26.1" customHeight="1">
      <c r="D9232" s="64"/>
      <c r="E9232" s="71"/>
    </row>
    <row r="9233" spans="4:5" ht="26.1" customHeight="1">
      <c r="D9233" s="64"/>
      <c r="E9233" s="71"/>
    </row>
    <row r="9234" spans="4:5" ht="26.1" customHeight="1">
      <c r="D9234" s="64"/>
      <c r="E9234" s="71"/>
    </row>
    <row r="9235" spans="4:5" ht="26.1" customHeight="1">
      <c r="D9235" s="64"/>
      <c r="E9235" s="71"/>
    </row>
    <row r="9236" spans="4:5" ht="26.1" customHeight="1">
      <c r="D9236" s="64"/>
      <c r="E9236" s="71"/>
    </row>
    <row r="9237" spans="4:5" ht="26.1" customHeight="1">
      <c r="D9237" s="64"/>
      <c r="E9237" s="71"/>
    </row>
    <row r="9238" spans="4:5" ht="26.1" customHeight="1">
      <c r="D9238" s="64"/>
      <c r="E9238" s="71"/>
    </row>
    <row r="9239" spans="4:5" ht="26.1" customHeight="1">
      <c r="D9239" s="64"/>
      <c r="E9239" s="71"/>
    </row>
    <row r="9240" spans="4:5" ht="26.1" customHeight="1">
      <c r="D9240" s="64"/>
      <c r="E9240" s="71"/>
    </row>
    <row r="9241" spans="4:5" ht="26.1" customHeight="1">
      <c r="D9241" s="64"/>
      <c r="E9241" s="71"/>
    </row>
    <row r="9242" spans="4:5" ht="26.1" customHeight="1">
      <c r="D9242" s="64"/>
      <c r="E9242" s="71"/>
    </row>
    <row r="9243" spans="4:5" ht="26.1" customHeight="1">
      <c r="D9243" s="64"/>
      <c r="E9243" s="71"/>
    </row>
    <row r="9244" spans="4:5" ht="26.1" customHeight="1">
      <c r="D9244" s="64"/>
      <c r="E9244" s="71"/>
    </row>
    <row r="9245" spans="4:5" ht="26.1" customHeight="1">
      <c r="D9245" s="64"/>
      <c r="E9245" s="71"/>
    </row>
    <row r="9246" spans="4:5" ht="26.1" customHeight="1">
      <c r="D9246" s="64"/>
      <c r="E9246" s="71"/>
    </row>
    <row r="9247" spans="4:5" ht="26.1" customHeight="1">
      <c r="D9247" s="64"/>
      <c r="E9247" s="71"/>
    </row>
    <row r="9248" spans="4:5" ht="26.1" customHeight="1">
      <c r="D9248" s="64"/>
      <c r="E9248" s="71"/>
    </row>
    <row r="9249" spans="4:5" ht="26.1" customHeight="1">
      <c r="D9249" s="64"/>
      <c r="E9249" s="71"/>
    </row>
    <row r="9250" spans="4:5" ht="26.1" customHeight="1">
      <c r="D9250" s="64"/>
      <c r="E9250" s="71"/>
    </row>
    <row r="9251" spans="4:5" ht="26.1" customHeight="1">
      <c r="D9251" s="64"/>
      <c r="E9251" s="71"/>
    </row>
    <row r="9252" spans="4:5" ht="26.1" customHeight="1">
      <c r="D9252" s="64"/>
      <c r="E9252" s="71"/>
    </row>
    <row r="9253" spans="4:5" ht="26.1" customHeight="1">
      <c r="D9253" s="64"/>
      <c r="E9253" s="71"/>
    </row>
    <row r="9254" spans="4:5" ht="26.1" customHeight="1">
      <c r="D9254" s="64"/>
      <c r="E9254" s="71"/>
    </row>
    <row r="9255" spans="4:5" ht="26.1" customHeight="1">
      <c r="D9255" s="64"/>
      <c r="E9255" s="71"/>
    </row>
    <row r="9256" spans="4:5" ht="26.1" customHeight="1">
      <c r="D9256" s="64"/>
      <c r="E9256" s="71"/>
    </row>
    <row r="9257" spans="4:5" ht="26.1" customHeight="1">
      <c r="D9257" s="64"/>
      <c r="E9257" s="71"/>
    </row>
    <row r="9258" spans="4:5" ht="26.1" customHeight="1">
      <c r="D9258" s="64"/>
      <c r="E9258" s="71"/>
    </row>
    <row r="9259" spans="4:5" ht="26.1" customHeight="1">
      <c r="D9259" s="64"/>
      <c r="E9259" s="71"/>
    </row>
    <row r="9260" spans="4:5" ht="26.1" customHeight="1">
      <c r="D9260" s="64"/>
      <c r="E9260" s="71"/>
    </row>
    <row r="9261" spans="4:5" ht="26.1" customHeight="1">
      <c r="D9261" s="64"/>
      <c r="E9261" s="71"/>
    </row>
    <row r="9262" spans="4:5" ht="26.1" customHeight="1">
      <c r="D9262" s="64"/>
      <c r="E9262" s="71"/>
    </row>
    <row r="9263" spans="4:5" ht="26.1" customHeight="1">
      <c r="D9263" s="64"/>
      <c r="E9263" s="71"/>
    </row>
    <row r="9264" spans="4:5" ht="26.1" customHeight="1">
      <c r="D9264" s="64"/>
      <c r="E9264" s="71"/>
    </row>
    <row r="9265" spans="4:5" ht="26.1" customHeight="1">
      <c r="D9265" s="64"/>
      <c r="E9265" s="71"/>
    </row>
    <row r="9266" spans="4:5" ht="26.1" customHeight="1">
      <c r="D9266" s="64"/>
      <c r="E9266" s="71"/>
    </row>
    <row r="9267" spans="4:5" ht="26.1" customHeight="1">
      <c r="D9267" s="64"/>
      <c r="E9267" s="71"/>
    </row>
    <row r="9268" spans="4:5" ht="26.1" customHeight="1">
      <c r="D9268" s="64"/>
      <c r="E9268" s="71"/>
    </row>
    <row r="9269" spans="4:5" ht="26.1" customHeight="1">
      <c r="D9269" s="64"/>
      <c r="E9269" s="71"/>
    </row>
    <row r="9270" spans="4:5" ht="26.1" customHeight="1">
      <c r="D9270" s="64"/>
      <c r="E9270" s="71"/>
    </row>
    <row r="9271" spans="4:5" ht="26.1" customHeight="1">
      <c r="D9271" s="64"/>
      <c r="E9271" s="71"/>
    </row>
    <row r="9272" spans="4:5" ht="26.1" customHeight="1">
      <c r="D9272" s="64"/>
      <c r="E9272" s="71"/>
    </row>
    <row r="9273" spans="4:5" ht="26.1" customHeight="1">
      <c r="D9273" s="64"/>
      <c r="E9273" s="71"/>
    </row>
    <row r="9274" spans="4:5" ht="26.1" customHeight="1">
      <c r="D9274" s="64"/>
      <c r="E9274" s="71"/>
    </row>
    <row r="9275" spans="4:5" ht="26.1" customHeight="1">
      <c r="D9275" s="64"/>
      <c r="E9275" s="71"/>
    </row>
    <row r="9276" spans="4:5" ht="26.1" customHeight="1">
      <c r="D9276" s="64"/>
      <c r="E9276" s="71"/>
    </row>
    <row r="9277" spans="4:5" ht="26.1" customHeight="1">
      <c r="D9277" s="64"/>
      <c r="E9277" s="71"/>
    </row>
    <row r="9278" spans="4:5" ht="26.1" customHeight="1">
      <c r="D9278" s="64"/>
      <c r="E9278" s="71"/>
    </row>
    <row r="9279" spans="4:5" ht="26.1" customHeight="1">
      <c r="D9279" s="64"/>
      <c r="E9279" s="71"/>
    </row>
    <row r="9280" spans="4:5" ht="26.1" customHeight="1">
      <c r="D9280" s="64"/>
      <c r="E9280" s="71"/>
    </row>
    <row r="9281" spans="4:5" ht="26.1" customHeight="1">
      <c r="D9281" s="64"/>
      <c r="E9281" s="71"/>
    </row>
    <row r="9282" spans="4:5" ht="26.1" customHeight="1">
      <c r="D9282" s="64"/>
      <c r="E9282" s="71"/>
    </row>
    <row r="9283" spans="4:5" ht="26.1" customHeight="1">
      <c r="D9283" s="64"/>
      <c r="E9283" s="71"/>
    </row>
    <row r="9284" spans="4:5" ht="26.1" customHeight="1">
      <c r="D9284" s="64"/>
      <c r="E9284" s="71"/>
    </row>
    <row r="9285" spans="4:5" ht="26.1" customHeight="1">
      <c r="D9285" s="64"/>
      <c r="E9285" s="71"/>
    </row>
    <row r="9286" spans="4:5" ht="26.1" customHeight="1">
      <c r="D9286" s="64"/>
      <c r="E9286" s="71"/>
    </row>
    <row r="9287" spans="4:5" ht="26.1" customHeight="1">
      <c r="D9287" s="64"/>
      <c r="E9287" s="71"/>
    </row>
    <row r="9288" spans="4:5" ht="26.1" customHeight="1">
      <c r="D9288" s="64"/>
      <c r="E9288" s="71"/>
    </row>
    <row r="9289" spans="4:5" ht="26.1" customHeight="1">
      <c r="D9289" s="64"/>
      <c r="E9289" s="71"/>
    </row>
    <row r="9290" spans="4:5" ht="26.1" customHeight="1">
      <c r="D9290" s="64"/>
      <c r="E9290" s="71"/>
    </row>
    <row r="9291" spans="4:5" ht="26.1" customHeight="1">
      <c r="D9291" s="64"/>
      <c r="E9291" s="71"/>
    </row>
    <row r="9292" spans="4:5" ht="26.1" customHeight="1">
      <c r="D9292" s="64"/>
      <c r="E9292" s="71"/>
    </row>
    <row r="9293" spans="4:5" ht="26.1" customHeight="1">
      <c r="D9293" s="64"/>
      <c r="E9293" s="71"/>
    </row>
    <row r="9294" spans="4:5" ht="26.1" customHeight="1">
      <c r="D9294" s="64"/>
      <c r="E9294" s="71"/>
    </row>
    <row r="9295" spans="4:5" ht="26.1" customHeight="1">
      <c r="D9295" s="64"/>
      <c r="E9295" s="71"/>
    </row>
    <row r="9296" spans="4:5" ht="26.1" customHeight="1">
      <c r="D9296" s="64"/>
      <c r="E9296" s="71"/>
    </row>
    <row r="9297" spans="4:5" ht="26.1" customHeight="1">
      <c r="D9297" s="64"/>
      <c r="E9297" s="71"/>
    </row>
    <row r="9298" spans="4:5" ht="26.1" customHeight="1">
      <c r="D9298" s="64"/>
      <c r="E9298" s="71"/>
    </row>
    <row r="9299" spans="4:5" ht="26.1" customHeight="1">
      <c r="D9299" s="64"/>
      <c r="E9299" s="71"/>
    </row>
    <row r="9300" spans="4:5" ht="26.1" customHeight="1">
      <c r="D9300" s="64"/>
      <c r="E9300" s="71"/>
    </row>
    <row r="9301" spans="4:5" ht="26.1" customHeight="1">
      <c r="D9301" s="64"/>
      <c r="E9301" s="71"/>
    </row>
    <row r="9302" spans="4:5" ht="26.1" customHeight="1">
      <c r="D9302" s="64"/>
      <c r="E9302" s="71"/>
    </row>
    <row r="9303" spans="4:5" ht="26.1" customHeight="1">
      <c r="D9303" s="64"/>
      <c r="E9303" s="71"/>
    </row>
    <row r="9304" spans="4:5" ht="26.1" customHeight="1">
      <c r="D9304" s="64"/>
      <c r="E9304" s="71"/>
    </row>
    <row r="9305" spans="4:5" ht="26.1" customHeight="1">
      <c r="D9305" s="64"/>
      <c r="E9305" s="71"/>
    </row>
    <row r="9306" spans="4:5" ht="26.1" customHeight="1">
      <c r="D9306" s="64"/>
      <c r="E9306" s="71"/>
    </row>
    <row r="9307" spans="4:5" ht="26.1" customHeight="1">
      <c r="D9307" s="64"/>
      <c r="E9307" s="71"/>
    </row>
    <row r="9308" spans="4:5" ht="26.1" customHeight="1">
      <c r="D9308" s="64"/>
      <c r="E9308" s="71"/>
    </row>
    <row r="9309" spans="4:5" ht="26.1" customHeight="1">
      <c r="D9309" s="64"/>
      <c r="E9309" s="71"/>
    </row>
    <row r="9310" spans="4:5" ht="26.1" customHeight="1">
      <c r="D9310" s="64"/>
      <c r="E9310" s="71"/>
    </row>
    <row r="9311" spans="4:5" ht="26.1" customHeight="1">
      <c r="D9311" s="64"/>
      <c r="E9311" s="71"/>
    </row>
    <row r="9312" spans="4:5" ht="26.1" customHeight="1">
      <c r="D9312" s="64"/>
      <c r="E9312" s="71"/>
    </row>
    <row r="9313" spans="4:5" ht="26.1" customHeight="1">
      <c r="D9313" s="64"/>
      <c r="E9313" s="71"/>
    </row>
    <row r="9314" spans="4:5" ht="26.1" customHeight="1">
      <c r="D9314" s="64"/>
      <c r="E9314" s="71"/>
    </row>
    <row r="9315" spans="4:5" ht="26.1" customHeight="1">
      <c r="D9315" s="64"/>
      <c r="E9315" s="71"/>
    </row>
    <row r="9316" spans="4:5" ht="26.1" customHeight="1">
      <c r="D9316" s="64"/>
      <c r="E9316" s="71"/>
    </row>
    <row r="9317" spans="4:5" ht="26.1" customHeight="1">
      <c r="D9317" s="64"/>
      <c r="E9317" s="71"/>
    </row>
    <row r="9318" spans="4:5" ht="26.1" customHeight="1">
      <c r="D9318" s="64"/>
      <c r="E9318" s="71"/>
    </row>
    <row r="9319" spans="4:5" ht="26.1" customHeight="1">
      <c r="D9319" s="64"/>
      <c r="E9319" s="71"/>
    </row>
    <row r="9320" spans="4:5" ht="26.1" customHeight="1">
      <c r="D9320" s="64"/>
      <c r="E9320" s="71"/>
    </row>
    <row r="9321" spans="4:5" ht="26.1" customHeight="1">
      <c r="D9321" s="64"/>
      <c r="E9321" s="71"/>
    </row>
    <row r="9322" spans="4:5" ht="26.1" customHeight="1">
      <c r="D9322" s="64"/>
      <c r="E9322" s="71"/>
    </row>
    <row r="9323" spans="4:5" ht="26.1" customHeight="1">
      <c r="D9323" s="64"/>
      <c r="E9323" s="71"/>
    </row>
    <row r="9324" spans="4:5" ht="26.1" customHeight="1">
      <c r="D9324" s="64"/>
      <c r="E9324" s="71"/>
    </row>
    <row r="9325" spans="4:5" ht="26.1" customHeight="1">
      <c r="D9325" s="64"/>
      <c r="E9325" s="71"/>
    </row>
    <row r="9326" spans="4:5" ht="26.1" customHeight="1">
      <c r="D9326" s="64"/>
      <c r="E9326" s="71"/>
    </row>
    <row r="9327" spans="4:5" ht="26.1" customHeight="1">
      <c r="D9327" s="64"/>
      <c r="E9327" s="71"/>
    </row>
    <row r="9328" spans="4:5" ht="26.1" customHeight="1">
      <c r="D9328" s="64"/>
      <c r="E9328" s="71"/>
    </row>
    <row r="9329" spans="4:5" ht="26.1" customHeight="1">
      <c r="D9329" s="64"/>
      <c r="E9329" s="71"/>
    </row>
    <row r="9330" spans="4:5" ht="26.1" customHeight="1">
      <c r="D9330" s="64"/>
      <c r="E9330" s="71"/>
    </row>
    <row r="9331" spans="4:5" ht="26.1" customHeight="1">
      <c r="D9331" s="64"/>
      <c r="E9331" s="71"/>
    </row>
    <row r="9332" spans="4:5" ht="26.1" customHeight="1">
      <c r="D9332" s="64"/>
      <c r="E9332" s="71"/>
    </row>
    <row r="9333" spans="4:5" ht="26.1" customHeight="1">
      <c r="D9333" s="64"/>
      <c r="E9333" s="71"/>
    </row>
    <row r="9334" spans="4:5" ht="26.1" customHeight="1">
      <c r="D9334" s="64"/>
      <c r="E9334" s="71"/>
    </row>
    <row r="9335" spans="4:5" ht="26.1" customHeight="1">
      <c r="D9335" s="64"/>
      <c r="E9335" s="71"/>
    </row>
    <row r="9336" spans="4:5" ht="26.1" customHeight="1">
      <c r="D9336" s="64"/>
      <c r="E9336" s="71"/>
    </row>
    <row r="9337" spans="4:5" ht="26.1" customHeight="1">
      <c r="D9337" s="64"/>
      <c r="E9337" s="71"/>
    </row>
    <row r="9338" spans="4:5" ht="26.1" customHeight="1">
      <c r="D9338" s="64"/>
      <c r="E9338" s="71"/>
    </row>
    <row r="9339" spans="4:5" ht="26.1" customHeight="1">
      <c r="D9339" s="64"/>
      <c r="E9339" s="71"/>
    </row>
    <row r="9340" spans="4:5" ht="26.1" customHeight="1">
      <c r="D9340" s="64"/>
      <c r="E9340" s="71"/>
    </row>
    <row r="9341" spans="4:5" ht="26.1" customHeight="1">
      <c r="D9341" s="64"/>
      <c r="E9341" s="71"/>
    </row>
    <row r="9342" spans="4:5" ht="26.1" customHeight="1">
      <c r="D9342" s="64"/>
      <c r="E9342" s="71"/>
    </row>
    <row r="9343" spans="4:5" ht="26.1" customHeight="1">
      <c r="D9343" s="64"/>
      <c r="E9343" s="71"/>
    </row>
    <row r="9344" spans="4:5" ht="26.1" customHeight="1">
      <c r="D9344" s="64"/>
      <c r="E9344" s="71"/>
    </row>
    <row r="9345" spans="4:5" ht="26.1" customHeight="1">
      <c r="D9345" s="64"/>
      <c r="E9345" s="71"/>
    </row>
    <row r="9346" spans="4:5" ht="26.1" customHeight="1">
      <c r="D9346" s="64"/>
      <c r="E9346" s="71"/>
    </row>
    <row r="9347" spans="4:5" ht="26.1" customHeight="1">
      <c r="D9347" s="64"/>
      <c r="E9347" s="71"/>
    </row>
    <row r="9348" spans="4:5" ht="26.1" customHeight="1">
      <c r="D9348" s="64"/>
      <c r="E9348" s="71"/>
    </row>
    <row r="9349" spans="4:5" ht="26.1" customHeight="1">
      <c r="D9349" s="64"/>
      <c r="E9349" s="71"/>
    </row>
    <row r="9350" spans="4:5" ht="26.1" customHeight="1">
      <c r="D9350" s="64"/>
      <c r="E9350" s="71"/>
    </row>
    <row r="9351" spans="4:5" ht="26.1" customHeight="1">
      <c r="D9351" s="64"/>
      <c r="E9351" s="71"/>
    </row>
    <row r="9352" spans="4:5" ht="26.1" customHeight="1">
      <c r="D9352" s="64"/>
      <c r="E9352" s="71"/>
    </row>
    <row r="9353" spans="4:5" ht="26.1" customHeight="1">
      <c r="D9353" s="64"/>
      <c r="E9353" s="71"/>
    </row>
    <row r="9354" spans="4:5" ht="26.1" customHeight="1">
      <c r="D9354" s="64"/>
      <c r="E9354" s="71"/>
    </row>
    <row r="9355" spans="4:5" ht="26.1" customHeight="1">
      <c r="D9355" s="64"/>
      <c r="E9355" s="71"/>
    </row>
    <row r="9356" spans="4:5" ht="26.1" customHeight="1">
      <c r="D9356" s="64"/>
      <c r="E9356" s="71"/>
    </row>
    <row r="9357" spans="4:5" ht="26.1" customHeight="1">
      <c r="D9357" s="64"/>
      <c r="E9357" s="71"/>
    </row>
    <row r="9358" spans="4:5" ht="26.1" customHeight="1">
      <c r="D9358" s="64"/>
      <c r="E9358" s="71"/>
    </row>
    <row r="9359" spans="4:5" ht="26.1" customHeight="1">
      <c r="D9359" s="64"/>
      <c r="E9359" s="71"/>
    </row>
    <row r="9360" spans="4:5" ht="26.1" customHeight="1">
      <c r="D9360" s="64"/>
      <c r="E9360" s="71"/>
    </row>
    <row r="9361" spans="4:5" ht="26.1" customHeight="1">
      <c r="D9361" s="64"/>
      <c r="E9361" s="71"/>
    </row>
    <row r="9362" spans="4:5" ht="26.1" customHeight="1">
      <c r="D9362" s="64"/>
      <c r="E9362" s="71"/>
    </row>
    <row r="9363" spans="4:5" ht="26.1" customHeight="1">
      <c r="D9363" s="64"/>
      <c r="E9363" s="71"/>
    </row>
    <row r="9364" spans="4:5" ht="26.1" customHeight="1">
      <c r="D9364" s="64"/>
      <c r="E9364" s="71"/>
    </row>
    <row r="9365" spans="4:5" ht="26.1" customHeight="1">
      <c r="D9365" s="64"/>
      <c r="E9365" s="71"/>
    </row>
    <row r="9366" spans="4:5" ht="26.1" customHeight="1">
      <c r="D9366" s="64"/>
      <c r="E9366" s="71"/>
    </row>
    <row r="9367" spans="4:5" ht="26.1" customHeight="1">
      <c r="D9367" s="64"/>
      <c r="E9367" s="71"/>
    </row>
    <row r="9368" spans="4:5" ht="26.1" customHeight="1">
      <c r="D9368" s="64"/>
      <c r="E9368" s="71"/>
    </row>
    <row r="9369" spans="4:5" ht="26.1" customHeight="1">
      <c r="D9369" s="64"/>
      <c r="E9369" s="71"/>
    </row>
    <row r="9370" spans="4:5" ht="26.1" customHeight="1">
      <c r="D9370" s="64"/>
      <c r="E9370" s="71"/>
    </row>
    <row r="9371" spans="4:5" ht="26.1" customHeight="1">
      <c r="D9371" s="64"/>
      <c r="E9371" s="71"/>
    </row>
    <row r="9372" spans="4:5" ht="26.1" customHeight="1">
      <c r="D9372" s="64"/>
      <c r="E9372" s="71"/>
    </row>
    <row r="9373" spans="4:5" ht="26.1" customHeight="1">
      <c r="D9373" s="64"/>
      <c r="E9373" s="71"/>
    </row>
    <row r="9374" spans="4:5" ht="26.1" customHeight="1">
      <c r="D9374" s="64"/>
      <c r="E9374" s="71"/>
    </row>
    <row r="9375" spans="4:5" ht="26.1" customHeight="1">
      <c r="D9375" s="64"/>
      <c r="E9375" s="71"/>
    </row>
    <row r="9376" spans="4:5" ht="26.1" customHeight="1">
      <c r="D9376" s="64"/>
      <c r="E9376" s="71"/>
    </row>
    <row r="9377" spans="4:5" ht="26.1" customHeight="1">
      <c r="D9377" s="64"/>
      <c r="E9377" s="71"/>
    </row>
    <row r="9378" spans="4:5" ht="26.1" customHeight="1">
      <c r="D9378" s="64"/>
      <c r="E9378" s="71"/>
    </row>
    <row r="9379" spans="4:5" ht="26.1" customHeight="1">
      <c r="D9379" s="64"/>
      <c r="E9379" s="71"/>
    </row>
    <row r="9380" spans="4:5" ht="26.1" customHeight="1">
      <c r="D9380" s="64"/>
      <c r="E9380" s="71"/>
    </row>
    <row r="9381" spans="4:5" ht="26.1" customHeight="1">
      <c r="D9381" s="64"/>
      <c r="E9381" s="71"/>
    </row>
    <row r="9382" spans="4:5" ht="26.1" customHeight="1">
      <c r="D9382" s="64"/>
      <c r="E9382" s="71"/>
    </row>
    <row r="9383" spans="4:5" ht="26.1" customHeight="1">
      <c r="D9383" s="64"/>
      <c r="E9383" s="71"/>
    </row>
    <row r="9384" spans="4:5" ht="26.1" customHeight="1">
      <c r="D9384" s="64"/>
      <c r="E9384" s="71"/>
    </row>
    <row r="9385" spans="4:5" ht="26.1" customHeight="1">
      <c r="D9385" s="64"/>
      <c r="E9385" s="71"/>
    </row>
    <row r="9386" spans="4:5" ht="26.1" customHeight="1">
      <c r="D9386" s="64"/>
      <c r="E9386" s="71"/>
    </row>
    <row r="9387" spans="4:5" ht="26.1" customHeight="1">
      <c r="D9387" s="64"/>
      <c r="E9387" s="71"/>
    </row>
    <row r="9388" spans="4:5" ht="26.1" customHeight="1">
      <c r="D9388" s="64"/>
      <c r="E9388" s="71"/>
    </row>
    <row r="9389" spans="4:5" ht="26.1" customHeight="1">
      <c r="D9389" s="64"/>
      <c r="E9389" s="71"/>
    </row>
    <row r="9390" spans="4:5" ht="26.1" customHeight="1">
      <c r="D9390" s="64"/>
      <c r="E9390" s="71"/>
    </row>
    <row r="9391" spans="4:5" ht="26.1" customHeight="1">
      <c r="D9391" s="64"/>
      <c r="E9391" s="71"/>
    </row>
    <row r="9392" spans="4:5" ht="26.1" customHeight="1">
      <c r="D9392" s="64"/>
      <c r="E9392" s="71"/>
    </row>
    <row r="9393" spans="4:5" ht="26.1" customHeight="1">
      <c r="D9393" s="64"/>
      <c r="E9393" s="71"/>
    </row>
    <row r="9394" spans="4:5" ht="26.1" customHeight="1">
      <c r="D9394" s="64"/>
      <c r="E9394" s="71"/>
    </row>
    <row r="9395" spans="4:5" ht="26.1" customHeight="1">
      <c r="D9395" s="64"/>
      <c r="E9395" s="71"/>
    </row>
    <row r="9396" spans="4:5" ht="26.1" customHeight="1">
      <c r="D9396" s="64"/>
      <c r="E9396" s="71"/>
    </row>
    <row r="9397" spans="4:5" ht="26.1" customHeight="1">
      <c r="D9397" s="64"/>
      <c r="E9397" s="71"/>
    </row>
    <row r="9398" spans="4:5" ht="26.1" customHeight="1">
      <c r="D9398" s="64"/>
      <c r="E9398" s="71"/>
    </row>
    <row r="9399" spans="4:5" ht="26.1" customHeight="1">
      <c r="D9399" s="64"/>
      <c r="E9399" s="71"/>
    </row>
    <row r="9400" spans="4:5" ht="26.1" customHeight="1">
      <c r="D9400" s="64"/>
      <c r="E9400" s="71"/>
    </row>
    <row r="9401" spans="4:5" ht="26.1" customHeight="1">
      <c r="D9401" s="64"/>
      <c r="E9401" s="71"/>
    </row>
    <row r="9402" spans="4:5" ht="26.1" customHeight="1">
      <c r="D9402" s="64"/>
      <c r="E9402" s="71"/>
    </row>
    <row r="9403" spans="4:5" ht="26.1" customHeight="1">
      <c r="D9403" s="64"/>
      <c r="E9403" s="71"/>
    </row>
    <row r="9404" spans="4:5" ht="26.1" customHeight="1">
      <c r="D9404" s="64"/>
      <c r="E9404" s="71"/>
    </row>
    <row r="9405" spans="4:5" ht="26.1" customHeight="1">
      <c r="D9405" s="64"/>
      <c r="E9405" s="71"/>
    </row>
    <row r="9406" spans="4:5" ht="26.1" customHeight="1">
      <c r="D9406" s="64"/>
      <c r="E9406" s="71"/>
    </row>
    <row r="9407" spans="4:5" ht="26.1" customHeight="1">
      <c r="D9407" s="64"/>
      <c r="E9407" s="71"/>
    </row>
    <row r="9408" spans="4:5" ht="26.1" customHeight="1">
      <c r="D9408" s="64"/>
      <c r="E9408" s="71"/>
    </row>
    <row r="9409" spans="4:5" ht="26.1" customHeight="1">
      <c r="D9409" s="64"/>
      <c r="E9409" s="71"/>
    </row>
    <row r="9410" spans="4:5" ht="26.1" customHeight="1">
      <c r="D9410" s="64"/>
      <c r="E9410" s="71"/>
    </row>
    <row r="9411" spans="4:5" ht="26.1" customHeight="1">
      <c r="D9411" s="64"/>
      <c r="E9411" s="71"/>
    </row>
    <row r="9412" spans="4:5" ht="26.1" customHeight="1">
      <c r="D9412" s="64"/>
      <c r="E9412" s="71"/>
    </row>
    <row r="9413" spans="4:5" ht="26.1" customHeight="1">
      <c r="D9413" s="64"/>
      <c r="E9413" s="71"/>
    </row>
    <row r="9414" spans="4:5" ht="26.1" customHeight="1">
      <c r="D9414" s="64"/>
      <c r="E9414" s="71"/>
    </row>
    <row r="9415" spans="4:5" ht="26.1" customHeight="1">
      <c r="D9415" s="64"/>
      <c r="E9415" s="71"/>
    </row>
    <row r="9416" spans="4:5" ht="26.1" customHeight="1">
      <c r="D9416" s="64"/>
      <c r="E9416" s="71"/>
    </row>
    <row r="9417" spans="4:5" ht="26.1" customHeight="1">
      <c r="D9417" s="64"/>
      <c r="E9417" s="71"/>
    </row>
    <row r="9418" spans="4:5" ht="26.1" customHeight="1">
      <c r="D9418" s="64"/>
      <c r="E9418" s="71"/>
    </row>
    <row r="9419" spans="4:5" ht="26.1" customHeight="1">
      <c r="D9419" s="64"/>
      <c r="E9419" s="71"/>
    </row>
    <row r="9420" spans="4:5" ht="26.1" customHeight="1">
      <c r="D9420" s="64"/>
      <c r="E9420" s="71"/>
    </row>
    <row r="9421" spans="4:5" ht="26.1" customHeight="1">
      <c r="D9421" s="64"/>
      <c r="E9421" s="71"/>
    </row>
    <row r="9422" spans="4:5" ht="26.1" customHeight="1">
      <c r="D9422" s="64"/>
      <c r="E9422" s="71"/>
    </row>
    <row r="9423" spans="4:5" ht="26.1" customHeight="1">
      <c r="D9423" s="64"/>
      <c r="E9423" s="71"/>
    </row>
    <row r="9424" spans="4:5" ht="26.1" customHeight="1">
      <c r="D9424" s="64"/>
      <c r="E9424" s="71"/>
    </row>
    <row r="9425" spans="4:5" ht="26.1" customHeight="1">
      <c r="D9425" s="64"/>
      <c r="E9425" s="71"/>
    </row>
    <row r="9426" spans="4:5" ht="26.1" customHeight="1">
      <c r="D9426" s="64"/>
      <c r="E9426" s="71"/>
    </row>
    <row r="9427" spans="4:5" ht="26.1" customHeight="1">
      <c r="D9427" s="64"/>
      <c r="E9427" s="71"/>
    </row>
    <row r="9428" spans="4:5" ht="26.1" customHeight="1">
      <c r="D9428" s="64"/>
      <c r="E9428" s="71"/>
    </row>
    <row r="9429" spans="4:5" ht="26.1" customHeight="1">
      <c r="D9429" s="64"/>
      <c r="E9429" s="71"/>
    </row>
    <row r="9430" spans="4:5" ht="26.1" customHeight="1">
      <c r="D9430" s="64"/>
      <c r="E9430" s="71"/>
    </row>
    <row r="9431" spans="4:5" ht="26.1" customHeight="1">
      <c r="D9431" s="64"/>
      <c r="E9431" s="71"/>
    </row>
    <row r="9432" spans="4:5" ht="26.1" customHeight="1">
      <c r="D9432" s="64"/>
      <c r="E9432" s="71"/>
    </row>
    <row r="9433" spans="4:5" ht="26.1" customHeight="1">
      <c r="D9433" s="64"/>
      <c r="E9433" s="71"/>
    </row>
    <row r="9434" spans="4:5" ht="26.1" customHeight="1">
      <c r="D9434" s="64"/>
      <c r="E9434" s="71"/>
    </row>
    <row r="9435" spans="4:5" ht="26.1" customHeight="1">
      <c r="D9435" s="64"/>
      <c r="E9435" s="71"/>
    </row>
    <row r="9436" spans="4:5" ht="26.1" customHeight="1">
      <c r="D9436" s="64"/>
      <c r="E9436" s="71"/>
    </row>
    <row r="9437" spans="4:5" ht="26.1" customHeight="1">
      <c r="D9437" s="64"/>
      <c r="E9437" s="71"/>
    </row>
    <row r="9438" spans="4:5" ht="26.1" customHeight="1">
      <c r="D9438" s="64"/>
      <c r="E9438" s="71"/>
    </row>
    <row r="9439" spans="4:5" ht="26.1" customHeight="1">
      <c r="D9439" s="64"/>
      <c r="E9439" s="71"/>
    </row>
    <row r="9440" spans="4:5" ht="26.1" customHeight="1">
      <c r="D9440" s="64"/>
      <c r="E9440" s="71"/>
    </row>
    <row r="9441" spans="4:5" ht="26.1" customHeight="1">
      <c r="D9441" s="64"/>
      <c r="E9441" s="71"/>
    </row>
    <row r="9442" spans="4:5" ht="26.1" customHeight="1">
      <c r="D9442" s="64"/>
      <c r="E9442" s="71"/>
    </row>
    <row r="9443" spans="4:5" ht="26.1" customHeight="1">
      <c r="D9443" s="64"/>
      <c r="E9443" s="71"/>
    </row>
    <row r="9444" spans="4:5" ht="26.1" customHeight="1">
      <c r="D9444" s="64"/>
      <c r="E9444" s="71"/>
    </row>
    <row r="9445" spans="4:5" ht="26.1" customHeight="1">
      <c r="D9445" s="64"/>
      <c r="E9445" s="71"/>
    </row>
    <row r="9446" spans="4:5" ht="26.1" customHeight="1">
      <c r="D9446" s="64"/>
      <c r="E9446" s="71"/>
    </row>
    <row r="9447" spans="4:5" ht="26.1" customHeight="1">
      <c r="D9447" s="64"/>
      <c r="E9447" s="71"/>
    </row>
    <row r="9448" spans="4:5" ht="26.1" customHeight="1">
      <c r="D9448" s="64"/>
      <c r="E9448" s="71"/>
    </row>
    <row r="9449" spans="4:5" ht="26.1" customHeight="1">
      <c r="D9449" s="64"/>
      <c r="E9449" s="71"/>
    </row>
    <row r="9450" spans="4:5" ht="26.1" customHeight="1">
      <c r="D9450" s="64"/>
      <c r="E9450" s="71"/>
    </row>
    <row r="9451" spans="4:5" ht="26.1" customHeight="1">
      <c r="D9451" s="64"/>
      <c r="E9451" s="71"/>
    </row>
    <row r="9452" spans="4:5" ht="26.1" customHeight="1">
      <c r="D9452" s="64"/>
      <c r="E9452" s="71"/>
    </row>
    <row r="9453" spans="4:5" ht="26.1" customHeight="1">
      <c r="D9453" s="64"/>
      <c r="E9453" s="71"/>
    </row>
    <row r="9454" spans="4:5" ht="26.1" customHeight="1">
      <c r="D9454" s="64"/>
      <c r="E9454" s="71"/>
    </row>
    <row r="9455" spans="4:5" ht="26.1" customHeight="1">
      <c r="D9455" s="64"/>
      <c r="E9455" s="71"/>
    </row>
    <row r="9456" spans="4:5" ht="26.1" customHeight="1">
      <c r="D9456" s="64"/>
      <c r="E9456" s="71"/>
    </row>
    <row r="9457" spans="4:5" ht="26.1" customHeight="1">
      <c r="D9457" s="64"/>
      <c r="E9457" s="71"/>
    </row>
    <row r="9458" spans="4:5" ht="26.1" customHeight="1">
      <c r="D9458" s="64"/>
      <c r="E9458" s="71"/>
    </row>
    <row r="9459" spans="4:5" ht="26.1" customHeight="1">
      <c r="D9459" s="64"/>
      <c r="E9459" s="71"/>
    </row>
    <row r="9460" spans="4:5" ht="26.1" customHeight="1">
      <c r="D9460" s="64"/>
      <c r="E9460" s="71"/>
    </row>
    <row r="9461" spans="4:5" ht="26.1" customHeight="1">
      <c r="D9461" s="64"/>
      <c r="E9461" s="71"/>
    </row>
    <row r="9462" spans="4:5" ht="26.1" customHeight="1">
      <c r="D9462" s="64"/>
      <c r="E9462" s="71"/>
    </row>
    <row r="9463" spans="4:5" ht="26.1" customHeight="1">
      <c r="D9463" s="64"/>
      <c r="E9463" s="71"/>
    </row>
    <row r="9464" spans="4:5" ht="26.1" customHeight="1">
      <c r="D9464" s="64"/>
      <c r="E9464" s="71"/>
    </row>
    <row r="9465" spans="4:5" ht="26.1" customHeight="1">
      <c r="D9465" s="64"/>
      <c r="E9465" s="71"/>
    </row>
    <row r="9466" spans="4:5" ht="26.1" customHeight="1">
      <c r="D9466" s="64"/>
      <c r="E9466" s="71"/>
    </row>
    <row r="9467" spans="4:5" ht="26.1" customHeight="1">
      <c r="D9467" s="64"/>
      <c r="E9467" s="71"/>
    </row>
    <row r="9468" spans="4:5" ht="26.1" customHeight="1">
      <c r="D9468" s="64"/>
      <c r="E9468" s="71"/>
    </row>
    <row r="9469" spans="4:5" ht="26.1" customHeight="1">
      <c r="D9469" s="64"/>
      <c r="E9469" s="71"/>
    </row>
    <row r="9470" spans="4:5" ht="26.1" customHeight="1">
      <c r="D9470" s="64"/>
      <c r="E9470" s="71"/>
    </row>
    <row r="9471" spans="4:5" ht="26.1" customHeight="1">
      <c r="D9471" s="64"/>
      <c r="E9471" s="71"/>
    </row>
    <row r="9472" spans="4:5" ht="26.1" customHeight="1">
      <c r="D9472" s="64"/>
      <c r="E9472" s="71"/>
    </row>
    <row r="9473" spans="4:5" ht="26.1" customHeight="1">
      <c r="D9473" s="64"/>
      <c r="E9473" s="71"/>
    </row>
    <row r="9474" spans="4:5" ht="26.1" customHeight="1">
      <c r="D9474" s="64"/>
      <c r="E9474" s="71"/>
    </row>
    <row r="9475" spans="4:5" ht="26.1" customHeight="1">
      <c r="D9475" s="64"/>
      <c r="E9475" s="71"/>
    </row>
    <row r="9476" spans="4:5" ht="26.1" customHeight="1">
      <c r="D9476" s="64"/>
      <c r="E9476" s="71"/>
    </row>
    <row r="9477" spans="4:5" ht="26.1" customHeight="1">
      <c r="D9477" s="64"/>
      <c r="E9477" s="71"/>
    </row>
    <row r="9478" spans="4:5" ht="26.1" customHeight="1">
      <c r="D9478" s="64"/>
      <c r="E9478" s="71"/>
    </row>
    <row r="9479" spans="4:5" ht="26.1" customHeight="1">
      <c r="D9479" s="64"/>
      <c r="E9479" s="71"/>
    </row>
    <row r="9480" spans="4:5" ht="26.1" customHeight="1">
      <c r="D9480" s="64"/>
      <c r="E9480" s="71"/>
    </row>
    <row r="9481" spans="4:5" ht="26.1" customHeight="1">
      <c r="D9481" s="64"/>
      <c r="E9481" s="71"/>
    </row>
    <row r="9482" spans="4:5" ht="26.1" customHeight="1">
      <c r="D9482" s="64"/>
      <c r="E9482" s="71"/>
    </row>
    <row r="9483" spans="4:5" ht="26.1" customHeight="1">
      <c r="D9483" s="64"/>
      <c r="E9483" s="71"/>
    </row>
    <row r="9484" spans="4:5" ht="26.1" customHeight="1">
      <c r="D9484" s="64"/>
      <c r="E9484" s="71"/>
    </row>
    <row r="9485" spans="4:5" ht="26.1" customHeight="1">
      <c r="D9485" s="64"/>
      <c r="E9485" s="71"/>
    </row>
    <row r="9486" spans="4:5" ht="26.1" customHeight="1">
      <c r="D9486" s="64"/>
      <c r="E9486" s="71"/>
    </row>
    <row r="9487" spans="4:5" ht="26.1" customHeight="1">
      <c r="D9487" s="64"/>
      <c r="E9487" s="71"/>
    </row>
    <row r="9488" spans="4:5" ht="26.1" customHeight="1">
      <c r="D9488" s="64"/>
      <c r="E9488" s="71"/>
    </row>
    <row r="9489" spans="4:5" ht="26.1" customHeight="1">
      <c r="D9489" s="64"/>
      <c r="E9489" s="71"/>
    </row>
    <row r="9490" spans="4:5" ht="26.1" customHeight="1">
      <c r="D9490" s="64"/>
      <c r="E9490" s="71"/>
    </row>
    <row r="9491" spans="4:5" ht="26.1" customHeight="1">
      <c r="D9491" s="64"/>
      <c r="E9491" s="71"/>
    </row>
    <row r="9492" spans="4:5" ht="26.1" customHeight="1">
      <c r="D9492" s="64"/>
      <c r="E9492" s="71"/>
    </row>
    <row r="9493" spans="4:5" ht="26.1" customHeight="1">
      <c r="D9493" s="64"/>
      <c r="E9493" s="71"/>
    </row>
    <row r="9494" spans="4:5" ht="26.1" customHeight="1">
      <c r="D9494" s="64"/>
      <c r="E9494" s="71"/>
    </row>
    <row r="9495" spans="4:5" ht="26.1" customHeight="1">
      <c r="D9495" s="64"/>
      <c r="E9495" s="71"/>
    </row>
    <row r="9496" spans="4:5" ht="26.1" customHeight="1">
      <c r="D9496" s="64"/>
      <c r="E9496" s="71"/>
    </row>
    <row r="9497" spans="4:5" ht="26.1" customHeight="1">
      <c r="D9497" s="64"/>
      <c r="E9497" s="71"/>
    </row>
    <row r="9498" spans="4:5" ht="26.1" customHeight="1">
      <c r="D9498" s="64"/>
      <c r="E9498" s="71"/>
    </row>
    <row r="9499" spans="4:5" ht="26.1" customHeight="1">
      <c r="D9499" s="64"/>
      <c r="E9499" s="71"/>
    </row>
    <row r="9500" spans="4:5" ht="26.1" customHeight="1">
      <c r="D9500" s="64"/>
      <c r="E9500" s="71"/>
    </row>
    <row r="9501" spans="4:5" ht="26.1" customHeight="1">
      <c r="D9501" s="64"/>
      <c r="E9501" s="71"/>
    </row>
    <row r="9502" spans="4:5" ht="26.1" customHeight="1">
      <c r="D9502" s="64"/>
      <c r="E9502" s="71"/>
    </row>
    <row r="9503" spans="4:5" ht="26.1" customHeight="1">
      <c r="D9503" s="64"/>
      <c r="E9503" s="71"/>
    </row>
    <row r="9504" spans="4:5" ht="26.1" customHeight="1">
      <c r="D9504" s="64"/>
      <c r="E9504" s="71"/>
    </row>
    <row r="9505" spans="4:5" ht="26.1" customHeight="1">
      <c r="D9505" s="64"/>
      <c r="E9505" s="71"/>
    </row>
    <row r="9506" spans="4:5" ht="26.1" customHeight="1">
      <c r="D9506" s="64"/>
      <c r="E9506" s="71"/>
    </row>
    <row r="9507" spans="4:5" ht="26.1" customHeight="1">
      <c r="D9507" s="64"/>
      <c r="E9507" s="71"/>
    </row>
    <row r="9508" spans="4:5" ht="26.1" customHeight="1">
      <c r="D9508" s="64"/>
      <c r="E9508" s="71"/>
    </row>
    <row r="9509" spans="4:5" ht="26.1" customHeight="1">
      <c r="D9509" s="64"/>
      <c r="E9509" s="71"/>
    </row>
    <row r="9510" spans="4:5" ht="26.1" customHeight="1">
      <c r="D9510" s="64"/>
      <c r="E9510" s="71"/>
    </row>
    <row r="9511" spans="4:5" ht="26.1" customHeight="1">
      <c r="D9511" s="64"/>
      <c r="E9511" s="71"/>
    </row>
    <row r="9512" spans="4:5" ht="26.1" customHeight="1">
      <c r="D9512" s="64"/>
      <c r="E9512" s="71"/>
    </row>
    <row r="9513" spans="4:5" ht="26.1" customHeight="1">
      <c r="D9513" s="64"/>
      <c r="E9513" s="71"/>
    </row>
    <row r="9514" spans="4:5" ht="26.1" customHeight="1">
      <c r="D9514" s="64"/>
      <c r="E9514" s="71"/>
    </row>
    <row r="9515" spans="4:5" ht="26.1" customHeight="1">
      <c r="D9515" s="64"/>
      <c r="E9515" s="71"/>
    </row>
    <row r="9516" spans="4:5" ht="26.1" customHeight="1">
      <c r="D9516" s="64"/>
      <c r="E9516" s="71"/>
    </row>
    <row r="9517" spans="4:5" ht="26.1" customHeight="1">
      <c r="D9517" s="64"/>
      <c r="E9517" s="71"/>
    </row>
    <row r="9518" spans="4:5" ht="26.1" customHeight="1">
      <c r="D9518" s="64"/>
      <c r="E9518" s="71"/>
    </row>
    <row r="9519" spans="4:5" ht="26.1" customHeight="1">
      <c r="D9519" s="64"/>
      <c r="E9519" s="71"/>
    </row>
    <row r="9520" spans="4:5" ht="26.1" customHeight="1">
      <c r="D9520" s="64"/>
      <c r="E9520" s="71"/>
    </row>
    <row r="9521" spans="4:5" ht="26.1" customHeight="1">
      <c r="D9521" s="64"/>
      <c r="E9521" s="71"/>
    </row>
    <row r="9522" spans="4:5" ht="26.1" customHeight="1">
      <c r="D9522" s="64"/>
      <c r="E9522" s="71"/>
    </row>
    <row r="9523" spans="4:5" ht="26.1" customHeight="1">
      <c r="D9523" s="64"/>
      <c r="E9523" s="71"/>
    </row>
    <row r="9524" spans="4:5" ht="26.1" customHeight="1">
      <c r="D9524" s="64"/>
      <c r="E9524" s="71"/>
    </row>
    <row r="9525" spans="4:5" ht="26.1" customHeight="1">
      <c r="D9525" s="64"/>
      <c r="E9525" s="71"/>
    </row>
    <row r="9526" spans="4:5" ht="26.1" customHeight="1">
      <c r="D9526" s="64"/>
      <c r="E9526" s="71"/>
    </row>
    <row r="9527" spans="4:5" ht="26.1" customHeight="1">
      <c r="D9527" s="64"/>
      <c r="E9527" s="71"/>
    </row>
    <row r="9528" spans="4:5" ht="26.1" customHeight="1">
      <c r="D9528" s="64"/>
      <c r="E9528" s="71"/>
    </row>
    <row r="9529" spans="4:5" ht="26.1" customHeight="1">
      <c r="D9529" s="64"/>
      <c r="E9529" s="71"/>
    </row>
    <row r="9530" spans="4:5" ht="26.1" customHeight="1">
      <c r="D9530" s="64"/>
      <c r="E9530" s="71"/>
    </row>
    <row r="9531" spans="4:5" ht="26.1" customHeight="1">
      <c r="D9531" s="64"/>
      <c r="E9531" s="71"/>
    </row>
    <row r="9532" spans="4:5" ht="26.1" customHeight="1">
      <c r="D9532" s="64"/>
      <c r="E9532" s="71"/>
    </row>
    <row r="9533" spans="4:5" ht="26.1" customHeight="1">
      <c r="D9533" s="64"/>
      <c r="E9533" s="71"/>
    </row>
    <row r="9534" spans="4:5" ht="26.1" customHeight="1">
      <c r="D9534" s="64"/>
      <c r="E9534" s="71"/>
    </row>
    <row r="9535" spans="4:5" ht="26.1" customHeight="1">
      <c r="D9535" s="64"/>
      <c r="E9535" s="71"/>
    </row>
    <row r="9536" spans="4:5" ht="26.1" customHeight="1">
      <c r="D9536" s="64"/>
      <c r="E9536" s="71"/>
    </row>
    <row r="9537" spans="4:5" ht="26.1" customHeight="1">
      <c r="D9537" s="64"/>
      <c r="E9537" s="71"/>
    </row>
    <row r="9538" spans="4:5" ht="26.1" customHeight="1">
      <c r="D9538" s="64"/>
      <c r="E9538" s="71"/>
    </row>
    <row r="9539" spans="4:5" ht="26.1" customHeight="1">
      <c r="D9539" s="64"/>
      <c r="E9539" s="71"/>
    </row>
    <row r="9540" spans="4:5" ht="26.1" customHeight="1">
      <c r="D9540" s="64"/>
      <c r="E9540" s="71"/>
    </row>
    <row r="9541" spans="4:5" ht="26.1" customHeight="1">
      <c r="D9541" s="64"/>
      <c r="E9541" s="71"/>
    </row>
    <row r="9542" spans="4:5" ht="26.1" customHeight="1">
      <c r="D9542" s="64"/>
      <c r="E9542" s="71"/>
    </row>
    <row r="9543" spans="4:5" ht="26.1" customHeight="1">
      <c r="D9543" s="64"/>
      <c r="E9543" s="71"/>
    </row>
    <row r="9544" spans="4:5" ht="26.1" customHeight="1">
      <c r="D9544" s="64"/>
      <c r="E9544" s="71"/>
    </row>
    <row r="9545" spans="4:5" ht="26.1" customHeight="1">
      <c r="D9545" s="64"/>
      <c r="E9545" s="71"/>
    </row>
    <row r="9546" spans="4:5" ht="26.1" customHeight="1">
      <c r="D9546" s="64"/>
      <c r="E9546" s="71"/>
    </row>
    <row r="9547" spans="4:5" ht="26.1" customHeight="1">
      <c r="D9547" s="64"/>
      <c r="E9547" s="71"/>
    </row>
    <row r="9548" spans="4:5" ht="26.1" customHeight="1">
      <c r="D9548" s="64"/>
      <c r="E9548" s="71"/>
    </row>
    <row r="9549" spans="4:5" ht="26.1" customHeight="1">
      <c r="D9549" s="64"/>
      <c r="E9549" s="71"/>
    </row>
    <row r="9550" spans="4:5" ht="26.1" customHeight="1">
      <c r="D9550" s="64"/>
      <c r="E9550" s="71"/>
    </row>
    <row r="9551" spans="4:5" ht="26.1" customHeight="1">
      <c r="D9551" s="64"/>
      <c r="E9551" s="71"/>
    </row>
    <row r="9552" spans="4:5" ht="26.1" customHeight="1">
      <c r="D9552" s="64"/>
      <c r="E9552" s="71"/>
    </row>
    <row r="9553" spans="4:5" ht="26.1" customHeight="1">
      <c r="D9553" s="64"/>
      <c r="E9553" s="71"/>
    </row>
    <row r="9554" spans="4:5" ht="26.1" customHeight="1">
      <c r="D9554" s="64"/>
      <c r="E9554" s="71"/>
    </row>
    <row r="9555" spans="4:5" ht="26.1" customHeight="1">
      <c r="D9555" s="64"/>
      <c r="E9555" s="71"/>
    </row>
    <row r="9556" spans="4:5" ht="26.1" customHeight="1">
      <c r="D9556" s="64"/>
      <c r="E9556" s="71"/>
    </row>
    <row r="9557" spans="4:5" ht="26.1" customHeight="1">
      <c r="D9557" s="64"/>
      <c r="E9557" s="71"/>
    </row>
    <row r="9558" spans="4:5" ht="26.1" customHeight="1">
      <c r="D9558" s="64"/>
      <c r="E9558" s="71"/>
    </row>
    <row r="9559" spans="4:5" ht="26.1" customHeight="1">
      <c r="D9559" s="64"/>
      <c r="E9559" s="71"/>
    </row>
    <row r="9560" spans="4:5" ht="26.1" customHeight="1">
      <c r="D9560" s="64"/>
      <c r="E9560" s="71"/>
    </row>
    <row r="9561" spans="4:5" ht="26.1" customHeight="1">
      <c r="D9561" s="64"/>
      <c r="E9561" s="71"/>
    </row>
    <row r="9562" spans="4:5" ht="26.1" customHeight="1">
      <c r="D9562" s="64"/>
      <c r="E9562" s="71"/>
    </row>
    <row r="9563" spans="4:5" ht="26.1" customHeight="1">
      <c r="D9563" s="64"/>
      <c r="E9563" s="71"/>
    </row>
    <row r="9564" spans="4:5" ht="26.1" customHeight="1">
      <c r="D9564" s="64"/>
      <c r="E9564" s="71"/>
    </row>
    <row r="9565" spans="4:5" ht="26.1" customHeight="1">
      <c r="D9565" s="64"/>
      <c r="E9565" s="71"/>
    </row>
    <row r="9566" spans="4:5" ht="26.1" customHeight="1">
      <c r="D9566" s="64"/>
      <c r="E9566" s="71"/>
    </row>
    <row r="9567" spans="4:5" ht="26.1" customHeight="1">
      <c r="D9567" s="64"/>
      <c r="E9567" s="71"/>
    </row>
    <row r="9568" spans="4:5" ht="26.1" customHeight="1">
      <c r="D9568" s="64"/>
      <c r="E9568" s="71"/>
    </row>
    <row r="9569" spans="4:5" ht="26.1" customHeight="1">
      <c r="D9569" s="64"/>
      <c r="E9569" s="71"/>
    </row>
    <row r="9570" spans="4:5" ht="26.1" customHeight="1">
      <c r="D9570" s="64"/>
      <c r="E9570" s="71"/>
    </row>
    <row r="9571" spans="4:5" ht="26.1" customHeight="1">
      <c r="D9571" s="64"/>
      <c r="E9571" s="71"/>
    </row>
    <row r="9572" spans="4:5" ht="26.1" customHeight="1">
      <c r="D9572" s="64"/>
      <c r="E9572" s="71"/>
    </row>
    <row r="9573" spans="4:5" ht="26.1" customHeight="1">
      <c r="D9573" s="64"/>
      <c r="E9573" s="71"/>
    </row>
    <row r="9574" spans="4:5" ht="26.1" customHeight="1">
      <c r="D9574" s="64"/>
      <c r="E9574" s="71"/>
    </row>
    <row r="9575" spans="4:5" ht="26.1" customHeight="1">
      <c r="D9575" s="64"/>
      <c r="E9575" s="71"/>
    </row>
    <row r="9576" spans="4:5" ht="26.1" customHeight="1">
      <c r="D9576" s="64"/>
      <c r="E9576" s="71"/>
    </row>
    <row r="9577" spans="4:5" ht="26.1" customHeight="1">
      <c r="D9577" s="64"/>
      <c r="E9577" s="71"/>
    </row>
    <row r="9578" spans="4:5" ht="26.1" customHeight="1">
      <c r="D9578" s="64"/>
      <c r="E9578" s="71"/>
    </row>
    <row r="9579" spans="4:5" ht="26.1" customHeight="1">
      <c r="D9579" s="64"/>
      <c r="E9579" s="71"/>
    </row>
    <row r="9580" spans="4:5" ht="26.1" customHeight="1">
      <c r="D9580" s="64"/>
      <c r="E9580" s="71"/>
    </row>
    <row r="9581" spans="4:5" ht="26.1" customHeight="1">
      <c r="D9581" s="64"/>
      <c r="E9581" s="71"/>
    </row>
    <row r="9582" spans="4:5" ht="26.1" customHeight="1">
      <c r="D9582" s="64"/>
      <c r="E9582" s="71"/>
    </row>
    <row r="9583" spans="4:5" ht="26.1" customHeight="1">
      <c r="D9583" s="64"/>
      <c r="E9583" s="71"/>
    </row>
    <row r="9584" spans="4:5" ht="26.1" customHeight="1">
      <c r="D9584" s="64"/>
      <c r="E9584" s="71"/>
    </row>
    <row r="9585" spans="4:5" ht="26.1" customHeight="1">
      <c r="D9585" s="64"/>
      <c r="E9585" s="71"/>
    </row>
    <row r="9586" spans="4:5" ht="26.1" customHeight="1">
      <c r="D9586" s="64"/>
      <c r="E9586" s="71"/>
    </row>
    <row r="9587" spans="4:5" ht="26.1" customHeight="1">
      <c r="D9587" s="64"/>
      <c r="E9587" s="71"/>
    </row>
    <row r="9588" spans="4:5" ht="26.1" customHeight="1">
      <c r="D9588" s="64"/>
      <c r="E9588" s="71"/>
    </row>
    <row r="9589" spans="4:5" ht="26.1" customHeight="1">
      <c r="D9589" s="64"/>
      <c r="E9589" s="71"/>
    </row>
    <row r="9590" spans="4:5" ht="26.1" customHeight="1">
      <c r="D9590" s="64"/>
      <c r="E9590" s="71"/>
    </row>
    <row r="9591" spans="4:5" ht="26.1" customHeight="1">
      <c r="D9591" s="64"/>
      <c r="E9591" s="71"/>
    </row>
    <row r="9592" spans="4:5" ht="26.1" customHeight="1">
      <c r="D9592" s="64"/>
      <c r="E9592" s="71"/>
    </row>
    <row r="9593" spans="4:5" ht="26.1" customHeight="1">
      <c r="D9593" s="64"/>
      <c r="E9593" s="71"/>
    </row>
    <row r="9594" spans="4:5" ht="26.1" customHeight="1">
      <c r="D9594" s="64"/>
      <c r="E9594" s="71"/>
    </row>
    <row r="9595" spans="4:5" ht="26.1" customHeight="1">
      <c r="D9595" s="64"/>
      <c r="E9595" s="71"/>
    </row>
    <row r="9596" spans="4:5" ht="26.1" customHeight="1">
      <c r="D9596" s="64"/>
      <c r="E9596" s="71"/>
    </row>
    <row r="9597" spans="4:5" ht="26.1" customHeight="1">
      <c r="D9597" s="64"/>
      <c r="E9597" s="71"/>
    </row>
    <row r="9598" spans="4:5" ht="26.1" customHeight="1">
      <c r="D9598" s="64"/>
      <c r="E9598" s="71"/>
    </row>
    <row r="9599" spans="4:5" ht="26.1" customHeight="1">
      <c r="D9599" s="64"/>
      <c r="E9599" s="71"/>
    </row>
    <row r="9600" spans="4:5" ht="26.1" customHeight="1">
      <c r="D9600" s="64"/>
      <c r="E9600" s="71"/>
    </row>
    <row r="9601" spans="4:5" ht="26.1" customHeight="1">
      <c r="D9601" s="64"/>
      <c r="E9601" s="71"/>
    </row>
    <row r="9602" spans="4:5" ht="26.1" customHeight="1">
      <c r="D9602" s="64"/>
      <c r="E9602" s="71"/>
    </row>
    <row r="9603" spans="4:5" ht="26.1" customHeight="1">
      <c r="D9603" s="64"/>
      <c r="E9603" s="71"/>
    </row>
    <row r="9604" spans="4:5" ht="26.1" customHeight="1">
      <c r="D9604" s="64"/>
      <c r="E9604" s="71"/>
    </row>
    <row r="9605" spans="4:5" ht="26.1" customHeight="1">
      <c r="D9605" s="64"/>
      <c r="E9605" s="71"/>
    </row>
    <row r="9606" spans="4:5" ht="26.1" customHeight="1">
      <c r="D9606" s="64"/>
      <c r="E9606" s="71"/>
    </row>
    <row r="9607" spans="4:5" ht="26.1" customHeight="1">
      <c r="D9607" s="64"/>
      <c r="E9607" s="71"/>
    </row>
    <row r="9608" spans="4:5" ht="26.1" customHeight="1">
      <c r="D9608" s="64"/>
      <c r="E9608" s="71"/>
    </row>
    <row r="9609" spans="4:5" ht="26.1" customHeight="1">
      <c r="D9609" s="64"/>
      <c r="E9609" s="71"/>
    </row>
    <row r="9610" spans="4:5" ht="26.1" customHeight="1">
      <c r="D9610" s="64"/>
      <c r="E9610" s="71"/>
    </row>
    <row r="9611" spans="4:5" ht="26.1" customHeight="1">
      <c r="D9611" s="64"/>
      <c r="E9611" s="71"/>
    </row>
    <row r="9612" spans="4:5" ht="26.1" customHeight="1">
      <c r="D9612" s="64"/>
      <c r="E9612" s="71"/>
    </row>
    <row r="9613" spans="4:5" ht="26.1" customHeight="1">
      <c r="D9613" s="64"/>
      <c r="E9613" s="71"/>
    </row>
    <row r="9614" spans="4:5" ht="26.1" customHeight="1">
      <c r="D9614" s="64"/>
      <c r="E9614" s="71"/>
    </row>
    <row r="9615" spans="4:5" ht="26.1" customHeight="1">
      <c r="D9615" s="64"/>
      <c r="E9615" s="71"/>
    </row>
    <row r="9616" spans="4:5" ht="26.1" customHeight="1">
      <c r="D9616" s="64"/>
      <c r="E9616" s="71"/>
    </row>
    <row r="9617" spans="4:5" ht="26.1" customHeight="1">
      <c r="D9617" s="64"/>
      <c r="E9617" s="71"/>
    </row>
    <row r="9618" spans="4:5" ht="26.1" customHeight="1">
      <c r="D9618" s="64"/>
      <c r="E9618" s="71"/>
    </row>
    <row r="9619" spans="4:5" ht="26.1" customHeight="1">
      <c r="D9619" s="64"/>
      <c r="E9619" s="71"/>
    </row>
    <row r="9620" spans="4:5" ht="26.1" customHeight="1">
      <c r="D9620" s="64"/>
      <c r="E9620" s="71"/>
    </row>
    <row r="9621" spans="4:5" ht="26.1" customHeight="1">
      <c r="D9621" s="64"/>
      <c r="E9621" s="71"/>
    </row>
    <row r="9622" spans="4:5" ht="26.1" customHeight="1">
      <c r="D9622" s="64"/>
      <c r="E9622" s="71"/>
    </row>
    <row r="9623" spans="4:5" ht="26.1" customHeight="1">
      <c r="D9623" s="64"/>
      <c r="E9623" s="71"/>
    </row>
    <row r="9624" spans="4:5" ht="26.1" customHeight="1">
      <c r="D9624" s="64"/>
      <c r="E9624" s="71"/>
    </row>
    <row r="9625" spans="4:5" ht="26.1" customHeight="1">
      <c r="D9625" s="64"/>
      <c r="E9625" s="71"/>
    </row>
    <row r="9626" spans="4:5" ht="26.1" customHeight="1">
      <c r="D9626" s="64"/>
      <c r="E9626" s="71"/>
    </row>
    <row r="9627" spans="4:5" ht="26.1" customHeight="1">
      <c r="D9627" s="64"/>
      <c r="E9627" s="71"/>
    </row>
    <row r="9628" spans="4:5" ht="26.1" customHeight="1">
      <c r="D9628" s="64"/>
      <c r="E9628" s="71"/>
    </row>
    <row r="9629" spans="4:5" ht="26.1" customHeight="1">
      <c r="D9629" s="64"/>
      <c r="E9629" s="71"/>
    </row>
    <row r="9630" spans="4:5" ht="26.1" customHeight="1">
      <c r="D9630" s="64"/>
      <c r="E9630" s="71"/>
    </row>
    <row r="9631" spans="4:5" ht="26.1" customHeight="1">
      <c r="D9631" s="64"/>
      <c r="E9631" s="71"/>
    </row>
    <row r="9632" spans="4:5" ht="26.1" customHeight="1">
      <c r="D9632" s="64"/>
      <c r="E9632" s="71"/>
    </row>
    <row r="9633" spans="4:5" ht="26.1" customHeight="1">
      <c r="D9633" s="64"/>
      <c r="E9633" s="71"/>
    </row>
    <row r="9634" spans="4:5" ht="26.1" customHeight="1">
      <c r="D9634" s="64"/>
      <c r="E9634" s="71"/>
    </row>
    <row r="9635" spans="4:5" ht="26.1" customHeight="1">
      <c r="D9635" s="64"/>
      <c r="E9635" s="71"/>
    </row>
    <row r="9636" spans="4:5" ht="26.1" customHeight="1">
      <c r="D9636" s="64"/>
      <c r="E9636" s="71"/>
    </row>
    <row r="9637" spans="4:5" ht="26.1" customHeight="1">
      <c r="D9637" s="64"/>
      <c r="E9637" s="71"/>
    </row>
    <row r="9638" spans="4:5" ht="26.1" customHeight="1">
      <c r="D9638" s="64"/>
      <c r="E9638" s="71"/>
    </row>
    <row r="9639" spans="4:5" ht="26.1" customHeight="1">
      <c r="D9639" s="64"/>
      <c r="E9639" s="71"/>
    </row>
    <row r="9640" spans="4:5" ht="26.1" customHeight="1">
      <c r="D9640" s="64"/>
      <c r="E9640" s="71"/>
    </row>
    <row r="9641" spans="4:5" ht="26.1" customHeight="1">
      <c r="D9641" s="64"/>
      <c r="E9641" s="71"/>
    </row>
    <row r="9642" spans="4:5" ht="26.1" customHeight="1">
      <c r="D9642" s="64"/>
      <c r="E9642" s="71"/>
    </row>
    <row r="9643" spans="4:5" ht="26.1" customHeight="1">
      <c r="D9643" s="64"/>
      <c r="E9643" s="71"/>
    </row>
    <row r="9644" spans="4:5" ht="26.1" customHeight="1">
      <c r="D9644" s="64"/>
      <c r="E9644" s="71"/>
    </row>
    <row r="9645" spans="4:5" ht="26.1" customHeight="1">
      <c r="D9645" s="64"/>
      <c r="E9645" s="71"/>
    </row>
    <row r="9646" spans="4:5" ht="26.1" customHeight="1">
      <c r="D9646" s="64"/>
      <c r="E9646" s="71"/>
    </row>
    <row r="9647" spans="4:5" ht="26.1" customHeight="1">
      <c r="D9647" s="64"/>
      <c r="E9647" s="71"/>
    </row>
    <row r="9648" spans="4:5" ht="26.1" customHeight="1">
      <c r="D9648" s="64"/>
      <c r="E9648" s="71"/>
    </row>
    <row r="9649" spans="4:5" ht="26.1" customHeight="1">
      <c r="D9649" s="64"/>
      <c r="E9649" s="71"/>
    </row>
    <row r="9650" spans="4:5" ht="26.1" customHeight="1">
      <c r="D9650" s="64"/>
      <c r="E9650" s="71"/>
    </row>
    <row r="9651" spans="4:5" ht="26.1" customHeight="1">
      <c r="D9651" s="64"/>
      <c r="E9651" s="71"/>
    </row>
    <row r="9652" spans="4:5" ht="26.1" customHeight="1">
      <c r="D9652" s="64"/>
      <c r="E9652" s="71"/>
    </row>
    <row r="9653" spans="4:5" ht="26.1" customHeight="1">
      <c r="D9653" s="64"/>
      <c r="E9653" s="71"/>
    </row>
    <row r="9654" spans="4:5" ht="26.1" customHeight="1">
      <c r="D9654" s="64"/>
      <c r="E9654" s="71"/>
    </row>
    <row r="9655" spans="4:5" ht="26.1" customHeight="1">
      <c r="D9655" s="64"/>
      <c r="E9655" s="71"/>
    </row>
    <row r="9656" spans="4:5" ht="26.1" customHeight="1">
      <c r="D9656" s="64"/>
      <c r="E9656" s="71"/>
    </row>
    <row r="9657" spans="4:5" ht="26.1" customHeight="1">
      <c r="D9657" s="64"/>
      <c r="E9657" s="71"/>
    </row>
    <row r="9658" spans="4:5" ht="26.1" customHeight="1">
      <c r="D9658" s="64"/>
      <c r="E9658" s="71"/>
    </row>
    <row r="9659" spans="4:5" ht="26.1" customHeight="1">
      <c r="D9659" s="64"/>
      <c r="E9659" s="71"/>
    </row>
    <row r="9660" spans="4:5" ht="26.1" customHeight="1">
      <c r="D9660" s="64"/>
      <c r="E9660" s="71"/>
    </row>
    <row r="9661" spans="4:5" ht="26.1" customHeight="1">
      <c r="D9661" s="64"/>
      <c r="E9661" s="71"/>
    </row>
    <row r="9662" spans="4:5" ht="26.1" customHeight="1">
      <c r="D9662" s="64"/>
      <c r="E9662" s="71"/>
    </row>
    <row r="9663" spans="4:5" ht="26.1" customHeight="1">
      <c r="D9663" s="64"/>
      <c r="E9663" s="71"/>
    </row>
    <row r="9664" spans="4:5" ht="26.1" customHeight="1">
      <c r="D9664" s="64"/>
      <c r="E9664" s="71"/>
    </row>
    <row r="9665" spans="4:5" ht="26.1" customHeight="1">
      <c r="D9665" s="64"/>
      <c r="E9665" s="71"/>
    </row>
    <row r="9666" spans="4:5" ht="26.1" customHeight="1">
      <c r="D9666" s="64"/>
      <c r="E9666" s="71"/>
    </row>
    <row r="9667" spans="4:5" ht="26.1" customHeight="1">
      <c r="D9667" s="64"/>
      <c r="E9667" s="71"/>
    </row>
    <row r="9668" spans="4:5" ht="26.1" customHeight="1">
      <c r="D9668" s="64"/>
      <c r="E9668" s="71"/>
    </row>
    <row r="9669" spans="4:5" ht="26.1" customHeight="1">
      <c r="D9669" s="64"/>
      <c r="E9669" s="71"/>
    </row>
    <row r="9670" spans="4:5" ht="26.1" customHeight="1">
      <c r="D9670" s="64"/>
      <c r="E9670" s="71"/>
    </row>
    <row r="9671" spans="4:5" ht="26.1" customHeight="1">
      <c r="D9671" s="64"/>
      <c r="E9671" s="71"/>
    </row>
    <row r="9672" spans="4:5" ht="26.1" customHeight="1">
      <c r="D9672" s="64"/>
      <c r="E9672" s="71"/>
    </row>
    <row r="9673" spans="4:5" ht="26.1" customHeight="1">
      <c r="D9673" s="64"/>
      <c r="E9673" s="71"/>
    </row>
    <row r="9674" spans="4:5" ht="26.1" customHeight="1">
      <c r="D9674" s="64"/>
      <c r="E9674" s="71"/>
    </row>
    <row r="9675" spans="4:5" ht="26.1" customHeight="1">
      <c r="D9675" s="64"/>
      <c r="E9675" s="71"/>
    </row>
    <row r="9676" spans="4:5" ht="26.1" customHeight="1">
      <c r="D9676" s="64"/>
      <c r="E9676" s="71"/>
    </row>
    <row r="9677" spans="4:5" ht="26.1" customHeight="1">
      <c r="D9677" s="64"/>
      <c r="E9677" s="71"/>
    </row>
    <row r="9678" spans="4:5" ht="26.1" customHeight="1">
      <c r="D9678" s="64"/>
      <c r="E9678" s="71"/>
    </row>
    <row r="9679" spans="4:5" ht="26.1" customHeight="1">
      <c r="D9679" s="64"/>
      <c r="E9679" s="71"/>
    </row>
    <row r="9680" spans="4:5" ht="26.1" customHeight="1">
      <c r="D9680" s="64"/>
      <c r="E9680" s="71"/>
    </row>
    <row r="9681" spans="4:5" ht="26.1" customHeight="1">
      <c r="D9681" s="64"/>
      <c r="E9681" s="71"/>
    </row>
    <row r="9682" spans="4:5" ht="26.1" customHeight="1">
      <c r="D9682" s="64"/>
      <c r="E9682" s="71"/>
    </row>
    <row r="9683" spans="4:5" ht="26.1" customHeight="1">
      <c r="D9683" s="64"/>
      <c r="E9683" s="71"/>
    </row>
    <row r="9684" spans="4:5" ht="26.1" customHeight="1">
      <c r="D9684" s="64"/>
      <c r="E9684" s="71"/>
    </row>
    <row r="9685" spans="4:5" ht="26.1" customHeight="1">
      <c r="D9685" s="64"/>
      <c r="E9685" s="71"/>
    </row>
    <row r="9686" spans="4:5" ht="26.1" customHeight="1">
      <c r="D9686" s="64"/>
      <c r="E9686" s="71"/>
    </row>
    <row r="9687" spans="4:5" ht="26.1" customHeight="1">
      <c r="D9687" s="64"/>
      <c r="E9687" s="71"/>
    </row>
    <row r="9688" spans="4:5" ht="26.1" customHeight="1">
      <c r="D9688" s="64"/>
      <c r="E9688" s="71"/>
    </row>
    <row r="9689" spans="4:5" ht="26.1" customHeight="1">
      <c r="D9689" s="64"/>
      <c r="E9689" s="71"/>
    </row>
    <row r="9690" spans="4:5" ht="26.1" customHeight="1">
      <c r="D9690" s="64"/>
      <c r="E9690" s="71"/>
    </row>
    <row r="9691" spans="4:5" ht="26.1" customHeight="1">
      <c r="D9691" s="64"/>
      <c r="E9691" s="71"/>
    </row>
    <row r="9692" spans="4:5" ht="26.1" customHeight="1">
      <c r="D9692" s="64"/>
      <c r="E9692" s="71"/>
    </row>
    <row r="9693" spans="4:5" ht="26.1" customHeight="1">
      <c r="D9693" s="64"/>
      <c r="E9693" s="71"/>
    </row>
    <row r="9694" spans="4:5" ht="26.1" customHeight="1">
      <c r="D9694" s="64"/>
      <c r="E9694" s="71"/>
    </row>
    <row r="9695" spans="4:5" ht="26.1" customHeight="1">
      <c r="D9695" s="64"/>
      <c r="E9695" s="71"/>
    </row>
    <row r="9696" spans="4:5" ht="26.1" customHeight="1">
      <c r="D9696" s="64"/>
      <c r="E9696" s="71"/>
    </row>
    <row r="9697" spans="4:5" ht="26.1" customHeight="1">
      <c r="D9697" s="64"/>
      <c r="E9697" s="71"/>
    </row>
    <row r="9698" spans="4:5" ht="26.1" customHeight="1">
      <c r="D9698" s="64"/>
      <c r="E9698" s="71"/>
    </row>
    <row r="9699" spans="4:5" ht="26.1" customHeight="1">
      <c r="D9699" s="64"/>
      <c r="E9699" s="71"/>
    </row>
    <row r="9700" spans="4:5" ht="26.1" customHeight="1">
      <c r="D9700" s="64"/>
      <c r="E9700" s="71"/>
    </row>
    <row r="9701" spans="4:5" ht="26.1" customHeight="1">
      <c r="D9701" s="64"/>
      <c r="E9701" s="71"/>
    </row>
    <row r="9702" spans="4:5" ht="26.1" customHeight="1">
      <c r="D9702" s="64"/>
      <c r="E9702" s="71"/>
    </row>
    <row r="9703" spans="4:5" ht="26.1" customHeight="1">
      <c r="D9703" s="64"/>
      <c r="E9703" s="71"/>
    </row>
    <row r="9704" spans="4:5" ht="26.1" customHeight="1">
      <c r="D9704" s="64"/>
      <c r="E9704" s="71"/>
    </row>
    <row r="9705" spans="4:5" ht="26.1" customHeight="1">
      <c r="D9705" s="64"/>
      <c r="E9705" s="71"/>
    </row>
    <row r="9706" spans="4:5" ht="26.1" customHeight="1">
      <c r="D9706" s="64"/>
      <c r="E9706" s="71"/>
    </row>
    <row r="9707" spans="4:5" ht="26.1" customHeight="1">
      <c r="D9707" s="64"/>
      <c r="E9707" s="71"/>
    </row>
    <row r="9708" spans="4:5" ht="26.1" customHeight="1">
      <c r="D9708" s="64"/>
      <c r="E9708" s="71"/>
    </row>
    <row r="9709" spans="4:5" ht="26.1" customHeight="1">
      <c r="D9709" s="64"/>
      <c r="E9709" s="71"/>
    </row>
    <row r="9710" spans="4:5" ht="26.1" customHeight="1">
      <c r="D9710" s="64"/>
      <c r="E9710" s="71"/>
    </row>
    <row r="9711" spans="4:5" ht="26.1" customHeight="1">
      <c r="D9711" s="64"/>
      <c r="E9711" s="71"/>
    </row>
    <row r="9712" spans="4:5" ht="26.1" customHeight="1">
      <c r="D9712" s="64"/>
      <c r="E9712" s="71"/>
    </row>
    <row r="9713" spans="4:5" ht="26.1" customHeight="1">
      <c r="D9713" s="64"/>
      <c r="E9713" s="71"/>
    </row>
    <row r="9714" spans="4:5" ht="26.1" customHeight="1">
      <c r="D9714" s="64"/>
      <c r="E9714" s="71"/>
    </row>
    <row r="9715" spans="4:5" ht="26.1" customHeight="1">
      <c r="D9715" s="64"/>
      <c r="E9715" s="71"/>
    </row>
    <row r="9716" spans="4:5" ht="26.1" customHeight="1">
      <c r="D9716" s="64"/>
      <c r="E9716" s="71"/>
    </row>
    <row r="9717" spans="4:5" ht="26.1" customHeight="1">
      <c r="D9717" s="64"/>
      <c r="E9717" s="71"/>
    </row>
    <row r="9718" spans="4:5" ht="26.1" customHeight="1">
      <c r="D9718" s="64"/>
      <c r="E9718" s="71"/>
    </row>
    <row r="9719" spans="4:5" ht="26.1" customHeight="1">
      <c r="D9719" s="64"/>
      <c r="E9719" s="71"/>
    </row>
    <row r="9720" spans="4:5" ht="26.1" customHeight="1">
      <c r="D9720" s="64"/>
      <c r="E9720" s="71"/>
    </row>
    <row r="9721" spans="4:5" ht="26.1" customHeight="1">
      <c r="D9721" s="64"/>
      <c r="E9721" s="71"/>
    </row>
    <row r="9722" spans="4:5" ht="26.1" customHeight="1">
      <c r="D9722" s="64"/>
      <c r="E9722" s="71"/>
    </row>
    <row r="9723" spans="4:5" ht="26.1" customHeight="1">
      <c r="D9723" s="64"/>
      <c r="E9723" s="71"/>
    </row>
    <row r="9724" spans="4:5" ht="26.1" customHeight="1">
      <c r="D9724" s="64"/>
      <c r="E9724" s="71"/>
    </row>
    <row r="9725" spans="4:5" ht="26.1" customHeight="1">
      <c r="D9725" s="64"/>
      <c r="E9725" s="71"/>
    </row>
    <row r="9726" spans="4:5" ht="26.1" customHeight="1">
      <c r="D9726" s="64"/>
      <c r="E9726" s="71"/>
    </row>
    <row r="9727" spans="4:5" ht="26.1" customHeight="1">
      <c r="D9727" s="64"/>
      <c r="E9727" s="71"/>
    </row>
    <row r="9728" spans="4:5" ht="26.1" customHeight="1">
      <c r="D9728" s="64"/>
      <c r="E9728" s="71"/>
    </row>
    <row r="9729" spans="4:5" ht="26.1" customHeight="1">
      <c r="D9729" s="64"/>
      <c r="E9729" s="71"/>
    </row>
    <row r="9730" spans="4:5" ht="26.1" customHeight="1">
      <c r="D9730" s="64"/>
      <c r="E9730" s="71"/>
    </row>
    <row r="9731" spans="4:5" ht="26.1" customHeight="1">
      <c r="D9731" s="64"/>
      <c r="E9731" s="71"/>
    </row>
    <row r="9732" spans="4:5" ht="26.1" customHeight="1">
      <c r="D9732" s="64"/>
      <c r="E9732" s="71"/>
    </row>
    <row r="9733" spans="4:5" ht="26.1" customHeight="1">
      <c r="D9733" s="64"/>
      <c r="E9733" s="71"/>
    </row>
    <row r="9734" spans="4:5" ht="26.1" customHeight="1">
      <c r="D9734" s="64"/>
      <c r="E9734" s="71"/>
    </row>
    <row r="9735" spans="4:5" ht="26.1" customHeight="1">
      <c r="D9735" s="64"/>
      <c r="E9735" s="71"/>
    </row>
    <row r="9736" spans="4:5" ht="26.1" customHeight="1">
      <c r="D9736" s="64"/>
      <c r="E9736" s="71"/>
    </row>
    <row r="9737" spans="4:5" ht="26.1" customHeight="1">
      <c r="D9737" s="64"/>
      <c r="E9737" s="71"/>
    </row>
    <row r="9738" spans="4:5" ht="26.1" customHeight="1">
      <c r="D9738" s="64"/>
      <c r="E9738" s="71"/>
    </row>
    <row r="9739" spans="4:5" ht="26.1" customHeight="1">
      <c r="D9739" s="64"/>
      <c r="E9739" s="71"/>
    </row>
    <row r="9740" spans="4:5" ht="26.1" customHeight="1">
      <c r="D9740" s="64"/>
      <c r="E9740" s="71"/>
    </row>
    <row r="9741" spans="4:5" ht="26.1" customHeight="1">
      <c r="D9741" s="64"/>
      <c r="E9741" s="71"/>
    </row>
    <row r="9742" spans="4:5" ht="26.1" customHeight="1">
      <c r="D9742" s="64"/>
      <c r="E9742" s="71"/>
    </row>
    <row r="9743" spans="4:5" ht="26.1" customHeight="1">
      <c r="D9743" s="64"/>
      <c r="E9743" s="71"/>
    </row>
    <row r="9744" spans="4:5" ht="26.1" customHeight="1">
      <c r="D9744" s="64"/>
      <c r="E9744" s="71"/>
    </row>
    <row r="9745" spans="4:5" ht="26.1" customHeight="1">
      <c r="D9745" s="64"/>
      <c r="E9745" s="71"/>
    </row>
    <row r="9746" spans="4:5" ht="26.1" customHeight="1">
      <c r="D9746" s="64"/>
      <c r="E9746" s="71"/>
    </row>
    <row r="9747" spans="4:5" ht="26.1" customHeight="1">
      <c r="D9747" s="64"/>
      <c r="E9747" s="71"/>
    </row>
    <row r="9748" spans="4:5" ht="26.1" customHeight="1">
      <c r="D9748" s="64"/>
      <c r="E9748" s="71"/>
    </row>
    <row r="9749" spans="4:5" ht="26.1" customHeight="1">
      <c r="D9749" s="64"/>
      <c r="E9749" s="71"/>
    </row>
    <row r="9750" spans="4:5" ht="26.1" customHeight="1">
      <c r="D9750" s="64"/>
      <c r="E9750" s="71"/>
    </row>
    <row r="9751" spans="4:5" ht="26.1" customHeight="1">
      <c r="D9751" s="64"/>
      <c r="E9751" s="71"/>
    </row>
    <row r="9752" spans="4:5" ht="26.1" customHeight="1">
      <c r="D9752" s="64"/>
      <c r="E9752" s="71"/>
    </row>
    <row r="9753" spans="4:5" ht="26.1" customHeight="1">
      <c r="D9753" s="64"/>
      <c r="E9753" s="71"/>
    </row>
    <row r="9754" spans="4:5" ht="26.1" customHeight="1">
      <c r="D9754" s="64"/>
      <c r="E9754" s="71"/>
    </row>
    <row r="9755" spans="4:5" ht="26.1" customHeight="1">
      <c r="D9755" s="64"/>
      <c r="E9755" s="71"/>
    </row>
    <row r="9756" spans="4:5" ht="26.1" customHeight="1">
      <c r="D9756" s="64"/>
      <c r="E9756" s="71"/>
    </row>
    <row r="9757" spans="4:5" ht="26.1" customHeight="1">
      <c r="D9757" s="64"/>
      <c r="E9757" s="71"/>
    </row>
    <row r="9758" spans="4:5" ht="26.1" customHeight="1">
      <c r="D9758" s="64"/>
      <c r="E9758" s="71"/>
    </row>
    <row r="9759" spans="4:5" ht="26.1" customHeight="1">
      <c r="D9759" s="64"/>
      <c r="E9759" s="71"/>
    </row>
    <row r="9760" spans="4:5" ht="26.1" customHeight="1">
      <c r="D9760" s="64"/>
      <c r="E9760" s="71"/>
    </row>
    <row r="9761" spans="4:5" ht="26.1" customHeight="1">
      <c r="D9761" s="64"/>
      <c r="E9761" s="71"/>
    </row>
    <row r="9762" spans="4:5" ht="26.1" customHeight="1">
      <c r="D9762" s="64"/>
      <c r="E9762" s="71"/>
    </row>
    <row r="9763" spans="4:5" ht="26.1" customHeight="1">
      <c r="D9763" s="64"/>
      <c r="E9763" s="71"/>
    </row>
    <row r="9764" spans="4:5" ht="26.1" customHeight="1">
      <c r="D9764" s="64"/>
      <c r="E9764" s="71"/>
    </row>
    <row r="9765" spans="4:5" ht="26.1" customHeight="1">
      <c r="D9765" s="64"/>
      <c r="E9765" s="71"/>
    </row>
    <row r="9766" spans="4:5" ht="26.1" customHeight="1">
      <c r="D9766" s="64"/>
      <c r="E9766" s="71"/>
    </row>
    <row r="9767" spans="4:5" ht="26.1" customHeight="1">
      <c r="D9767" s="64"/>
      <c r="E9767" s="71"/>
    </row>
    <row r="9768" spans="4:5" ht="26.1" customHeight="1">
      <c r="D9768" s="64"/>
      <c r="E9768" s="71"/>
    </row>
    <row r="9769" spans="4:5" ht="26.1" customHeight="1">
      <c r="D9769" s="64"/>
      <c r="E9769" s="71"/>
    </row>
    <row r="9770" spans="4:5" ht="26.1" customHeight="1">
      <c r="D9770" s="64"/>
      <c r="E9770" s="71"/>
    </row>
    <row r="9771" spans="4:5" ht="26.1" customHeight="1">
      <c r="D9771" s="64"/>
      <c r="E9771" s="71"/>
    </row>
    <row r="9772" spans="4:5" ht="26.1" customHeight="1">
      <c r="D9772" s="64"/>
      <c r="E9772" s="71"/>
    </row>
    <row r="9773" spans="4:5" ht="26.1" customHeight="1">
      <c r="D9773" s="64"/>
      <c r="E9773" s="71"/>
    </row>
    <row r="9774" spans="4:5" ht="26.1" customHeight="1">
      <c r="D9774" s="64"/>
      <c r="E9774" s="71"/>
    </row>
    <row r="9775" spans="4:5" ht="26.1" customHeight="1">
      <c r="D9775" s="64"/>
      <c r="E9775" s="71"/>
    </row>
    <row r="9776" spans="4:5" ht="26.1" customHeight="1">
      <c r="D9776" s="64"/>
      <c r="E9776" s="71"/>
    </row>
    <row r="9777" spans="4:5" ht="26.1" customHeight="1">
      <c r="D9777" s="64"/>
      <c r="E9777" s="71"/>
    </row>
    <row r="9778" spans="4:5" ht="26.1" customHeight="1">
      <c r="D9778" s="64"/>
      <c r="E9778" s="71"/>
    </row>
    <row r="9779" spans="4:5" ht="26.1" customHeight="1">
      <c r="D9779" s="64"/>
      <c r="E9779" s="71"/>
    </row>
    <row r="9780" spans="4:5" ht="26.1" customHeight="1">
      <c r="D9780" s="64"/>
      <c r="E9780" s="71"/>
    </row>
    <row r="9781" spans="4:5" ht="26.1" customHeight="1">
      <c r="D9781" s="64"/>
      <c r="E9781" s="71"/>
    </row>
    <row r="9782" spans="4:5" ht="26.1" customHeight="1">
      <c r="D9782" s="64"/>
      <c r="E9782" s="71"/>
    </row>
    <row r="9783" spans="4:5" ht="26.1" customHeight="1">
      <c r="D9783" s="64"/>
      <c r="E9783" s="71"/>
    </row>
    <row r="9784" spans="4:5" ht="26.1" customHeight="1">
      <c r="D9784" s="64"/>
      <c r="E9784" s="71"/>
    </row>
    <row r="9785" spans="4:5" ht="26.1" customHeight="1">
      <c r="D9785" s="64"/>
      <c r="E9785" s="71"/>
    </row>
    <row r="9786" spans="4:5" ht="26.1" customHeight="1">
      <c r="D9786" s="64"/>
      <c r="E9786" s="71"/>
    </row>
    <row r="9787" spans="4:5" ht="26.1" customHeight="1">
      <c r="D9787" s="64"/>
      <c r="E9787" s="71"/>
    </row>
    <row r="9788" spans="4:5" ht="26.1" customHeight="1">
      <c r="D9788" s="64"/>
      <c r="E9788" s="71"/>
    </row>
    <row r="9789" spans="4:5" ht="26.1" customHeight="1">
      <c r="D9789" s="64"/>
      <c r="E9789" s="71"/>
    </row>
    <row r="9790" spans="4:5" ht="26.1" customHeight="1">
      <c r="D9790" s="64"/>
      <c r="E9790" s="71"/>
    </row>
    <row r="9791" spans="4:5" ht="26.1" customHeight="1">
      <c r="D9791" s="64"/>
      <c r="E9791" s="71"/>
    </row>
    <row r="9792" spans="4:5" ht="26.1" customHeight="1">
      <c r="D9792" s="64"/>
      <c r="E9792" s="71"/>
    </row>
    <row r="9793" spans="4:5" ht="26.1" customHeight="1">
      <c r="D9793" s="64"/>
      <c r="E9793" s="71"/>
    </row>
    <row r="9794" spans="4:5" ht="26.1" customHeight="1">
      <c r="D9794" s="64"/>
      <c r="E9794" s="71"/>
    </row>
    <row r="9795" spans="4:5" ht="26.1" customHeight="1">
      <c r="D9795" s="64"/>
      <c r="E9795" s="71"/>
    </row>
    <row r="9796" spans="4:5" ht="26.1" customHeight="1">
      <c r="D9796" s="64"/>
      <c r="E9796" s="71"/>
    </row>
    <row r="9797" spans="4:5" ht="26.1" customHeight="1">
      <c r="D9797" s="64"/>
      <c r="E9797" s="71"/>
    </row>
    <row r="9798" spans="4:5" ht="26.1" customHeight="1">
      <c r="D9798" s="64"/>
      <c r="E9798" s="71"/>
    </row>
    <row r="9799" spans="4:5" ht="26.1" customHeight="1">
      <c r="D9799" s="64"/>
      <c r="E9799" s="71"/>
    </row>
    <row r="9800" spans="4:5" ht="26.1" customHeight="1">
      <c r="D9800" s="64"/>
      <c r="E9800" s="71"/>
    </row>
    <row r="9801" spans="4:5" ht="26.1" customHeight="1">
      <c r="D9801" s="64"/>
      <c r="E9801" s="71"/>
    </row>
    <row r="9802" spans="4:5" ht="26.1" customHeight="1">
      <c r="D9802" s="64"/>
      <c r="E9802" s="71"/>
    </row>
    <row r="9803" spans="4:5" ht="26.1" customHeight="1">
      <c r="D9803" s="64"/>
      <c r="E9803" s="71"/>
    </row>
    <row r="9804" spans="4:5" ht="26.1" customHeight="1">
      <c r="D9804" s="64"/>
      <c r="E9804" s="71"/>
    </row>
    <row r="9805" spans="4:5" ht="26.1" customHeight="1">
      <c r="D9805" s="64"/>
      <c r="E9805" s="71"/>
    </row>
    <row r="9806" spans="4:5" ht="26.1" customHeight="1">
      <c r="D9806" s="64"/>
      <c r="E9806" s="71"/>
    </row>
    <row r="9807" spans="4:5" ht="26.1" customHeight="1">
      <c r="D9807" s="64"/>
      <c r="E9807" s="71"/>
    </row>
    <row r="9808" spans="4:5" ht="26.1" customHeight="1">
      <c r="D9808" s="64"/>
      <c r="E9808" s="71"/>
    </row>
    <row r="9809" spans="4:5" ht="26.1" customHeight="1">
      <c r="D9809" s="64"/>
      <c r="E9809" s="71"/>
    </row>
    <row r="9810" spans="4:5" ht="26.1" customHeight="1">
      <c r="D9810" s="64"/>
      <c r="E9810" s="71"/>
    </row>
    <row r="9811" spans="4:5" ht="26.1" customHeight="1">
      <c r="D9811" s="64"/>
      <c r="E9811" s="71"/>
    </row>
    <row r="9812" spans="4:5" ht="26.1" customHeight="1">
      <c r="D9812" s="64"/>
      <c r="E9812" s="71"/>
    </row>
    <row r="9813" spans="4:5" ht="26.1" customHeight="1">
      <c r="D9813" s="64"/>
      <c r="E9813" s="71"/>
    </row>
    <row r="9814" spans="4:5" ht="26.1" customHeight="1">
      <c r="D9814" s="64"/>
      <c r="E9814" s="71"/>
    </row>
    <row r="9815" spans="4:5" ht="26.1" customHeight="1">
      <c r="D9815" s="64"/>
      <c r="E9815" s="71"/>
    </row>
    <row r="9816" spans="4:5" ht="26.1" customHeight="1">
      <c r="D9816" s="64"/>
      <c r="E9816" s="71"/>
    </row>
    <row r="9817" spans="4:5" ht="26.1" customHeight="1">
      <c r="D9817" s="64"/>
      <c r="E9817" s="71"/>
    </row>
    <row r="9818" spans="4:5" ht="26.1" customHeight="1">
      <c r="D9818" s="64"/>
      <c r="E9818" s="71"/>
    </row>
    <row r="9819" spans="4:5" ht="26.1" customHeight="1">
      <c r="D9819" s="64"/>
      <c r="E9819" s="71"/>
    </row>
    <row r="9820" spans="4:5" ht="26.1" customHeight="1">
      <c r="D9820" s="64"/>
      <c r="E9820" s="71"/>
    </row>
    <row r="9821" spans="4:5" ht="26.1" customHeight="1">
      <c r="D9821" s="64"/>
      <c r="E9821" s="71"/>
    </row>
    <row r="9822" spans="4:5" ht="26.1" customHeight="1">
      <c r="D9822" s="64"/>
      <c r="E9822" s="71"/>
    </row>
    <row r="9823" spans="4:5" ht="26.1" customHeight="1">
      <c r="D9823" s="64"/>
      <c r="E9823" s="71"/>
    </row>
    <row r="9824" spans="4:5" ht="26.1" customHeight="1">
      <c r="D9824" s="64"/>
      <c r="E9824" s="71"/>
    </row>
    <row r="9825" spans="4:5" ht="26.1" customHeight="1">
      <c r="D9825" s="64"/>
      <c r="E9825" s="71"/>
    </row>
    <row r="9826" spans="4:5" ht="26.1" customHeight="1">
      <c r="D9826" s="64"/>
      <c r="E9826" s="71"/>
    </row>
    <row r="9827" spans="4:5" ht="26.1" customHeight="1">
      <c r="D9827" s="64"/>
      <c r="E9827" s="71"/>
    </row>
    <row r="9828" spans="4:5" ht="26.1" customHeight="1">
      <c r="D9828" s="64"/>
      <c r="E9828" s="71"/>
    </row>
    <row r="9829" spans="4:5" ht="26.1" customHeight="1">
      <c r="D9829" s="64"/>
      <c r="E9829" s="71"/>
    </row>
    <row r="9830" spans="4:5" ht="26.1" customHeight="1">
      <c r="D9830" s="64"/>
      <c r="E9830" s="71"/>
    </row>
    <row r="9831" spans="4:5" ht="26.1" customHeight="1">
      <c r="D9831" s="64"/>
      <c r="E9831" s="71"/>
    </row>
    <row r="9832" spans="4:5" ht="26.1" customHeight="1">
      <c r="D9832" s="64"/>
      <c r="E9832" s="71"/>
    </row>
    <row r="9833" spans="4:5" ht="26.1" customHeight="1">
      <c r="D9833" s="64"/>
      <c r="E9833" s="71"/>
    </row>
    <row r="9834" spans="4:5" ht="26.1" customHeight="1">
      <c r="D9834" s="64"/>
      <c r="E9834" s="71"/>
    </row>
    <row r="9835" spans="4:5" ht="26.1" customHeight="1">
      <c r="D9835" s="64"/>
      <c r="E9835" s="71"/>
    </row>
    <row r="9836" spans="4:5" ht="26.1" customHeight="1">
      <c r="D9836" s="64"/>
      <c r="E9836" s="71"/>
    </row>
    <row r="9837" spans="4:5" ht="26.1" customHeight="1">
      <c r="D9837" s="64"/>
      <c r="E9837" s="71"/>
    </row>
    <row r="9838" spans="4:5" ht="26.1" customHeight="1">
      <c r="D9838" s="64"/>
      <c r="E9838" s="71"/>
    </row>
    <row r="9839" spans="4:5" ht="26.1" customHeight="1">
      <c r="D9839" s="64"/>
      <c r="E9839" s="71"/>
    </row>
    <row r="9840" spans="4:5" ht="26.1" customHeight="1">
      <c r="D9840" s="64"/>
      <c r="E9840" s="71"/>
    </row>
    <row r="9841" spans="4:5" ht="26.1" customHeight="1">
      <c r="D9841" s="64"/>
      <c r="E9841" s="71"/>
    </row>
    <row r="9842" spans="4:5" ht="26.1" customHeight="1">
      <c r="D9842" s="64"/>
      <c r="E9842" s="71"/>
    </row>
    <row r="9843" spans="4:5" ht="26.1" customHeight="1">
      <c r="D9843" s="64"/>
      <c r="E9843" s="71"/>
    </row>
    <row r="9844" spans="4:5" ht="26.1" customHeight="1">
      <c r="D9844" s="64"/>
      <c r="E9844" s="71"/>
    </row>
    <row r="9845" spans="4:5" ht="26.1" customHeight="1">
      <c r="D9845" s="64"/>
      <c r="E9845" s="71"/>
    </row>
    <row r="9846" spans="4:5" ht="26.1" customHeight="1">
      <c r="D9846" s="64"/>
      <c r="E9846" s="71"/>
    </row>
    <row r="9847" spans="4:5" ht="26.1" customHeight="1">
      <c r="D9847" s="64"/>
      <c r="E9847" s="71"/>
    </row>
    <row r="9848" spans="4:5" ht="26.1" customHeight="1">
      <c r="D9848" s="64"/>
      <c r="E9848" s="71"/>
    </row>
    <row r="9849" spans="4:5" ht="26.1" customHeight="1">
      <c r="D9849" s="64"/>
      <c r="E9849" s="71"/>
    </row>
    <row r="9850" spans="4:5" ht="26.1" customHeight="1">
      <c r="D9850" s="64"/>
      <c r="E9850" s="71"/>
    </row>
    <row r="9851" spans="4:5" ht="26.1" customHeight="1">
      <c r="D9851" s="64"/>
      <c r="E9851" s="71"/>
    </row>
    <row r="9852" spans="4:5" ht="26.1" customHeight="1">
      <c r="D9852" s="64"/>
      <c r="E9852" s="71"/>
    </row>
    <row r="9853" spans="4:5" ht="26.1" customHeight="1">
      <c r="D9853" s="64"/>
      <c r="E9853" s="71"/>
    </row>
    <row r="9854" spans="4:5" ht="26.1" customHeight="1">
      <c r="D9854" s="64"/>
      <c r="E9854" s="71"/>
    </row>
    <row r="9855" spans="4:5" ht="26.1" customHeight="1">
      <c r="D9855" s="64"/>
      <c r="E9855" s="71"/>
    </row>
    <row r="9856" spans="4:5" ht="26.1" customHeight="1">
      <c r="D9856" s="64"/>
      <c r="E9856" s="71"/>
    </row>
    <row r="9857" spans="4:5" ht="26.1" customHeight="1">
      <c r="D9857" s="64"/>
      <c r="E9857" s="71"/>
    </row>
    <row r="9858" spans="4:5" ht="26.1" customHeight="1">
      <c r="D9858" s="64"/>
      <c r="E9858" s="71"/>
    </row>
    <row r="9859" spans="4:5" ht="26.1" customHeight="1">
      <c r="D9859" s="64"/>
      <c r="E9859" s="71"/>
    </row>
    <row r="9860" spans="4:5" ht="26.1" customHeight="1">
      <c r="D9860" s="64"/>
      <c r="E9860" s="71"/>
    </row>
    <row r="9861" spans="4:5" ht="26.1" customHeight="1">
      <c r="D9861" s="64"/>
      <c r="E9861" s="71"/>
    </row>
    <row r="9862" spans="4:5" ht="26.1" customHeight="1">
      <c r="D9862" s="64"/>
      <c r="E9862" s="71"/>
    </row>
    <row r="9863" spans="4:5" ht="26.1" customHeight="1">
      <c r="D9863" s="64"/>
      <c r="E9863" s="71"/>
    </row>
    <row r="9864" spans="4:5" ht="26.1" customHeight="1">
      <c r="D9864" s="64"/>
      <c r="E9864" s="71"/>
    </row>
    <row r="9865" spans="4:5" ht="26.1" customHeight="1">
      <c r="D9865" s="64"/>
      <c r="E9865" s="71"/>
    </row>
    <row r="9866" spans="4:5" ht="26.1" customHeight="1">
      <c r="D9866" s="64"/>
      <c r="E9866" s="71"/>
    </row>
    <row r="9867" spans="4:5" ht="26.1" customHeight="1">
      <c r="D9867" s="64"/>
      <c r="E9867" s="71"/>
    </row>
    <row r="9868" spans="4:5" ht="26.1" customHeight="1">
      <c r="D9868" s="64"/>
      <c r="E9868" s="71"/>
    </row>
    <row r="9869" spans="4:5" ht="26.1" customHeight="1">
      <c r="D9869" s="64"/>
      <c r="E9869" s="71"/>
    </row>
    <row r="9870" spans="4:5" ht="26.1" customHeight="1">
      <c r="D9870" s="64"/>
      <c r="E9870" s="71"/>
    </row>
    <row r="9871" spans="4:5" ht="26.1" customHeight="1">
      <c r="D9871" s="64"/>
      <c r="E9871" s="71"/>
    </row>
    <row r="9872" spans="4:5" ht="26.1" customHeight="1">
      <c r="D9872" s="64"/>
      <c r="E9872" s="71"/>
    </row>
    <row r="9873" spans="4:5" ht="26.1" customHeight="1">
      <c r="D9873" s="64"/>
      <c r="E9873" s="71"/>
    </row>
    <row r="9874" spans="4:5" ht="26.1" customHeight="1">
      <c r="D9874" s="64"/>
      <c r="E9874" s="71"/>
    </row>
    <row r="9875" spans="4:5" ht="26.1" customHeight="1">
      <c r="D9875" s="64"/>
      <c r="E9875" s="71"/>
    </row>
    <row r="9876" spans="4:5" ht="26.1" customHeight="1">
      <c r="D9876" s="64"/>
      <c r="E9876" s="71"/>
    </row>
    <row r="9877" spans="4:5" ht="26.1" customHeight="1">
      <c r="D9877" s="64"/>
      <c r="E9877" s="71"/>
    </row>
    <row r="9878" spans="4:5" ht="26.1" customHeight="1">
      <c r="D9878" s="64"/>
      <c r="E9878" s="71"/>
    </row>
    <row r="9879" spans="4:5" ht="26.1" customHeight="1">
      <c r="D9879" s="64"/>
      <c r="E9879" s="71"/>
    </row>
    <row r="9880" spans="4:5" ht="26.1" customHeight="1">
      <c r="D9880" s="64"/>
      <c r="E9880" s="71"/>
    </row>
    <row r="9881" spans="4:5" ht="26.1" customHeight="1">
      <c r="D9881" s="64"/>
      <c r="E9881" s="71"/>
    </row>
    <row r="9882" spans="4:5" ht="26.1" customHeight="1">
      <c r="D9882" s="64"/>
      <c r="E9882" s="71"/>
    </row>
    <row r="9883" spans="4:5" ht="26.1" customHeight="1">
      <c r="D9883" s="64"/>
      <c r="E9883" s="71"/>
    </row>
    <row r="9884" spans="4:5" ht="26.1" customHeight="1">
      <c r="D9884" s="64"/>
      <c r="E9884" s="71"/>
    </row>
    <row r="9885" spans="4:5" ht="26.1" customHeight="1">
      <c r="D9885" s="64"/>
      <c r="E9885" s="71"/>
    </row>
    <row r="9886" spans="4:5" ht="26.1" customHeight="1">
      <c r="D9886" s="64"/>
      <c r="E9886" s="71"/>
    </row>
    <row r="9887" spans="4:5" ht="26.1" customHeight="1">
      <c r="D9887" s="64"/>
      <c r="E9887" s="71"/>
    </row>
    <row r="9888" spans="4:5" ht="26.1" customHeight="1">
      <c r="D9888" s="64"/>
      <c r="E9888" s="71"/>
    </row>
    <row r="9889" spans="4:5" ht="26.1" customHeight="1">
      <c r="D9889" s="64"/>
      <c r="E9889" s="71"/>
    </row>
    <row r="9890" spans="4:5" ht="26.1" customHeight="1">
      <c r="D9890" s="64"/>
      <c r="E9890" s="71"/>
    </row>
    <row r="9891" spans="4:5" ht="26.1" customHeight="1">
      <c r="D9891" s="64"/>
      <c r="E9891" s="71"/>
    </row>
    <row r="9892" spans="4:5" ht="26.1" customHeight="1">
      <c r="D9892" s="64"/>
      <c r="E9892" s="71"/>
    </row>
    <row r="9893" spans="4:5" ht="26.1" customHeight="1">
      <c r="D9893" s="64"/>
      <c r="E9893" s="71"/>
    </row>
    <row r="9894" spans="4:5" ht="26.1" customHeight="1">
      <c r="D9894" s="64"/>
      <c r="E9894" s="71"/>
    </row>
    <row r="9895" spans="4:5" ht="26.1" customHeight="1">
      <c r="D9895" s="64"/>
      <c r="E9895" s="71"/>
    </row>
    <row r="9896" spans="4:5" ht="26.1" customHeight="1">
      <c r="D9896" s="64"/>
      <c r="E9896" s="71"/>
    </row>
    <row r="9897" spans="4:5" ht="26.1" customHeight="1">
      <c r="D9897" s="64"/>
      <c r="E9897" s="71"/>
    </row>
    <row r="9898" spans="4:5" ht="26.1" customHeight="1">
      <c r="D9898" s="64"/>
      <c r="E9898" s="71"/>
    </row>
    <row r="9899" spans="4:5" ht="26.1" customHeight="1">
      <c r="D9899" s="64"/>
      <c r="E9899" s="71"/>
    </row>
    <row r="9900" spans="4:5" ht="26.1" customHeight="1">
      <c r="D9900" s="64"/>
      <c r="E9900" s="71"/>
    </row>
    <row r="9901" spans="4:5" ht="26.1" customHeight="1">
      <c r="D9901" s="64"/>
      <c r="E9901" s="71"/>
    </row>
    <row r="9902" spans="4:5" ht="26.1" customHeight="1">
      <c r="D9902" s="64"/>
      <c r="E9902" s="71"/>
    </row>
    <row r="9903" spans="4:5" ht="26.1" customHeight="1">
      <c r="D9903" s="64"/>
      <c r="E9903" s="71"/>
    </row>
    <row r="9904" spans="4:5" ht="26.1" customHeight="1">
      <c r="D9904" s="64"/>
      <c r="E9904" s="71"/>
    </row>
    <row r="9905" spans="4:5" ht="26.1" customHeight="1">
      <c r="D9905" s="64"/>
      <c r="E9905" s="71"/>
    </row>
    <row r="9906" spans="4:5" ht="26.1" customHeight="1">
      <c r="D9906" s="64"/>
      <c r="E9906" s="71"/>
    </row>
    <row r="9907" spans="4:5" ht="26.1" customHeight="1">
      <c r="D9907" s="64"/>
      <c r="E9907" s="71"/>
    </row>
    <row r="9908" spans="4:5" ht="26.1" customHeight="1">
      <c r="D9908" s="64"/>
      <c r="E9908" s="71"/>
    </row>
    <row r="9909" spans="4:5" ht="26.1" customHeight="1">
      <c r="D9909" s="64"/>
      <c r="E9909" s="71"/>
    </row>
    <row r="9910" spans="4:5" ht="26.1" customHeight="1">
      <c r="D9910" s="64"/>
      <c r="E9910" s="71"/>
    </row>
    <row r="9911" spans="4:5" ht="26.1" customHeight="1">
      <c r="D9911" s="64"/>
      <c r="E9911" s="71"/>
    </row>
    <row r="9912" spans="4:5" ht="26.1" customHeight="1">
      <c r="D9912" s="64"/>
      <c r="E9912" s="71"/>
    </row>
    <row r="9913" spans="4:5" ht="26.1" customHeight="1">
      <c r="D9913" s="64"/>
      <c r="E9913" s="71"/>
    </row>
    <row r="9914" spans="4:5" ht="26.1" customHeight="1">
      <c r="D9914" s="64"/>
      <c r="E9914" s="71"/>
    </row>
    <row r="9915" spans="4:5" ht="26.1" customHeight="1">
      <c r="D9915" s="64"/>
      <c r="E9915" s="71"/>
    </row>
    <row r="9916" spans="4:5" ht="26.1" customHeight="1">
      <c r="D9916" s="64"/>
      <c r="E9916" s="71"/>
    </row>
    <row r="9917" spans="4:5" ht="26.1" customHeight="1">
      <c r="D9917" s="64"/>
      <c r="E9917" s="71"/>
    </row>
    <row r="9918" spans="4:5" ht="26.1" customHeight="1">
      <c r="D9918" s="64"/>
      <c r="E9918" s="71"/>
    </row>
    <row r="9919" spans="4:5" ht="26.1" customHeight="1">
      <c r="D9919" s="64"/>
      <c r="E9919" s="71"/>
    </row>
    <row r="9920" spans="4:5" ht="26.1" customHeight="1">
      <c r="D9920" s="64"/>
      <c r="E9920" s="71"/>
    </row>
    <row r="9921" spans="4:5" ht="26.1" customHeight="1">
      <c r="D9921" s="64"/>
      <c r="E9921" s="71"/>
    </row>
    <row r="9922" spans="4:5" ht="26.1" customHeight="1">
      <c r="D9922" s="64"/>
      <c r="E9922" s="71"/>
    </row>
    <row r="9923" spans="4:5" ht="26.1" customHeight="1">
      <c r="D9923" s="64"/>
      <c r="E9923" s="71"/>
    </row>
    <row r="9924" spans="4:5" ht="26.1" customHeight="1">
      <c r="D9924" s="64"/>
      <c r="E9924" s="71"/>
    </row>
    <row r="9925" spans="4:5" ht="26.1" customHeight="1">
      <c r="D9925" s="64"/>
      <c r="E9925" s="71"/>
    </row>
    <row r="9926" spans="4:5" ht="26.1" customHeight="1">
      <c r="D9926" s="64"/>
      <c r="E9926" s="71"/>
    </row>
    <row r="9927" spans="4:5" ht="26.1" customHeight="1">
      <c r="D9927" s="64"/>
      <c r="E9927" s="71"/>
    </row>
    <row r="9928" spans="4:5" ht="26.1" customHeight="1">
      <c r="D9928" s="64"/>
      <c r="E9928" s="71"/>
    </row>
    <row r="9929" spans="4:5" ht="26.1" customHeight="1">
      <c r="D9929" s="64"/>
      <c r="E9929" s="71"/>
    </row>
    <row r="9930" spans="4:5" ht="26.1" customHeight="1">
      <c r="D9930" s="64"/>
      <c r="E9930" s="71"/>
    </row>
    <row r="9931" spans="4:5" ht="26.1" customHeight="1">
      <c r="D9931" s="64"/>
      <c r="E9931" s="71"/>
    </row>
    <row r="9932" spans="4:5" ht="26.1" customHeight="1">
      <c r="D9932" s="64"/>
      <c r="E9932" s="71"/>
    </row>
    <row r="9933" spans="4:5" ht="26.1" customHeight="1">
      <c r="D9933" s="64"/>
      <c r="E9933" s="71"/>
    </row>
    <row r="9934" spans="4:5" ht="26.1" customHeight="1">
      <c r="D9934" s="64"/>
      <c r="E9934" s="71"/>
    </row>
    <row r="9935" spans="4:5" ht="26.1" customHeight="1">
      <c r="D9935" s="64"/>
      <c r="E9935" s="71"/>
    </row>
    <row r="9936" spans="4:5" ht="26.1" customHeight="1">
      <c r="D9936" s="64"/>
      <c r="E9936" s="71"/>
    </row>
    <row r="9937" spans="4:5" ht="26.1" customHeight="1">
      <c r="D9937" s="64"/>
      <c r="E9937" s="71"/>
    </row>
    <row r="9938" spans="4:5" ht="26.1" customHeight="1">
      <c r="D9938" s="64"/>
      <c r="E9938" s="71"/>
    </row>
    <row r="9939" spans="4:5" ht="26.1" customHeight="1">
      <c r="D9939" s="64"/>
      <c r="E9939" s="71"/>
    </row>
    <row r="9940" spans="4:5" ht="26.1" customHeight="1">
      <c r="D9940" s="64"/>
      <c r="E9940" s="71"/>
    </row>
    <row r="9941" spans="4:5" ht="26.1" customHeight="1">
      <c r="D9941" s="64"/>
      <c r="E9941" s="71"/>
    </row>
    <row r="9942" spans="4:5" ht="26.1" customHeight="1">
      <c r="D9942" s="64"/>
      <c r="E9942" s="71"/>
    </row>
    <row r="9943" spans="4:5" ht="26.1" customHeight="1">
      <c r="D9943" s="64"/>
      <c r="E9943" s="71"/>
    </row>
    <row r="9944" spans="4:5" ht="26.1" customHeight="1">
      <c r="D9944" s="64"/>
      <c r="E9944" s="71"/>
    </row>
    <row r="9945" spans="4:5" ht="26.1" customHeight="1">
      <c r="D9945" s="64"/>
      <c r="E9945" s="71"/>
    </row>
    <row r="9946" spans="4:5" ht="26.1" customHeight="1">
      <c r="D9946" s="64"/>
      <c r="E9946" s="71"/>
    </row>
    <row r="9947" spans="4:5" ht="26.1" customHeight="1">
      <c r="D9947" s="64"/>
      <c r="E9947" s="71"/>
    </row>
    <row r="9948" spans="4:5" ht="26.1" customHeight="1">
      <c r="D9948" s="64"/>
      <c r="E9948" s="71"/>
    </row>
    <row r="9949" spans="4:5" ht="26.1" customHeight="1">
      <c r="D9949" s="64"/>
      <c r="E9949" s="71"/>
    </row>
    <row r="9950" spans="4:5" ht="26.1" customHeight="1">
      <c r="D9950" s="64"/>
      <c r="E9950" s="71"/>
    </row>
    <row r="9951" spans="4:5" ht="26.1" customHeight="1">
      <c r="D9951" s="64"/>
      <c r="E9951" s="71"/>
    </row>
    <row r="9952" spans="4:5" ht="26.1" customHeight="1">
      <c r="D9952" s="64"/>
      <c r="E9952" s="71"/>
    </row>
    <row r="9953" spans="4:5" ht="26.1" customHeight="1">
      <c r="D9953" s="64"/>
      <c r="E9953" s="71"/>
    </row>
    <row r="9954" spans="4:5" ht="26.1" customHeight="1">
      <c r="D9954" s="64"/>
      <c r="E9954" s="71"/>
    </row>
    <row r="9955" spans="4:5" ht="26.1" customHeight="1">
      <c r="D9955" s="64"/>
      <c r="E9955" s="71"/>
    </row>
    <row r="9956" spans="4:5" ht="26.1" customHeight="1">
      <c r="D9956" s="64"/>
      <c r="E9956" s="71"/>
    </row>
    <row r="9957" spans="4:5" ht="26.1" customHeight="1">
      <c r="D9957" s="64"/>
      <c r="E9957" s="71"/>
    </row>
    <row r="9958" spans="4:5" ht="26.1" customHeight="1">
      <c r="D9958" s="64"/>
      <c r="E9958" s="71"/>
    </row>
    <row r="9959" spans="4:5" ht="26.1" customHeight="1">
      <c r="D9959" s="64"/>
      <c r="E9959" s="71"/>
    </row>
    <row r="9960" spans="4:5" ht="26.1" customHeight="1">
      <c r="D9960" s="64"/>
      <c r="E9960" s="71"/>
    </row>
    <row r="9961" spans="4:5" ht="26.1" customHeight="1">
      <c r="D9961" s="64"/>
      <c r="E9961" s="71"/>
    </row>
    <row r="9962" spans="4:5" ht="26.1" customHeight="1">
      <c r="D9962" s="64"/>
      <c r="E9962" s="71"/>
    </row>
    <row r="9963" spans="4:5" ht="26.1" customHeight="1">
      <c r="D9963" s="64"/>
      <c r="E9963" s="71"/>
    </row>
    <row r="9964" spans="4:5" ht="26.1" customHeight="1">
      <c r="D9964" s="64"/>
      <c r="E9964" s="71"/>
    </row>
    <row r="9965" spans="4:5" ht="26.1" customHeight="1">
      <c r="D9965" s="64"/>
      <c r="E9965" s="71"/>
    </row>
    <row r="9966" spans="4:5" ht="26.1" customHeight="1">
      <c r="D9966" s="64"/>
      <c r="E9966" s="71"/>
    </row>
    <row r="9967" spans="4:5" ht="26.1" customHeight="1">
      <c r="D9967" s="64"/>
      <c r="E9967" s="71"/>
    </row>
    <row r="9968" spans="4:5" ht="26.1" customHeight="1">
      <c r="D9968" s="64"/>
      <c r="E9968" s="71"/>
    </row>
    <row r="9969" spans="4:5" ht="26.1" customHeight="1">
      <c r="D9969" s="64"/>
      <c r="E9969" s="71"/>
    </row>
    <row r="9970" spans="4:5" ht="26.1" customHeight="1">
      <c r="D9970" s="64"/>
      <c r="E9970" s="71"/>
    </row>
    <row r="9971" spans="4:5" ht="26.1" customHeight="1">
      <c r="D9971" s="64"/>
      <c r="E9971" s="71"/>
    </row>
    <row r="9972" spans="4:5" ht="26.1" customHeight="1">
      <c r="D9972" s="64"/>
      <c r="E9972" s="71"/>
    </row>
    <row r="9973" spans="4:5" ht="26.1" customHeight="1">
      <c r="D9973" s="64"/>
      <c r="E9973" s="71"/>
    </row>
    <row r="9974" spans="4:5" ht="26.1" customHeight="1">
      <c r="D9974" s="64"/>
      <c r="E9974" s="71"/>
    </row>
    <row r="9975" spans="4:5" ht="26.1" customHeight="1">
      <c r="D9975" s="64"/>
      <c r="E9975" s="71"/>
    </row>
    <row r="9976" spans="4:5" ht="26.1" customHeight="1">
      <c r="D9976" s="64"/>
      <c r="E9976" s="71"/>
    </row>
    <row r="9977" spans="4:5" ht="26.1" customHeight="1">
      <c r="D9977" s="64"/>
      <c r="E9977" s="71"/>
    </row>
    <row r="9978" spans="4:5" ht="26.1" customHeight="1">
      <c r="D9978" s="64"/>
      <c r="E9978" s="71"/>
    </row>
    <row r="9979" spans="4:5" ht="26.1" customHeight="1">
      <c r="D9979" s="64"/>
      <c r="E9979" s="71"/>
    </row>
    <row r="9980" spans="4:5" ht="26.1" customHeight="1">
      <c r="D9980" s="64"/>
      <c r="E9980" s="71"/>
    </row>
    <row r="9981" spans="4:5" ht="26.1" customHeight="1">
      <c r="D9981" s="64"/>
      <c r="E9981" s="71"/>
    </row>
    <row r="9982" spans="4:5" ht="26.1" customHeight="1">
      <c r="D9982" s="64"/>
      <c r="E9982" s="71"/>
    </row>
    <row r="9983" spans="4:5" ht="26.1" customHeight="1">
      <c r="D9983" s="64"/>
      <c r="E9983" s="71"/>
    </row>
    <row r="9984" spans="4:5" ht="26.1" customHeight="1">
      <c r="D9984" s="64"/>
      <c r="E9984" s="71"/>
    </row>
    <row r="9985" spans="4:5" ht="26.1" customHeight="1">
      <c r="D9985" s="64"/>
      <c r="E9985" s="71"/>
    </row>
    <row r="9986" spans="4:5" ht="26.1" customHeight="1">
      <c r="D9986" s="64"/>
      <c r="E9986" s="71"/>
    </row>
    <row r="9987" spans="4:5" ht="26.1" customHeight="1">
      <c r="D9987" s="64"/>
      <c r="E9987" s="71"/>
    </row>
    <row r="9988" spans="4:5" ht="26.1" customHeight="1">
      <c r="D9988" s="64"/>
      <c r="E9988" s="71"/>
    </row>
    <row r="9989" spans="4:5" ht="26.1" customHeight="1">
      <c r="D9989" s="64"/>
      <c r="E9989" s="71"/>
    </row>
    <row r="9990" spans="4:5" ht="26.1" customHeight="1">
      <c r="D9990" s="64"/>
      <c r="E9990" s="71"/>
    </row>
    <row r="9991" spans="4:5" ht="26.1" customHeight="1">
      <c r="D9991" s="64"/>
      <c r="E9991" s="71"/>
    </row>
    <row r="9992" spans="4:5" ht="26.1" customHeight="1">
      <c r="D9992" s="64"/>
      <c r="E9992" s="71"/>
    </row>
    <row r="9993" spans="4:5" ht="26.1" customHeight="1">
      <c r="D9993" s="64"/>
      <c r="E9993" s="71"/>
    </row>
    <row r="9994" spans="4:5" ht="26.1" customHeight="1">
      <c r="D9994" s="64"/>
      <c r="E9994" s="71"/>
    </row>
    <row r="9995" spans="4:5" ht="26.1" customHeight="1">
      <c r="D9995" s="64"/>
      <c r="E9995" s="71"/>
    </row>
    <row r="9996" spans="4:5" ht="26.1" customHeight="1">
      <c r="D9996" s="64"/>
      <c r="E9996" s="71"/>
    </row>
    <row r="9997" spans="4:5" ht="26.1" customHeight="1">
      <c r="D9997" s="64"/>
      <c r="E9997" s="71"/>
    </row>
    <row r="9998" spans="4:5" ht="26.1" customHeight="1">
      <c r="D9998" s="64"/>
      <c r="E9998" s="71"/>
    </row>
    <row r="9999" spans="4:5" ht="26.1" customHeight="1">
      <c r="D9999" s="64"/>
      <c r="E9999" s="71"/>
    </row>
    <row r="10000" spans="4:5" ht="26.1" customHeight="1">
      <c r="D10000" s="64"/>
      <c r="E10000" s="71"/>
    </row>
    <row r="10001" spans="4:5" ht="26.1" customHeight="1">
      <c r="D10001" s="64"/>
      <c r="E10001" s="71"/>
    </row>
    <row r="10002" spans="4:5" ht="26.1" customHeight="1">
      <c r="D10002" s="64"/>
      <c r="E10002" s="71"/>
    </row>
    <row r="10003" spans="4:5" ht="26.1" customHeight="1">
      <c r="D10003" s="64"/>
      <c r="E10003" s="71"/>
    </row>
    <row r="10004" spans="4:5" ht="26.1" customHeight="1">
      <c r="D10004" s="64"/>
      <c r="E10004" s="71"/>
    </row>
    <row r="10005" spans="4:5" ht="26.1" customHeight="1">
      <c r="D10005" s="64"/>
      <c r="E10005" s="71"/>
    </row>
    <row r="10006" spans="4:5" ht="26.1" customHeight="1">
      <c r="D10006" s="64"/>
      <c r="E10006" s="71"/>
    </row>
    <row r="10007" spans="4:5" ht="26.1" customHeight="1">
      <c r="D10007" s="64"/>
      <c r="E10007" s="71"/>
    </row>
    <row r="10008" spans="4:5" ht="26.1" customHeight="1">
      <c r="D10008" s="64"/>
      <c r="E10008" s="71"/>
    </row>
    <row r="10009" spans="4:5" ht="26.1" customHeight="1">
      <c r="D10009" s="64"/>
      <c r="E10009" s="71"/>
    </row>
    <row r="10010" spans="4:5" ht="26.1" customHeight="1">
      <c r="D10010" s="64"/>
      <c r="E10010" s="71"/>
    </row>
    <row r="10011" spans="4:5" ht="26.1" customHeight="1">
      <c r="D10011" s="64"/>
      <c r="E10011" s="71"/>
    </row>
    <row r="10012" spans="4:5" ht="26.1" customHeight="1">
      <c r="D10012" s="64"/>
      <c r="E10012" s="71"/>
    </row>
    <row r="10013" spans="4:5" ht="26.1" customHeight="1">
      <c r="D10013" s="64"/>
      <c r="E10013" s="71"/>
    </row>
    <row r="10014" spans="4:5" ht="26.1" customHeight="1">
      <c r="D10014" s="64"/>
      <c r="E10014" s="71"/>
    </row>
    <row r="10015" spans="4:5" ht="26.1" customHeight="1">
      <c r="D10015" s="64"/>
      <c r="E10015" s="71"/>
    </row>
    <row r="10016" spans="4:5" ht="26.1" customHeight="1">
      <c r="D10016" s="64"/>
      <c r="E10016" s="71"/>
    </row>
    <row r="10017" spans="4:5" ht="26.1" customHeight="1">
      <c r="D10017" s="64"/>
      <c r="E10017" s="71"/>
    </row>
    <row r="10018" spans="4:5" ht="26.1" customHeight="1">
      <c r="D10018" s="64"/>
      <c r="E10018" s="71"/>
    </row>
    <row r="10019" spans="4:5" ht="26.1" customHeight="1">
      <c r="D10019" s="64"/>
      <c r="E10019" s="71"/>
    </row>
    <row r="10020" spans="4:5" ht="26.1" customHeight="1">
      <c r="D10020" s="64"/>
      <c r="E10020" s="71"/>
    </row>
    <row r="10021" spans="4:5" ht="26.1" customHeight="1">
      <c r="D10021" s="64"/>
      <c r="E10021" s="71"/>
    </row>
    <row r="10022" spans="4:5" ht="26.1" customHeight="1">
      <c r="D10022" s="64"/>
      <c r="E10022" s="71"/>
    </row>
    <row r="10023" spans="4:5" ht="26.1" customHeight="1">
      <c r="D10023" s="64"/>
      <c r="E10023" s="71"/>
    </row>
    <row r="10024" spans="4:5" ht="26.1" customHeight="1">
      <c r="D10024" s="64"/>
      <c r="E10024" s="71"/>
    </row>
    <row r="10025" spans="4:5" ht="26.1" customHeight="1">
      <c r="D10025" s="64"/>
      <c r="E10025" s="71"/>
    </row>
    <row r="10026" spans="4:5" ht="26.1" customHeight="1">
      <c r="D10026" s="64"/>
      <c r="E10026" s="71"/>
    </row>
    <row r="10027" spans="4:5" ht="26.1" customHeight="1">
      <c r="D10027" s="64"/>
      <c r="E10027" s="71"/>
    </row>
    <row r="10028" spans="4:5" ht="26.1" customHeight="1">
      <c r="D10028" s="64"/>
      <c r="E10028" s="71"/>
    </row>
    <row r="10029" spans="4:5" ht="26.1" customHeight="1">
      <c r="D10029" s="64"/>
      <c r="E10029" s="71"/>
    </row>
    <row r="10030" spans="4:5" ht="26.1" customHeight="1">
      <c r="D10030" s="64"/>
      <c r="E10030" s="71"/>
    </row>
    <row r="10031" spans="4:5" ht="26.1" customHeight="1">
      <c r="D10031" s="64"/>
      <c r="E10031" s="71"/>
    </row>
    <row r="10032" spans="4:5" ht="26.1" customHeight="1">
      <c r="D10032" s="64"/>
      <c r="E10032" s="71"/>
    </row>
    <row r="10033" spans="4:5" ht="26.1" customHeight="1">
      <c r="D10033" s="64"/>
      <c r="E10033" s="71"/>
    </row>
    <row r="10034" spans="4:5" ht="26.1" customHeight="1">
      <c r="D10034" s="64"/>
      <c r="E10034" s="71"/>
    </row>
    <row r="10035" spans="4:5" ht="26.1" customHeight="1">
      <c r="D10035" s="64"/>
      <c r="E10035" s="71"/>
    </row>
    <row r="10036" spans="4:5" ht="26.1" customHeight="1">
      <c r="D10036" s="64"/>
      <c r="E10036" s="71"/>
    </row>
    <row r="10037" spans="4:5" ht="26.1" customHeight="1">
      <c r="D10037" s="64"/>
      <c r="E10037" s="71"/>
    </row>
    <row r="10038" spans="4:5" ht="26.1" customHeight="1">
      <c r="D10038" s="64"/>
      <c r="E10038" s="71"/>
    </row>
    <row r="10039" spans="4:5" ht="26.1" customHeight="1">
      <c r="D10039" s="64"/>
      <c r="E10039" s="71"/>
    </row>
    <row r="10040" spans="4:5" ht="26.1" customHeight="1">
      <c r="D10040" s="64"/>
      <c r="E10040" s="71"/>
    </row>
    <row r="10041" spans="4:5" ht="26.1" customHeight="1">
      <c r="D10041" s="64"/>
      <c r="E10041" s="71"/>
    </row>
    <row r="10042" spans="4:5" ht="26.1" customHeight="1">
      <c r="D10042" s="64"/>
      <c r="E10042" s="71"/>
    </row>
    <row r="10043" spans="4:5" ht="26.1" customHeight="1">
      <c r="D10043" s="64"/>
      <c r="E10043" s="71"/>
    </row>
    <row r="10044" spans="4:5" ht="26.1" customHeight="1">
      <c r="D10044" s="64"/>
      <c r="E10044" s="71"/>
    </row>
    <row r="10045" spans="4:5" ht="26.1" customHeight="1">
      <c r="D10045" s="64"/>
      <c r="E10045" s="71"/>
    </row>
    <row r="10046" spans="4:5" ht="26.1" customHeight="1">
      <c r="D10046" s="64"/>
      <c r="E10046" s="71"/>
    </row>
    <row r="10047" spans="4:5" ht="26.1" customHeight="1">
      <c r="D10047" s="64"/>
      <c r="E10047" s="71"/>
    </row>
    <row r="10048" spans="4:5" ht="26.1" customHeight="1">
      <c r="D10048" s="64"/>
      <c r="E10048" s="71"/>
    </row>
    <row r="10049" spans="4:5" ht="26.1" customHeight="1">
      <c r="D10049" s="64"/>
      <c r="E10049" s="71"/>
    </row>
    <row r="10050" spans="4:5" ht="26.1" customHeight="1">
      <c r="D10050" s="64"/>
      <c r="E10050" s="71"/>
    </row>
    <row r="10051" spans="4:5" ht="26.1" customHeight="1">
      <c r="D10051" s="64"/>
      <c r="E10051" s="71"/>
    </row>
    <row r="10052" spans="4:5" ht="26.1" customHeight="1">
      <c r="D10052" s="64"/>
      <c r="E10052" s="71"/>
    </row>
    <row r="10053" spans="4:5" ht="26.1" customHeight="1">
      <c r="D10053" s="64"/>
      <c r="E10053" s="71"/>
    </row>
    <row r="10054" spans="4:5" ht="26.1" customHeight="1">
      <c r="D10054" s="64"/>
      <c r="E10054" s="71"/>
    </row>
    <row r="10055" spans="4:5" ht="26.1" customHeight="1">
      <c r="D10055" s="64"/>
      <c r="E10055" s="71"/>
    </row>
    <row r="10056" spans="4:5" ht="26.1" customHeight="1">
      <c r="D10056" s="64"/>
      <c r="E10056" s="71"/>
    </row>
    <row r="10057" spans="4:5" ht="26.1" customHeight="1">
      <c r="D10057" s="64"/>
      <c r="E10057" s="71"/>
    </row>
    <row r="10058" spans="4:5" ht="26.1" customHeight="1">
      <c r="D10058" s="64"/>
      <c r="E10058" s="71"/>
    </row>
    <row r="10059" spans="4:5" ht="26.1" customHeight="1">
      <c r="D10059" s="64"/>
      <c r="E10059" s="71"/>
    </row>
    <row r="10060" spans="4:5" ht="26.1" customHeight="1">
      <c r="D10060" s="64"/>
      <c r="E10060" s="71"/>
    </row>
    <row r="10061" spans="4:5" ht="26.1" customHeight="1">
      <c r="D10061" s="64"/>
      <c r="E10061" s="71"/>
    </row>
    <row r="10062" spans="4:5" ht="26.1" customHeight="1">
      <c r="D10062" s="64"/>
      <c r="E10062" s="71"/>
    </row>
    <row r="10063" spans="4:5" ht="26.1" customHeight="1">
      <c r="D10063" s="64"/>
      <c r="E10063" s="71"/>
    </row>
    <row r="10064" spans="4:5" ht="26.1" customHeight="1">
      <c r="D10064" s="64"/>
      <c r="E10064" s="71"/>
    </row>
    <row r="10065" spans="4:5" ht="26.1" customHeight="1">
      <c r="D10065" s="64"/>
      <c r="E10065" s="71"/>
    </row>
    <row r="10066" spans="4:5" ht="26.1" customHeight="1">
      <c r="D10066" s="64"/>
      <c r="E10066" s="71"/>
    </row>
    <row r="10067" spans="4:5" ht="26.1" customHeight="1">
      <c r="D10067" s="64"/>
      <c r="E10067" s="71"/>
    </row>
    <row r="10068" spans="4:5" ht="26.1" customHeight="1">
      <c r="D10068" s="64"/>
      <c r="E10068" s="71"/>
    </row>
    <row r="10069" spans="4:5" ht="26.1" customHeight="1">
      <c r="D10069" s="64"/>
      <c r="E10069" s="71"/>
    </row>
    <row r="10070" spans="4:5" ht="26.1" customHeight="1">
      <c r="D10070" s="64"/>
      <c r="E10070" s="71"/>
    </row>
    <row r="10071" spans="4:5" ht="26.1" customHeight="1">
      <c r="D10071" s="64"/>
      <c r="E10071" s="71"/>
    </row>
    <row r="10072" spans="4:5" ht="26.1" customHeight="1">
      <c r="D10072" s="64"/>
      <c r="E10072" s="71"/>
    </row>
    <row r="10073" spans="4:5" ht="26.1" customHeight="1">
      <c r="D10073" s="64"/>
      <c r="E10073" s="71"/>
    </row>
    <row r="10074" spans="4:5" ht="26.1" customHeight="1">
      <c r="D10074" s="64"/>
      <c r="E10074" s="71"/>
    </row>
    <row r="10075" spans="4:5" ht="26.1" customHeight="1">
      <c r="D10075" s="64"/>
      <c r="E10075" s="71"/>
    </row>
    <row r="10076" spans="4:5" ht="26.1" customHeight="1">
      <c r="D10076" s="64"/>
      <c r="E10076" s="71"/>
    </row>
    <row r="10077" spans="4:5" ht="26.1" customHeight="1">
      <c r="D10077" s="64"/>
      <c r="E10077" s="71"/>
    </row>
    <row r="10078" spans="4:5" ht="26.1" customHeight="1">
      <c r="D10078" s="64"/>
      <c r="E10078" s="71"/>
    </row>
    <row r="10079" spans="4:5" ht="26.1" customHeight="1">
      <c r="D10079" s="64"/>
      <c r="E10079" s="71"/>
    </row>
    <row r="10080" spans="4:5" ht="26.1" customHeight="1">
      <c r="D10080" s="64"/>
      <c r="E10080" s="71"/>
    </row>
    <row r="10081" spans="4:5" ht="26.1" customHeight="1">
      <c r="D10081" s="64"/>
      <c r="E10081" s="71"/>
    </row>
    <row r="10082" spans="4:5" ht="26.1" customHeight="1">
      <c r="D10082" s="64"/>
      <c r="E10082" s="71"/>
    </row>
    <row r="10083" spans="4:5" ht="26.1" customHeight="1">
      <c r="D10083" s="64"/>
      <c r="E10083" s="71"/>
    </row>
    <row r="10084" spans="4:5" ht="26.1" customHeight="1">
      <c r="D10084" s="64"/>
      <c r="E10084" s="71"/>
    </row>
    <row r="10085" spans="4:5" ht="26.1" customHeight="1">
      <c r="D10085" s="64"/>
      <c r="E10085" s="71"/>
    </row>
    <row r="10086" spans="4:5" ht="26.1" customHeight="1">
      <c r="D10086" s="64"/>
      <c r="E10086" s="71"/>
    </row>
    <row r="10087" spans="4:5" ht="26.1" customHeight="1">
      <c r="D10087" s="64"/>
      <c r="E10087" s="71"/>
    </row>
    <row r="10088" spans="4:5" ht="26.1" customHeight="1">
      <c r="D10088" s="64"/>
      <c r="E10088" s="71"/>
    </row>
    <row r="10089" spans="4:5" ht="26.1" customHeight="1">
      <c r="D10089" s="64"/>
      <c r="E10089" s="71"/>
    </row>
    <row r="10090" spans="4:5" ht="26.1" customHeight="1">
      <c r="D10090" s="64"/>
      <c r="E10090" s="71"/>
    </row>
    <row r="10091" spans="4:5" ht="26.1" customHeight="1">
      <c r="D10091" s="64"/>
      <c r="E10091" s="71"/>
    </row>
    <row r="10092" spans="4:5" ht="26.1" customHeight="1">
      <c r="D10092" s="64"/>
      <c r="E10092" s="71"/>
    </row>
    <row r="10093" spans="4:5" ht="26.1" customHeight="1">
      <c r="D10093" s="64"/>
      <c r="E10093" s="71"/>
    </row>
    <row r="10094" spans="4:5" ht="26.1" customHeight="1">
      <c r="D10094" s="64"/>
      <c r="E10094" s="71"/>
    </row>
    <row r="10095" spans="4:5" ht="26.1" customHeight="1">
      <c r="D10095" s="64"/>
      <c r="E10095" s="71"/>
    </row>
    <row r="10096" spans="4:5" ht="26.1" customHeight="1">
      <c r="D10096" s="64"/>
      <c r="E10096" s="71"/>
    </row>
    <row r="10097" spans="4:5" ht="26.1" customHeight="1">
      <c r="D10097" s="64"/>
      <c r="E10097" s="71"/>
    </row>
    <row r="10098" spans="4:5" ht="26.1" customHeight="1">
      <c r="D10098" s="64"/>
      <c r="E10098" s="71"/>
    </row>
    <row r="10099" spans="4:5" ht="26.1" customHeight="1">
      <c r="D10099" s="64"/>
      <c r="E10099" s="71"/>
    </row>
  </sheetData>
  <customSheetViews>
    <customSheetView guid="{7F37535C-0784-49D5-8E31-AFF9F5484D43}" scale="75" showPageBreaks="1" showGridLines="0" zeroValues="0" printArea="1" showAutoFilter="1" view="pageBreakPreview" showRuler="0">
      <pane xSplit="8" ySplit="6" topLeftCell="I7" activePane="bottomRight" state="frozen"/>
      <selection pane="bottomRight" activeCell="N21" sqref="N21"/>
      <rowBreaks count="26" manualBreakCount="26">
        <brk id="30" min="3" max="15" man="1"/>
        <brk id="55" min="3" max="15" man="1"/>
        <brk id="80" min="3" max="15" man="1"/>
        <brk id="105" min="3" max="15" man="1"/>
        <brk id="130" min="3" max="15" man="1"/>
        <brk id="155" min="3" max="15" man="1"/>
        <brk id="180" min="3" max="15" man="1"/>
        <brk id="205" min="3" max="15" man="1"/>
        <brk id="230" min="3" max="15" man="1"/>
        <brk id="255" min="3" max="15" man="1"/>
        <brk id="280" min="3" max="15" man="1"/>
        <brk id="305" min="3" max="15" man="1"/>
        <brk id="330" min="3" max="15" man="1"/>
        <brk id="355" min="3" max="15" man="1"/>
        <brk id="380" min="3" max="15" man="1"/>
        <brk id="405" min="3" max="15" man="1"/>
        <brk id="430" min="3" max="15" man="1"/>
        <brk id="455" min="3" max="15" man="1"/>
        <brk id="458" min="3" max="15" man="1"/>
        <brk id="483" min="3" max="15" man="1"/>
        <brk id="508" min="3" max="15" man="1"/>
        <brk id="533" min="3" max="15" man="1"/>
        <brk id="558" min="3" max="15" man="1"/>
        <brk id="583" min="3" max="15" man="1"/>
        <brk id="608" min="3" max="15" man="1"/>
        <brk id="633" min="3" max="15" man="1"/>
      </rowBreaks>
      <pageMargins left="0.59055118110236227" right="0.59055118110236227" top="0.98425196850393704" bottom="0.59055118110236227" header="0.78740157480314965" footer="0.39370078740157483"/>
      <printOptions horizontalCentered="1"/>
      <pageSetup paperSize="9" scale="95" firstPageNumber="7" fitToHeight="0" orientation="landscape" useFirstPageNumber="1" r:id="rId1"/>
      <headerFooter alignWithMargins="0">
        <oddHeader>&amp;L&amp;10（細目別内訳）</oddHeader>
        <oddFooter>&amp;C東　　北　　大　　学&amp;RNo.&amp;P</oddFooter>
      </headerFooter>
      <autoFilter ref="B1:AA1"/>
    </customSheetView>
  </customSheetViews>
  <mergeCells count="1">
    <mergeCell ref="B4:D4"/>
  </mergeCells>
  <phoneticPr fontId="25"/>
  <printOptions horizontalCentered="1" verticalCentered="1" gridLinesSet="0"/>
  <pageMargins left="0.78740157480314965" right="0.59055118110236227" top="0.59055118110236227" bottom="0.98425196850393704" header="0.39370078740157483" footer="0.39370078740157483"/>
  <pageSetup paperSize="9" firstPageNumber="5" orientation="portrait" useFirstPageNumber="1" r:id="rId2"/>
  <headerFooter alignWithMargins="0">
    <oddFooter>&amp;C&amp;"ＭＳ Ｐ明朝,標準"独立行政法人国立高等専門学校機構&amp;R&amp;"ＭＳ Ｐ明朝,標準"&amp;P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T10098"/>
  <sheetViews>
    <sheetView showZeros="0" view="pageBreakPreview" topLeftCell="A4" zoomScaleNormal="100" zoomScaleSheetLayoutView="100" workbookViewId="0">
      <selection activeCell="I8" sqref="I8"/>
    </sheetView>
  </sheetViews>
  <sheetFormatPr defaultColWidth="9" defaultRowHeight="26.1" customHeight="1"/>
  <cols>
    <col min="1" max="1" width="6.25" style="57" bestFit="1" customWidth="1"/>
    <col min="2" max="2" width="4.125" style="58" customWidth="1"/>
    <col min="3" max="3" width="18.25" style="59" customWidth="1"/>
    <col min="4" max="4" width="1.625" style="58" customWidth="1"/>
    <col min="5" max="5" width="22.875" style="59" customWidth="1"/>
    <col min="6" max="6" width="6.625" style="75" customWidth="1"/>
    <col min="7" max="7" width="5.625" style="72" customWidth="1"/>
    <col min="8" max="8" width="9.625" style="76" customWidth="1"/>
    <col min="9" max="9" width="9.75" style="74" customWidth="1"/>
    <col min="10" max="10" width="10.75" style="58" bestFit="1" customWidth="1"/>
    <col min="11" max="11" width="10.75" style="60" customWidth="1"/>
    <col min="12" max="17" width="10.75" style="61" customWidth="1"/>
    <col min="18" max="20" width="10.75" style="62" customWidth="1"/>
    <col min="21" max="16384" width="9" style="60"/>
  </cols>
  <sheetData>
    <row r="2" spans="1:20" ht="26.1" customHeight="1">
      <c r="D2" s="64"/>
      <c r="E2" s="71"/>
    </row>
    <row r="3" spans="1:20" ht="26.1" customHeight="1">
      <c r="B3" s="56" t="s">
        <v>35</v>
      </c>
      <c r="C3" s="51"/>
      <c r="D3" s="636"/>
      <c r="E3" s="52"/>
      <c r="F3" s="53"/>
      <c r="G3" s="54"/>
      <c r="H3" s="53"/>
      <c r="I3" s="53"/>
      <c r="J3" s="55"/>
    </row>
    <row r="4" spans="1:20" s="57" customFormat="1" ht="30" customHeight="1">
      <c r="B4" s="876" t="s">
        <v>36</v>
      </c>
      <c r="C4" s="876"/>
      <c r="D4" s="876"/>
      <c r="E4" s="756" t="s">
        <v>27</v>
      </c>
      <c r="F4" s="644" t="s">
        <v>13</v>
      </c>
      <c r="G4" s="645" t="s">
        <v>37</v>
      </c>
      <c r="H4" s="644" t="s">
        <v>38</v>
      </c>
      <c r="I4" s="644" t="s">
        <v>4</v>
      </c>
      <c r="J4" s="645" t="s">
        <v>12</v>
      </c>
      <c r="L4" s="61"/>
      <c r="M4" s="61"/>
      <c r="N4" s="61"/>
      <c r="O4" s="61"/>
      <c r="P4" s="61"/>
      <c r="Q4" s="61"/>
      <c r="R4" s="63"/>
      <c r="S4" s="63"/>
      <c r="T4" s="63"/>
    </row>
    <row r="5" spans="1:20" s="625" customFormat="1" ht="27.95" customHeight="1">
      <c r="A5" s="617">
        <f>+ROW()-5</f>
        <v>0</v>
      </c>
      <c r="B5" s="877" t="s">
        <v>1107</v>
      </c>
      <c r="C5" s="878"/>
      <c r="D5" s="620"/>
      <c r="E5" s="621"/>
      <c r="F5" s="491"/>
      <c r="G5" s="622"/>
      <c r="H5" s="492"/>
      <c r="I5" s="490"/>
      <c r="J5" s="623"/>
      <c r="K5" s="624"/>
    </row>
    <row r="6" spans="1:20" s="625" customFormat="1" ht="27.95" customHeight="1">
      <c r="A6" s="617">
        <f t="shared" ref="A6:A23" si="0">IF(A5=17,1,A5+1)</f>
        <v>1</v>
      </c>
      <c r="B6" s="686" t="s">
        <v>1009</v>
      </c>
      <c r="C6" s="613"/>
      <c r="D6" s="620"/>
      <c r="E6" s="621"/>
      <c r="F6" s="491"/>
      <c r="G6" s="622"/>
      <c r="H6" s="492"/>
      <c r="I6" s="490"/>
      <c r="J6" s="623"/>
      <c r="K6" s="624"/>
    </row>
    <row r="7" spans="1:20" s="625" customFormat="1" ht="27.95" customHeight="1">
      <c r="A7" s="617">
        <f t="shared" si="0"/>
        <v>2</v>
      </c>
      <c r="B7" s="686" t="s">
        <v>1115</v>
      </c>
      <c r="C7" s="613"/>
      <c r="D7" s="620"/>
      <c r="E7" s="621"/>
      <c r="F7" s="491"/>
      <c r="G7" s="622"/>
      <c r="H7" s="492"/>
      <c r="I7" s="490"/>
      <c r="J7" s="623"/>
      <c r="K7" s="624"/>
    </row>
    <row r="8" spans="1:20" s="625" customFormat="1" ht="27.95" customHeight="1">
      <c r="A8" s="617">
        <f t="shared" si="0"/>
        <v>3</v>
      </c>
      <c r="B8" s="634"/>
      <c r="C8" s="613" t="s">
        <v>973</v>
      </c>
      <c r="D8" s="620"/>
      <c r="E8" s="621"/>
      <c r="F8" s="491">
        <v>1</v>
      </c>
      <c r="G8" s="622" t="s">
        <v>947</v>
      </c>
      <c r="H8" s="492"/>
      <c r="I8" s="490"/>
      <c r="J8" s="623" t="s">
        <v>1130</v>
      </c>
      <c r="K8" s="624" t="s">
        <v>966</v>
      </c>
    </row>
    <row r="9" spans="1:20" s="625" customFormat="1" ht="27.95" customHeight="1">
      <c r="A9" s="617">
        <f t="shared" si="0"/>
        <v>4</v>
      </c>
      <c r="B9" s="634"/>
      <c r="C9" s="613" t="s">
        <v>965</v>
      </c>
      <c r="D9" s="620"/>
      <c r="E9" s="621"/>
      <c r="F9" s="491"/>
      <c r="G9" s="622"/>
      <c r="H9" s="492"/>
      <c r="I9" s="490">
        <f>SUM(I8)</f>
        <v>0</v>
      </c>
      <c r="J9" s="623"/>
    </row>
    <row r="10" spans="1:20" s="625" customFormat="1" ht="27.95" customHeight="1">
      <c r="A10" s="617">
        <f t="shared" si="0"/>
        <v>5</v>
      </c>
      <c r="B10" s="634"/>
      <c r="C10" s="613"/>
      <c r="D10" s="620"/>
      <c r="E10" s="621"/>
      <c r="F10" s="491"/>
      <c r="G10" s="622"/>
      <c r="H10" s="492"/>
      <c r="I10" s="490"/>
      <c r="J10" s="623"/>
      <c r="K10" s="624"/>
    </row>
    <row r="11" spans="1:20" s="625" customFormat="1" ht="27.95" customHeight="1">
      <c r="A11" s="617">
        <f t="shared" si="0"/>
        <v>6</v>
      </c>
      <c r="B11" s="686" t="s">
        <v>1010</v>
      </c>
      <c r="C11" s="613"/>
      <c r="D11" s="620"/>
      <c r="E11" s="621"/>
      <c r="F11" s="491"/>
      <c r="G11" s="622"/>
      <c r="H11" s="492"/>
      <c r="I11" s="490"/>
      <c r="J11" s="623"/>
    </row>
    <row r="12" spans="1:20" s="625" customFormat="1" ht="27.95" customHeight="1">
      <c r="A12" s="617">
        <f t="shared" si="0"/>
        <v>7</v>
      </c>
      <c r="B12" s="686" t="s">
        <v>1116</v>
      </c>
      <c r="C12" s="613"/>
      <c r="D12" s="620"/>
      <c r="E12" s="621"/>
      <c r="F12" s="491"/>
      <c r="G12" s="622"/>
      <c r="H12" s="492"/>
      <c r="I12" s="490"/>
      <c r="J12" s="623"/>
    </row>
    <row r="13" spans="1:20" s="625" customFormat="1" ht="27.95" customHeight="1">
      <c r="A13" s="617">
        <f t="shared" si="0"/>
        <v>8</v>
      </c>
      <c r="B13" s="634"/>
      <c r="C13" s="614" t="s">
        <v>1143</v>
      </c>
      <c r="D13" s="620"/>
      <c r="E13" s="621" t="s">
        <v>1136</v>
      </c>
      <c r="F13" s="491">
        <v>1</v>
      </c>
      <c r="G13" s="622" t="s">
        <v>947</v>
      </c>
      <c r="H13" s="492"/>
      <c r="I13" s="528"/>
      <c r="J13" s="623" t="s">
        <v>1130</v>
      </c>
      <c r="K13" s="624"/>
    </row>
    <row r="14" spans="1:20" s="625" customFormat="1" ht="27.95" customHeight="1">
      <c r="A14" s="617">
        <f t="shared" si="0"/>
        <v>9</v>
      </c>
      <c r="B14" s="634"/>
      <c r="C14" s="614" t="s">
        <v>14</v>
      </c>
      <c r="D14" s="620"/>
      <c r="E14" s="621"/>
      <c r="F14" s="491">
        <v>1</v>
      </c>
      <c r="G14" s="622" t="s">
        <v>947</v>
      </c>
      <c r="H14" s="492"/>
      <c r="I14" s="490"/>
      <c r="J14" s="623" t="s">
        <v>1130</v>
      </c>
      <c r="K14" s="624" t="s">
        <v>966</v>
      </c>
    </row>
    <row r="15" spans="1:20" s="625" customFormat="1" ht="27.95" customHeight="1">
      <c r="A15" s="617">
        <f t="shared" si="0"/>
        <v>10</v>
      </c>
      <c r="B15" s="634"/>
      <c r="C15" s="614" t="s">
        <v>965</v>
      </c>
      <c r="D15" s="620"/>
      <c r="E15" s="621"/>
      <c r="F15" s="491"/>
      <c r="G15" s="622"/>
      <c r="H15" s="492"/>
      <c r="I15" s="490">
        <f>SUM(I13:I14)</f>
        <v>0</v>
      </c>
      <c r="J15" s="623"/>
    </row>
    <row r="16" spans="1:20" s="625" customFormat="1" ht="27.95" customHeight="1">
      <c r="A16" s="617">
        <f t="shared" si="0"/>
        <v>11</v>
      </c>
      <c r="B16" s="686"/>
      <c r="C16" s="613"/>
      <c r="D16" s="620"/>
      <c r="E16" s="621"/>
      <c r="F16" s="491"/>
      <c r="G16" s="622"/>
      <c r="H16" s="492"/>
      <c r="I16" s="490"/>
      <c r="J16" s="623"/>
    </row>
    <row r="17" spans="1:19" s="625" customFormat="1" ht="27.95" customHeight="1">
      <c r="A17" s="617">
        <f t="shared" si="0"/>
        <v>12</v>
      </c>
      <c r="B17" s="687" t="s">
        <v>1106</v>
      </c>
      <c r="C17" s="614"/>
      <c r="D17" s="620"/>
      <c r="E17" s="621"/>
      <c r="F17" s="491"/>
      <c r="G17" s="622"/>
      <c r="H17" s="492"/>
      <c r="I17" s="490"/>
      <c r="J17" s="623"/>
    </row>
    <row r="18" spans="1:19" s="625" customFormat="1" ht="27.95" customHeight="1">
      <c r="A18" s="617">
        <f t="shared" si="0"/>
        <v>13</v>
      </c>
      <c r="B18" s="634"/>
      <c r="C18" s="614" t="s">
        <v>948</v>
      </c>
      <c r="D18" s="620"/>
      <c r="E18" s="621"/>
      <c r="F18" s="491">
        <v>1</v>
      </c>
      <c r="G18" s="622" t="s">
        <v>947</v>
      </c>
      <c r="H18" s="492"/>
      <c r="I18" s="490"/>
      <c r="J18" s="623" t="s">
        <v>1130</v>
      </c>
      <c r="K18" s="624"/>
    </row>
    <row r="19" spans="1:19" s="625" customFormat="1" ht="27.95" customHeight="1">
      <c r="A19" s="617">
        <f t="shared" si="0"/>
        <v>14</v>
      </c>
      <c r="B19" s="634"/>
      <c r="C19" s="613" t="s">
        <v>949</v>
      </c>
      <c r="D19" s="620"/>
      <c r="E19" s="621"/>
      <c r="F19" s="491">
        <v>1</v>
      </c>
      <c r="G19" s="622" t="s">
        <v>947</v>
      </c>
      <c r="H19" s="492"/>
      <c r="I19" s="490"/>
      <c r="J19" s="623" t="s">
        <v>1130</v>
      </c>
    </row>
    <row r="20" spans="1:19" s="625" customFormat="1" ht="27.95" customHeight="1">
      <c r="A20" s="617">
        <f t="shared" si="0"/>
        <v>15</v>
      </c>
      <c r="B20" s="634"/>
      <c r="C20" s="613" t="s">
        <v>965</v>
      </c>
      <c r="D20" s="620"/>
      <c r="E20" s="621"/>
      <c r="F20" s="491"/>
      <c r="G20" s="622"/>
      <c r="H20" s="492"/>
      <c r="I20" s="490">
        <f>SUM(I18:I19)</f>
        <v>0</v>
      </c>
      <c r="J20" s="623"/>
    </row>
    <row r="21" spans="1:19" s="625" customFormat="1" ht="27.95" customHeight="1">
      <c r="A21" s="617">
        <f t="shared" si="0"/>
        <v>16</v>
      </c>
      <c r="B21" s="686"/>
      <c r="C21" s="613"/>
      <c r="D21" s="620"/>
      <c r="E21" s="621"/>
      <c r="F21" s="491"/>
      <c r="G21" s="622"/>
      <c r="H21" s="492"/>
      <c r="I21" s="490"/>
      <c r="J21" s="623"/>
    </row>
    <row r="22" spans="1:19" s="625" customFormat="1" ht="27.95" customHeight="1">
      <c r="A22" s="617">
        <f t="shared" si="0"/>
        <v>17</v>
      </c>
      <c r="B22" s="634"/>
      <c r="C22" s="614"/>
      <c r="D22" s="620"/>
      <c r="E22" s="621"/>
      <c r="F22" s="491"/>
      <c r="G22" s="622"/>
      <c r="H22" s="492"/>
      <c r="I22" s="490"/>
      <c r="J22" s="623"/>
    </row>
    <row r="23" spans="1:19" s="625" customFormat="1" ht="27.95" customHeight="1">
      <c r="A23" s="617">
        <f t="shared" si="0"/>
        <v>1</v>
      </c>
      <c r="B23" s="634"/>
      <c r="C23" s="614"/>
      <c r="D23" s="620"/>
      <c r="E23" s="621"/>
      <c r="F23" s="491"/>
      <c r="G23" s="622"/>
      <c r="H23" s="492"/>
      <c r="I23" s="490"/>
      <c r="J23" s="623"/>
    </row>
    <row r="24" spans="1:19" s="625" customFormat="1" ht="27.95" customHeight="1">
      <c r="A24" s="617">
        <f t="shared" ref="A24:A69" si="1">IF(A23=17,1,A23+1)</f>
        <v>2</v>
      </c>
      <c r="B24" s="687"/>
      <c r="C24" s="614"/>
      <c r="D24" s="620"/>
      <c r="E24" s="621"/>
      <c r="F24" s="491"/>
      <c r="G24" s="622"/>
      <c r="H24" s="492"/>
      <c r="I24" s="490"/>
      <c r="J24" s="623"/>
      <c r="K24" s="624"/>
    </row>
    <row r="25" spans="1:19" s="625" customFormat="1" ht="27.95" customHeight="1">
      <c r="A25" s="617">
        <f t="shared" si="1"/>
        <v>3</v>
      </c>
      <c r="B25" s="634"/>
      <c r="C25" s="614"/>
      <c r="D25" s="620"/>
      <c r="E25" s="621"/>
      <c r="F25" s="491"/>
      <c r="G25" s="622"/>
      <c r="H25" s="492"/>
      <c r="I25" s="490"/>
      <c r="J25" s="623"/>
      <c r="K25" s="624"/>
    </row>
    <row r="26" spans="1:19" s="625" customFormat="1" ht="27.95" customHeight="1">
      <c r="A26" s="617">
        <f t="shared" si="1"/>
        <v>4</v>
      </c>
      <c r="B26" s="634"/>
      <c r="C26" s="613"/>
      <c r="D26" s="620"/>
      <c r="E26" s="621"/>
      <c r="F26" s="491"/>
      <c r="G26" s="622"/>
      <c r="H26" s="492"/>
      <c r="I26" s="490"/>
      <c r="J26" s="623"/>
      <c r="K26" s="624"/>
    </row>
    <row r="27" spans="1:19" s="625" customFormat="1" ht="27.95" customHeight="1">
      <c r="A27" s="617">
        <f t="shared" si="1"/>
        <v>5</v>
      </c>
      <c r="B27" s="634"/>
      <c r="C27" s="613"/>
      <c r="D27" s="620"/>
      <c r="E27" s="621"/>
      <c r="F27" s="491"/>
      <c r="G27" s="622"/>
      <c r="H27" s="492"/>
      <c r="I27" s="490"/>
      <c r="J27" s="623"/>
      <c r="K27" s="624"/>
    </row>
    <row r="28" spans="1:19" s="625" customFormat="1" ht="27.95" customHeight="1">
      <c r="A28" s="617">
        <f t="shared" si="1"/>
        <v>6</v>
      </c>
      <c r="B28" s="634"/>
      <c r="C28" s="613"/>
      <c r="D28" s="620"/>
      <c r="E28" s="621"/>
      <c r="F28" s="491"/>
      <c r="G28" s="622"/>
      <c r="H28" s="492"/>
      <c r="I28" s="490"/>
      <c r="J28" s="623"/>
      <c r="K28" s="624"/>
    </row>
    <row r="29" spans="1:19" s="625" customFormat="1" ht="27.95" customHeight="1">
      <c r="A29" s="617">
        <f t="shared" si="1"/>
        <v>7</v>
      </c>
      <c r="B29" s="634"/>
      <c r="C29" s="613"/>
      <c r="D29" s="620"/>
      <c r="E29" s="621"/>
      <c r="F29" s="491"/>
      <c r="G29" s="622"/>
      <c r="H29" s="492"/>
      <c r="I29" s="490"/>
      <c r="J29" s="623"/>
      <c r="K29" s="624"/>
    </row>
    <row r="30" spans="1:19" s="625" customFormat="1" ht="27.75" customHeight="1">
      <c r="A30" s="617">
        <f t="shared" si="1"/>
        <v>8</v>
      </c>
      <c r="B30" s="634"/>
      <c r="C30" s="614"/>
      <c r="D30" s="620"/>
      <c r="E30" s="621"/>
      <c r="F30" s="491"/>
      <c r="G30" s="622"/>
      <c r="H30" s="492"/>
      <c r="I30" s="490"/>
      <c r="J30" s="623"/>
      <c r="K30" s="624"/>
      <c r="L30" s="627"/>
      <c r="M30" s="627"/>
      <c r="N30" s="627"/>
      <c r="O30" s="627"/>
      <c r="P30" s="627"/>
      <c r="Q30" s="627"/>
      <c r="R30" s="627"/>
      <c r="S30" s="627"/>
    </row>
    <row r="31" spans="1:19" s="625" customFormat="1" ht="27.75" customHeight="1">
      <c r="A31" s="617">
        <f t="shared" si="1"/>
        <v>9</v>
      </c>
      <c r="B31" s="634"/>
      <c r="C31" s="614"/>
      <c r="D31" s="620"/>
      <c r="E31" s="621"/>
      <c r="F31" s="491"/>
      <c r="G31" s="622"/>
      <c r="H31" s="492"/>
      <c r="I31" s="490"/>
      <c r="J31" s="623"/>
      <c r="K31" s="624"/>
      <c r="L31" s="627"/>
      <c r="M31" s="627"/>
      <c r="N31" s="627"/>
      <c r="O31" s="627"/>
      <c r="P31" s="627"/>
      <c r="Q31" s="627"/>
      <c r="R31" s="627"/>
      <c r="S31" s="627"/>
    </row>
    <row r="32" spans="1:19" s="625" customFormat="1" ht="27.75" customHeight="1">
      <c r="A32" s="617">
        <f t="shared" si="1"/>
        <v>10</v>
      </c>
      <c r="B32" s="634"/>
      <c r="C32" s="614"/>
      <c r="D32" s="620"/>
      <c r="E32" s="621"/>
      <c r="F32" s="491"/>
      <c r="G32" s="622"/>
      <c r="H32" s="492"/>
      <c r="I32" s="490"/>
      <c r="J32" s="623"/>
      <c r="K32" s="628"/>
      <c r="L32" s="627"/>
      <c r="M32" s="627"/>
      <c r="N32" s="627"/>
      <c r="O32" s="627"/>
      <c r="P32" s="627"/>
      <c r="Q32" s="627"/>
      <c r="R32" s="627"/>
      <c r="S32" s="627"/>
    </row>
    <row r="33" spans="1:19" s="625" customFormat="1" ht="27.75" customHeight="1">
      <c r="A33" s="617">
        <f t="shared" si="1"/>
        <v>11</v>
      </c>
      <c r="B33" s="634"/>
      <c r="C33" s="614"/>
      <c r="D33" s="620"/>
      <c r="E33" s="621"/>
      <c r="F33" s="491"/>
      <c r="G33" s="622"/>
      <c r="H33" s="492"/>
      <c r="I33" s="490"/>
      <c r="J33" s="623"/>
      <c r="K33" s="628"/>
      <c r="L33" s="627"/>
      <c r="M33" s="627"/>
      <c r="N33" s="627"/>
      <c r="O33" s="627"/>
      <c r="P33" s="627"/>
      <c r="Q33" s="627"/>
      <c r="R33" s="627"/>
      <c r="S33" s="627"/>
    </row>
    <row r="34" spans="1:19" s="625" customFormat="1" ht="27.75" customHeight="1">
      <c r="A34" s="617">
        <f t="shared" si="1"/>
        <v>12</v>
      </c>
      <c r="B34" s="634"/>
      <c r="C34" s="614"/>
      <c r="D34" s="620"/>
      <c r="E34" s="621"/>
      <c r="F34" s="491"/>
      <c r="G34" s="622"/>
      <c r="H34" s="492"/>
      <c r="I34" s="490"/>
      <c r="J34" s="623"/>
      <c r="K34" s="628"/>
      <c r="L34" s="627"/>
      <c r="M34" s="627"/>
      <c r="N34" s="627"/>
      <c r="O34" s="627"/>
      <c r="P34" s="627"/>
      <c r="Q34" s="627"/>
      <c r="R34" s="627"/>
      <c r="S34" s="627"/>
    </row>
    <row r="35" spans="1:19" s="625" customFormat="1" ht="27.75" customHeight="1">
      <c r="A35" s="617">
        <f t="shared" si="1"/>
        <v>13</v>
      </c>
      <c r="B35" s="634"/>
      <c r="C35" s="614"/>
      <c r="D35" s="620"/>
      <c r="E35" s="621"/>
      <c r="F35" s="491"/>
      <c r="G35" s="622"/>
      <c r="H35" s="492"/>
      <c r="I35" s="490"/>
      <c r="J35" s="623"/>
      <c r="K35" s="624"/>
    </row>
    <row r="36" spans="1:19" s="625" customFormat="1" ht="27.95" customHeight="1">
      <c r="A36" s="617">
        <f t="shared" si="1"/>
        <v>14</v>
      </c>
      <c r="B36" s="634"/>
      <c r="C36" s="614"/>
      <c r="D36" s="620"/>
      <c r="E36" s="621"/>
      <c r="F36" s="491"/>
      <c r="G36" s="622"/>
      <c r="H36" s="492"/>
      <c r="I36" s="490"/>
      <c r="J36" s="623"/>
      <c r="K36" s="629"/>
    </row>
    <row r="37" spans="1:19" s="625" customFormat="1" ht="27.95" customHeight="1">
      <c r="A37" s="617">
        <f t="shared" si="1"/>
        <v>15</v>
      </c>
      <c r="B37" s="634"/>
      <c r="C37" s="614"/>
      <c r="D37" s="620"/>
      <c r="E37" s="621"/>
      <c r="F37" s="491"/>
      <c r="G37" s="622"/>
      <c r="H37" s="492"/>
      <c r="I37" s="490"/>
      <c r="J37" s="623"/>
      <c r="K37" s="624"/>
    </row>
    <row r="38" spans="1:19" s="625" customFormat="1" ht="27.95" customHeight="1">
      <c r="A38" s="617">
        <f t="shared" si="1"/>
        <v>16</v>
      </c>
      <c r="B38" s="634"/>
      <c r="C38" s="614"/>
      <c r="D38" s="620"/>
      <c r="E38" s="621"/>
      <c r="F38" s="491"/>
      <c r="G38" s="622"/>
      <c r="H38" s="492"/>
      <c r="I38" s="490"/>
      <c r="J38" s="623"/>
      <c r="K38" s="624"/>
    </row>
    <row r="39" spans="1:19" s="625" customFormat="1" ht="27.75" customHeight="1">
      <c r="A39" s="617">
        <f t="shared" si="1"/>
        <v>17</v>
      </c>
      <c r="B39" s="634"/>
      <c r="C39" s="614"/>
      <c r="D39" s="620"/>
      <c r="E39" s="621"/>
      <c r="F39" s="491"/>
      <c r="G39" s="622"/>
      <c r="H39" s="492"/>
      <c r="I39" s="490"/>
      <c r="J39" s="623"/>
    </row>
    <row r="40" spans="1:19" s="625" customFormat="1" ht="27.75" customHeight="1">
      <c r="A40" s="617">
        <f t="shared" si="1"/>
        <v>1</v>
      </c>
      <c r="B40" s="634"/>
      <c r="C40" s="613"/>
      <c r="D40" s="620"/>
      <c r="E40" s="621"/>
      <c r="F40" s="491"/>
      <c r="G40" s="622"/>
      <c r="H40" s="492"/>
      <c r="I40" s="490"/>
      <c r="J40" s="623"/>
    </row>
    <row r="41" spans="1:19" s="625" customFormat="1" ht="27.75" customHeight="1">
      <c r="A41" s="617">
        <f t="shared" si="1"/>
        <v>2</v>
      </c>
      <c r="B41" s="634"/>
      <c r="C41" s="613"/>
      <c r="D41" s="620"/>
      <c r="E41" s="621"/>
      <c r="F41" s="491"/>
      <c r="G41" s="622"/>
      <c r="H41" s="492"/>
      <c r="I41" s="490"/>
      <c r="J41" s="623"/>
    </row>
    <row r="42" spans="1:19" s="625" customFormat="1" ht="27.75" customHeight="1">
      <c r="A42" s="617">
        <f t="shared" si="1"/>
        <v>3</v>
      </c>
      <c r="B42" s="634"/>
      <c r="C42" s="613"/>
      <c r="D42" s="620"/>
      <c r="E42" s="621"/>
      <c r="F42" s="491"/>
      <c r="G42" s="622"/>
      <c r="H42" s="492"/>
      <c r="I42" s="490"/>
      <c r="J42" s="623"/>
      <c r="K42" s="624"/>
    </row>
    <row r="43" spans="1:19" s="625" customFormat="1" ht="27.75" customHeight="1">
      <c r="A43" s="617">
        <f t="shared" si="1"/>
        <v>4</v>
      </c>
      <c r="B43" s="634"/>
      <c r="C43" s="613"/>
      <c r="D43" s="620"/>
      <c r="E43" s="621"/>
      <c r="F43" s="491"/>
      <c r="G43" s="622"/>
      <c r="H43" s="492"/>
      <c r="I43" s="490"/>
      <c r="J43" s="623"/>
    </row>
    <row r="44" spans="1:19" s="625" customFormat="1" ht="27.75" customHeight="1">
      <c r="A44" s="617">
        <f t="shared" si="1"/>
        <v>5</v>
      </c>
      <c r="B44" s="637"/>
      <c r="C44" s="613"/>
      <c r="D44" s="620"/>
      <c r="E44" s="621"/>
      <c r="F44" s="491"/>
      <c r="G44" s="622"/>
      <c r="H44" s="492"/>
      <c r="I44" s="490"/>
      <c r="J44" s="623"/>
    </row>
    <row r="45" spans="1:19" s="625" customFormat="1" ht="27.75" customHeight="1">
      <c r="A45" s="617">
        <f t="shared" si="1"/>
        <v>6</v>
      </c>
      <c r="B45" s="686"/>
      <c r="C45" s="613"/>
      <c r="D45" s="620"/>
      <c r="E45" s="621"/>
      <c r="F45" s="491"/>
      <c r="G45" s="622"/>
      <c r="H45" s="492"/>
      <c r="I45" s="490"/>
      <c r="J45" s="623"/>
    </row>
    <row r="46" spans="1:19" s="625" customFormat="1" ht="27.75" customHeight="1">
      <c r="A46" s="617">
        <f t="shared" si="1"/>
        <v>7</v>
      </c>
      <c r="B46" s="634"/>
      <c r="C46" s="613"/>
      <c r="D46" s="620"/>
      <c r="E46" s="621"/>
      <c r="F46" s="491"/>
      <c r="G46" s="622"/>
      <c r="H46" s="492"/>
      <c r="I46" s="490"/>
      <c r="J46" s="623"/>
    </row>
    <row r="47" spans="1:19" s="625" customFormat="1" ht="27.75" customHeight="1">
      <c r="A47" s="617">
        <f t="shared" si="1"/>
        <v>8</v>
      </c>
      <c r="B47" s="634"/>
      <c r="C47" s="613"/>
      <c r="D47" s="620"/>
      <c r="E47" s="621"/>
      <c r="F47" s="491"/>
      <c r="G47" s="622"/>
      <c r="H47" s="492"/>
      <c r="I47" s="490"/>
      <c r="J47" s="623"/>
    </row>
    <row r="48" spans="1:19" s="625" customFormat="1" ht="27.75" customHeight="1">
      <c r="A48" s="617">
        <f t="shared" si="1"/>
        <v>9</v>
      </c>
      <c r="B48" s="634"/>
      <c r="C48" s="613"/>
      <c r="D48" s="620"/>
      <c r="E48" s="621"/>
      <c r="F48" s="491"/>
      <c r="G48" s="622"/>
      <c r="H48" s="492"/>
      <c r="I48" s="490"/>
      <c r="J48" s="623"/>
    </row>
    <row r="49" spans="1:19" s="625" customFormat="1" ht="27.75" customHeight="1">
      <c r="A49" s="617">
        <f t="shared" si="1"/>
        <v>10</v>
      </c>
      <c r="B49" s="634"/>
      <c r="C49" s="613"/>
      <c r="D49" s="620"/>
      <c r="E49" s="621"/>
      <c r="F49" s="491"/>
      <c r="G49" s="622"/>
      <c r="H49" s="492"/>
      <c r="I49" s="490"/>
      <c r="J49" s="623"/>
      <c r="K49" s="624"/>
      <c r="L49" s="627"/>
      <c r="M49" s="627"/>
      <c r="N49" s="627"/>
      <c r="O49" s="627"/>
      <c r="P49" s="627"/>
      <c r="Q49" s="627"/>
      <c r="R49" s="627"/>
      <c r="S49" s="627"/>
    </row>
    <row r="50" spans="1:19" s="625" customFormat="1" ht="27.75" customHeight="1">
      <c r="A50" s="617">
        <f t="shared" si="1"/>
        <v>11</v>
      </c>
      <c r="B50" s="634"/>
      <c r="C50" s="613"/>
      <c r="D50" s="620"/>
      <c r="E50" s="621"/>
      <c r="F50" s="491"/>
      <c r="G50" s="622"/>
      <c r="H50" s="492"/>
      <c r="I50" s="490"/>
      <c r="J50" s="623"/>
      <c r="K50" s="624"/>
      <c r="L50" s="627"/>
      <c r="M50" s="627"/>
      <c r="N50" s="627"/>
      <c r="O50" s="627"/>
      <c r="P50" s="627"/>
      <c r="Q50" s="627"/>
      <c r="R50" s="627"/>
      <c r="S50" s="627"/>
    </row>
    <row r="51" spans="1:19" s="625" customFormat="1" ht="27.75" customHeight="1">
      <c r="A51" s="617">
        <f t="shared" si="1"/>
        <v>12</v>
      </c>
      <c r="B51" s="634"/>
      <c r="C51" s="613"/>
      <c r="D51" s="620"/>
      <c r="E51" s="621"/>
      <c r="F51" s="491"/>
      <c r="G51" s="622"/>
      <c r="H51" s="492"/>
      <c r="I51" s="490"/>
      <c r="J51" s="623"/>
      <c r="K51" s="624"/>
      <c r="L51" s="627"/>
      <c r="M51" s="627"/>
      <c r="N51" s="627"/>
      <c r="O51" s="627"/>
      <c r="P51" s="627"/>
      <c r="Q51" s="627"/>
      <c r="R51" s="627"/>
      <c r="S51" s="627"/>
    </row>
    <row r="52" spans="1:19" s="625" customFormat="1" ht="27.75" customHeight="1">
      <c r="A52" s="617">
        <f t="shared" si="1"/>
        <v>13</v>
      </c>
      <c r="B52" s="634"/>
      <c r="C52" s="613"/>
      <c r="D52" s="620"/>
      <c r="E52" s="621"/>
      <c r="F52" s="491"/>
      <c r="G52" s="622"/>
      <c r="H52" s="492"/>
      <c r="I52" s="490"/>
      <c r="J52" s="623"/>
      <c r="K52" s="624"/>
      <c r="L52" s="627"/>
      <c r="M52" s="627"/>
      <c r="N52" s="627"/>
      <c r="O52" s="627"/>
      <c r="P52" s="627"/>
      <c r="Q52" s="627"/>
      <c r="R52" s="627"/>
      <c r="S52" s="627"/>
    </row>
    <row r="53" spans="1:19" s="625" customFormat="1" ht="27.75" customHeight="1">
      <c r="A53" s="617">
        <f t="shared" si="1"/>
        <v>14</v>
      </c>
      <c r="B53" s="634"/>
      <c r="C53" s="613"/>
      <c r="D53" s="620"/>
      <c r="E53" s="621"/>
      <c r="F53" s="491"/>
      <c r="G53" s="622"/>
      <c r="H53" s="492"/>
      <c r="I53" s="490"/>
      <c r="J53" s="623"/>
      <c r="K53" s="627"/>
    </row>
    <row r="54" spans="1:19" s="631" customFormat="1" ht="27.75" customHeight="1">
      <c r="A54" s="617">
        <f t="shared" si="1"/>
        <v>15</v>
      </c>
      <c r="B54" s="637"/>
      <c r="C54" s="614"/>
      <c r="D54" s="620"/>
      <c r="E54" s="621"/>
      <c r="F54" s="491"/>
      <c r="G54" s="622"/>
      <c r="H54" s="492"/>
      <c r="I54" s="490"/>
      <c r="J54" s="623"/>
      <c r="K54" s="627"/>
      <c r="L54" s="630"/>
      <c r="M54" s="630"/>
      <c r="N54" s="630"/>
      <c r="O54" s="630"/>
      <c r="P54" s="630"/>
      <c r="Q54" s="630"/>
      <c r="R54" s="630"/>
      <c r="S54" s="630"/>
    </row>
    <row r="55" spans="1:19" s="631" customFormat="1" ht="27.75" customHeight="1">
      <c r="A55" s="617">
        <f t="shared" si="1"/>
        <v>16</v>
      </c>
      <c r="B55" s="637"/>
      <c r="C55" s="614"/>
      <c r="D55" s="620"/>
      <c r="E55" s="621"/>
      <c r="F55" s="491"/>
      <c r="G55" s="622"/>
      <c r="H55" s="492"/>
      <c r="I55" s="490"/>
      <c r="J55" s="623"/>
      <c r="K55" s="627"/>
      <c r="L55" s="630"/>
      <c r="M55" s="630"/>
      <c r="N55" s="630"/>
      <c r="O55" s="630"/>
      <c r="P55" s="630"/>
      <c r="Q55" s="630"/>
      <c r="R55" s="630"/>
      <c r="S55" s="630"/>
    </row>
    <row r="56" spans="1:19" s="625" customFormat="1" ht="27.75" customHeight="1">
      <c r="A56" s="617">
        <f t="shared" si="1"/>
        <v>17</v>
      </c>
      <c r="B56" s="637"/>
      <c r="C56" s="614"/>
      <c r="D56" s="620"/>
      <c r="E56" s="621"/>
      <c r="F56" s="491"/>
      <c r="G56" s="622"/>
      <c r="H56" s="490"/>
      <c r="I56" s="490"/>
      <c r="J56" s="623"/>
      <c r="K56" s="628"/>
      <c r="L56" s="627"/>
      <c r="M56" s="627"/>
      <c r="N56" s="627"/>
      <c r="O56" s="627"/>
      <c r="P56" s="627"/>
      <c r="Q56" s="627"/>
      <c r="R56" s="627"/>
      <c r="S56" s="627"/>
    </row>
    <row r="57" spans="1:19" s="625" customFormat="1" ht="27.75" customHeight="1">
      <c r="A57" s="617">
        <f t="shared" si="1"/>
        <v>1</v>
      </c>
      <c r="B57" s="637"/>
      <c r="C57" s="614"/>
      <c r="D57" s="620"/>
      <c r="E57" s="621"/>
      <c r="F57" s="491"/>
      <c r="G57" s="622"/>
      <c r="H57" s="492"/>
      <c r="I57" s="490"/>
      <c r="J57" s="623"/>
      <c r="K57" s="624"/>
    </row>
    <row r="58" spans="1:19" s="631" customFormat="1" ht="27.75" customHeight="1">
      <c r="A58" s="617">
        <f t="shared" si="1"/>
        <v>2</v>
      </c>
      <c r="B58" s="637"/>
      <c r="C58" s="614"/>
      <c r="D58" s="620"/>
      <c r="E58" s="621"/>
      <c r="F58" s="491"/>
      <c r="G58" s="622"/>
      <c r="H58" s="492"/>
      <c r="I58" s="490"/>
      <c r="J58" s="623"/>
      <c r="K58" s="625"/>
    </row>
    <row r="59" spans="1:19" s="625" customFormat="1" ht="27.75" customHeight="1">
      <c r="A59" s="617">
        <f t="shared" si="1"/>
        <v>3</v>
      </c>
      <c r="B59" s="637"/>
      <c r="C59" s="614"/>
      <c r="D59" s="620"/>
      <c r="E59" s="621"/>
      <c r="F59" s="491"/>
      <c r="G59" s="622"/>
      <c r="H59" s="492"/>
      <c r="I59" s="490"/>
      <c r="J59" s="623"/>
    </row>
    <row r="60" spans="1:19" s="625" customFormat="1" ht="27.75" customHeight="1">
      <c r="A60" s="617">
        <f t="shared" si="1"/>
        <v>4</v>
      </c>
      <c r="B60" s="637"/>
      <c r="C60" s="614"/>
      <c r="D60" s="620"/>
      <c r="E60" s="621"/>
      <c r="F60" s="491"/>
      <c r="G60" s="622"/>
      <c r="H60" s="492"/>
      <c r="I60" s="490"/>
      <c r="J60" s="623"/>
    </row>
    <row r="61" spans="1:19" s="625" customFormat="1" ht="27.75" customHeight="1">
      <c r="A61" s="617">
        <f t="shared" si="1"/>
        <v>5</v>
      </c>
      <c r="B61" s="634"/>
      <c r="C61" s="613"/>
      <c r="D61" s="620"/>
      <c r="E61" s="621"/>
      <c r="F61" s="491"/>
      <c r="G61" s="622"/>
      <c r="H61" s="492"/>
      <c r="I61" s="490"/>
      <c r="J61" s="623"/>
      <c r="K61" s="627"/>
      <c r="L61" s="627"/>
      <c r="M61" s="627"/>
      <c r="N61" s="627"/>
      <c r="O61" s="627"/>
      <c r="P61" s="627"/>
      <c r="Q61" s="627"/>
      <c r="R61" s="627"/>
      <c r="S61" s="627"/>
    </row>
    <row r="62" spans="1:19" s="625" customFormat="1" ht="27.75" customHeight="1">
      <c r="A62" s="617">
        <f t="shared" si="1"/>
        <v>6</v>
      </c>
      <c r="B62" s="634"/>
      <c r="C62" s="613"/>
      <c r="D62" s="620"/>
      <c r="E62" s="621"/>
      <c r="F62" s="491"/>
      <c r="G62" s="622"/>
      <c r="H62" s="492"/>
      <c r="I62" s="490"/>
      <c r="J62" s="623"/>
      <c r="K62" s="624"/>
      <c r="L62" s="627"/>
      <c r="M62" s="627"/>
      <c r="N62" s="627"/>
      <c r="O62" s="627"/>
      <c r="P62" s="627"/>
      <c r="Q62" s="627"/>
      <c r="R62" s="627"/>
      <c r="S62" s="627"/>
    </row>
    <row r="63" spans="1:19" s="625" customFormat="1" ht="27.75" customHeight="1">
      <c r="A63" s="617">
        <f t="shared" si="1"/>
        <v>7</v>
      </c>
      <c r="B63" s="634"/>
      <c r="C63" s="613"/>
      <c r="D63" s="620"/>
      <c r="E63" s="621"/>
      <c r="F63" s="491"/>
      <c r="G63" s="622"/>
      <c r="H63" s="492"/>
      <c r="I63" s="490"/>
      <c r="J63" s="623"/>
      <c r="K63" s="628"/>
      <c r="L63" s="627"/>
      <c r="M63" s="627"/>
      <c r="N63" s="627"/>
      <c r="O63" s="627"/>
      <c r="P63" s="627"/>
      <c r="Q63" s="627"/>
      <c r="R63" s="627"/>
      <c r="S63" s="627"/>
    </row>
    <row r="64" spans="1:19" s="631" customFormat="1" ht="27.75" customHeight="1">
      <c r="A64" s="617">
        <f t="shared" si="1"/>
        <v>8</v>
      </c>
      <c r="B64" s="637"/>
      <c r="C64" s="613"/>
      <c r="D64" s="620"/>
      <c r="E64" s="621"/>
      <c r="F64" s="491"/>
      <c r="G64" s="622"/>
      <c r="H64" s="492"/>
      <c r="I64" s="490"/>
      <c r="J64" s="623"/>
      <c r="K64" s="627"/>
      <c r="L64" s="630"/>
      <c r="M64" s="630"/>
      <c r="N64" s="630"/>
      <c r="O64" s="630"/>
      <c r="P64" s="630"/>
      <c r="Q64" s="630"/>
      <c r="R64" s="630"/>
      <c r="S64" s="630"/>
    </row>
    <row r="65" spans="1:19" s="631" customFormat="1" ht="27.75" customHeight="1">
      <c r="A65" s="617">
        <f t="shared" si="1"/>
        <v>9</v>
      </c>
      <c r="B65" s="687"/>
      <c r="C65" s="614"/>
      <c r="D65" s="620"/>
      <c r="E65" s="621"/>
      <c r="F65" s="491"/>
      <c r="G65" s="622"/>
      <c r="H65" s="492"/>
      <c r="I65" s="490"/>
      <c r="J65" s="623"/>
      <c r="K65" s="627"/>
      <c r="L65" s="630"/>
      <c r="M65" s="630"/>
      <c r="N65" s="630"/>
      <c r="O65" s="630"/>
      <c r="P65" s="630"/>
      <c r="Q65" s="630"/>
      <c r="R65" s="630"/>
      <c r="S65" s="630"/>
    </row>
    <row r="66" spans="1:19" s="625" customFormat="1" ht="27.75" customHeight="1">
      <c r="A66" s="617">
        <f t="shared" si="1"/>
        <v>10</v>
      </c>
      <c r="B66" s="634"/>
      <c r="C66" s="614"/>
      <c r="D66" s="620"/>
      <c r="E66" s="621"/>
      <c r="F66" s="491"/>
      <c r="G66" s="622"/>
      <c r="H66" s="492"/>
      <c r="I66" s="490"/>
      <c r="J66" s="623"/>
      <c r="K66" s="628"/>
      <c r="L66" s="627"/>
      <c r="M66" s="627"/>
      <c r="N66" s="627"/>
      <c r="O66" s="627"/>
      <c r="P66" s="627"/>
      <c r="Q66" s="627"/>
      <c r="R66" s="627"/>
      <c r="S66" s="627"/>
    </row>
    <row r="67" spans="1:19" s="625" customFormat="1" ht="27.75" customHeight="1">
      <c r="A67" s="617">
        <f t="shared" si="1"/>
        <v>11</v>
      </c>
      <c r="B67" s="634"/>
      <c r="C67" s="615"/>
      <c r="D67" s="620"/>
      <c r="E67" s="621"/>
      <c r="F67" s="491"/>
      <c r="G67" s="622"/>
      <c r="H67" s="492"/>
      <c r="I67" s="490"/>
      <c r="J67" s="623"/>
    </row>
    <row r="68" spans="1:19" s="625" customFormat="1" ht="27.75" customHeight="1">
      <c r="A68" s="617">
        <f t="shared" si="1"/>
        <v>12</v>
      </c>
      <c r="B68" s="637"/>
      <c r="C68" s="614"/>
      <c r="D68" s="620"/>
      <c r="E68" s="621"/>
      <c r="F68" s="491"/>
      <c r="G68" s="622"/>
      <c r="H68" s="492"/>
      <c r="I68" s="490"/>
      <c r="J68" s="623"/>
    </row>
    <row r="69" spans="1:19" s="625" customFormat="1" ht="27.75" customHeight="1">
      <c r="A69" s="617">
        <f t="shared" si="1"/>
        <v>13</v>
      </c>
      <c r="B69" s="634"/>
      <c r="C69" s="614"/>
      <c r="D69" s="620"/>
      <c r="E69" s="621"/>
      <c r="F69" s="491"/>
      <c r="G69" s="622"/>
      <c r="H69" s="492"/>
      <c r="I69" s="490"/>
      <c r="J69" s="623"/>
      <c r="K69" s="627"/>
      <c r="L69" s="627"/>
      <c r="M69" s="627"/>
      <c r="N69" s="627"/>
      <c r="O69" s="627"/>
      <c r="P69" s="627"/>
      <c r="Q69" s="627"/>
      <c r="R69" s="627"/>
      <c r="S69" s="627"/>
    </row>
    <row r="70" spans="1:19" s="625" customFormat="1" ht="27.75" customHeight="1">
      <c r="A70" s="617">
        <f t="shared" ref="A70:A133" si="2">IF(A69=17,1,A69+1)</f>
        <v>14</v>
      </c>
      <c r="B70" s="634"/>
      <c r="C70" s="614"/>
      <c r="D70" s="620"/>
      <c r="E70" s="621"/>
      <c r="F70" s="491"/>
      <c r="G70" s="622"/>
      <c r="H70" s="492"/>
      <c r="I70" s="490"/>
      <c r="J70" s="623"/>
      <c r="K70" s="628"/>
      <c r="L70" s="627"/>
      <c r="M70" s="627"/>
      <c r="N70" s="627"/>
      <c r="O70" s="627"/>
      <c r="P70" s="627"/>
      <c r="Q70" s="627"/>
      <c r="R70" s="627"/>
      <c r="S70" s="627"/>
    </row>
    <row r="71" spans="1:19" s="631" customFormat="1" ht="27.75" customHeight="1">
      <c r="A71" s="617">
        <f t="shared" si="2"/>
        <v>15</v>
      </c>
      <c r="B71" s="637"/>
      <c r="C71" s="614"/>
      <c r="D71" s="620"/>
      <c r="E71" s="621"/>
      <c r="F71" s="491"/>
      <c r="G71" s="622"/>
      <c r="H71" s="492"/>
      <c r="I71" s="490"/>
      <c r="J71" s="623"/>
      <c r="K71" s="627"/>
      <c r="L71" s="630"/>
      <c r="M71" s="630"/>
      <c r="N71" s="630"/>
      <c r="O71" s="630"/>
      <c r="P71" s="630"/>
      <c r="Q71" s="630"/>
      <c r="R71" s="630"/>
      <c r="S71" s="630"/>
    </row>
    <row r="72" spans="1:19" s="625" customFormat="1" ht="27.75" customHeight="1">
      <c r="A72" s="617">
        <f t="shared" si="2"/>
        <v>16</v>
      </c>
      <c r="B72" s="637"/>
      <c r="C72" s="614"/>
      <c r="D72" s="620"/>
      <c r="E72" s="621"/>
      <c r="F72" s="491"/>
      <c r="G72" s="622"/>
      <c r="H72" s="492"/>
      <c r="I72" s="490"/>
      <c r="J72" s="623"/>
      <c r="K72" s="624"/>
    </row>
    <row r="73" spans="1:19" s="631" customFormat="1" ht="27.75" customHeight="1">
      <c r="A73" s="617">
        <f t="shared" si="2"/>
        <v>17</v>
      </c>
      <c r="B73" s="634"/>
      <c r="C73" s="613"/>
      <c r="D73" s="620"/>
      <c r="E73" s="621"/>
      <c r="F73" s="491"/>
      <c r="G73" s="622"/>
      <c r="H73" s="492"/>
      <c r="I73" s="490"/>
      <c r="J73" s="623"/>
      <c r="K73" s="627"/>
      <c r="L73" s="630"/>
      <c r="M73" s="630"/>
      <c r="N73" s="630"/>
      <c r="O73" s="630"/>
      <c r="P73" s="630"/>
      <c r="Q73" s="630"/>
      <c r="R73" s="630"/>
      <c r="S73" s="630"/>
    </row>
    <row r="74" spans="1:19" s="625" customFormat="1" ht="27.75" customHeight="1">
      <c r="A74" s="617">
        <f t="shared" si="2"/>
        <v>1</v>
      </c>
      <c r="B74" s="634"/>
      <c r="C74" s="613"/>
      <c r="D74" s="620"/>
      <c r="E74" s="621"/>
      <c r="F74" s="491"/>
      <c r="G74" s="622"/>
      <c r="H74" s="492"/>
      <c r="I74" s="490"/>
      <c r="J74" s="623"/>
      <c r="K74" s="624"/>
      <c r="L74" s="627"/>
      <c r="M74" s="627"/>
      <c r="N74" s="627"/>
      <c r="O74" s="627"/>
      <c r="P74" s="627"/>
      <c r="Q74" s="627"/>
      <c r="R74" s="627"/>
      <c r="S74" s="627"/>
    </row>
    <row r="75" spans="1:19" s="625" customFormat="1" ht="27.75" customHeight="1">
      <c r="A75" s="617">
        <f t="shared" si="2"/>
        <v>2</v>
      </c>
      <c r="B75" s="634"/>
      <c r="C75" s="613"/>
      <c r="D75" s="620"/>
      <c r="E75" s="621"/>
      <c r="F75" s="491"/>
      <c r="G75" s="622"/>
      <c r="H75" s="492"/>
      <c r="I75" s="490"/>
      <c r="J75" s="623"/>
    </row>
    <row r="76" spans="1:19" s="625" customFormat="1" ht="27.75" customHeight="1">
      <c r="A76" s="617">
        <f t="shared" si="2"/>
        <v>3</v>
      </c>
      <c r="B76" s="634"/>
      <c r="C76" s="613"/>
      <c r="D76" s="620"/>
      <c r="E76" s="621"/>
      <c r="F76" s="491"/>
      <c r="G76" s="622"/>
      <c r="H76" s="492"/>
      <c r="I76" s="490"/>
      <c r="J76" s="623"/>
    </row>
    <row r="77" spans="1:19" s="625" customFormat="1" ht="27.75" customHeight="1">
      <c r="A77" s="617">
        <f t="shared" si="2"/>
        <v>4</v>
      </c>
      <c r="B77" s="686"/>
      <c r="C77" s="613"/>
      <c r="D77" s="620"/>
      <c r="E77" s="621"/>
      <c r="F77" s="491"/>
      <c r="G77" s="622"/>
      <c r="H77" s="492"/>
      <c r="I77" s="490"/>
      <c r="J77" s="623"/>
    </row>
    <row r="78" spans="1:19" s="625" customFormat="1" ht="27.75" customHeight="1">
      <c r="A78" s="617">
        <f t="shared" si="2"/>
        <v>5</v>
      </c>
      <c r="B78" s="686"/>
      <c r="C78" s="613"/>
      <c r="D78" s="620"/>
      <c r="E78" s="621"/>
      <c r="F78" s="491"/>
      <c r="G78" s="622"/>
      <c r="H78" s="492"/>
      <c r="I78" s="490"/>
      <c r="J78" s="623"/>
    </row>
    <row r="79" spans="1:19" s="625" customFormat="1" ht="27.75" customHeight="1">
      <c r="A79" s="617">
        <f t="shared" si="2"/>
        <v>6</v>
      </c>
      <c r="B79" s="637"/>
      <c r="C79" s="613"/>
      <c r="D79" s="620"/>
      <c r="E79" s="621"/>
      <c r="F79" s="491"/>
      <c r="G79" s="622"/>
      <c r="H79" s="492"/>
      <c r="I79" s="490"/>
      <c r="J79" s="623"/>
      <c r="K79" s="624"/>
    </row>
    <row r="80" spans="1:19" s="625" customFormat="1" ht="27.75" customHeight="1">
      <c r="A80" s="617">
        <f t="shared" si="2"/>
        <v>7</v>
      </c>
      <c r="B80" s="634"/>
      <c r="C80" s="613"/>
      <c r="D80" s="620"/>
      <c r="E80" s="621"/>
      <c r="F80" s="491"/>
      <c r="G80" s="622"/>
      <c r="H80" s="492"/>
      <c r="I80" s="490"/>
      <c r="J80" s="623"/>
    </row>
    <row r="81" spans="1:19" s="625" customFormat="1" ht="27.75" customHeight="1">
      <c r="A81" s="617">
        <f t="shared" si="2"/>
        <v>8</v>
      </c>
      <c r="B81" s="634"/>
      <c r="C81" s="614"/>
      <c r="D81" s="620"/>
      <c r="E81" s="621"/>
      <c r="F81" s="491"/>
      <c r="G81" s="622"/>
      <c r="H81" s="492"/>
      <c r="I81" s="490"/>
      <c r="J81" s="623"/>
    </row>
    <row r="82" spans="1:19" s="625" customFormat="1" ht="27.75" customHeight="1">
      <c r="A82" s="617">
        <f t="shared" si="2"/>
        <v>9</v>
      </c>
      <c r="B82" s="637"/>
      <c r="C82" s="614"/>
      <c r="D82" s="620"/>
      <c r="E82" s="621"/>
      <c r="F82" s="491"/>
      <c r="G82" s="622"/>
      <c r="H82" s="492"/>
      <c r="I82" s="490"/>
      <c r="J82" s="623"/>
    </row>
    <row r="83" spans="1:19" s="625" customFormat="1" ht="27.75" customHeight="1">
      <c r="A83" s="617">
        <f t="shared" si="2"/>
        <v>10</v>
      </c>
      <c r="B83" s="634"/>
      <c r="C83" s="615"/>
      <c r="D83" s="620"/>
      <c r="E83" s="621"/>
      <c r="F83" s="491"/>
      <c r="G83" s="622"/>
      <c r="H83" s="492"/>
      <c r="I83" s="490"/>
      <c r="J83" s="623"/>
      <c r="K83" s="624"/>
    </row>
    <row r="84" spans="1:19" s="625" customFormat="1" ht="27.75" customHeight="1">
      <c r="A84" s="617">
        <f t="shared" si="2"/>
        <v>11</v>
      </c>
      <c r="B84" s="634"/>
      <c r="C84" s="614"/>
      <c r="D84" s="620"/>
      <c r="E84" s="621"/>
      <c r="F84" s="491"/>
      <c r="G84" s="622"/>
      <c r="H84" s="492"/>
      <c r="I84" s="490"/>
      <c r="J84" s="623"/>
      <c r="K84" s="624"/>
    </row>
    <row r="85" spans="1:19" s="625" customFormat="1" ht="27.75" customHeight="1">
      <c r="A85" s="617">
        <f t="shared" si="2"/>
        <v>12</v>
      </c>
      <c r="B85" s="634"/>
      <c r="C85" s="614"/>
      <c r="D85" s="620"/>
      <c r="E85" s="621"/>
      <c r="F85" s="491"/>
      <c r="G85" s="622"/>
      <c r="H85" s="492"/>
      <c r="I85" s="490"/>
      <c r="J85" s="623"/>
    </row>
    <row r="86" spans="1:19" s="625" customFormat="1" ht="27.75" customHeight="1">
      <c r="A86" s="617">
        <f t="shared" si="2"/>
        <v>13</v>
      </c>
      <c r="B86" s="637"/>
      <c r="C86" s="614"/>
      <c r="D86" s="620"/>
      <c r="E86" s="621"/>
      <c r="F86" s="491"/>
      <c r="G86" s="622"/>
      <c r="H86" s="492"/>
      <c r="I86" s="490"/>
      <c r="J86" s="623"/>
    </row>
    <row r="87" spans="1:19" s="625" customFormat="1" ht="27.75" customHeight="1">
      <c r="A87" s="617">
        <f t="shared" si="2"/>
        <v>14</v>
      </c>
      <c r="B87" s="687"/>
      <c r="C87" s="614"/>
      <c r="D87" s="620"/>
      <c r="E87" s="621"/>
      <c r="F87" s="491"/>
      <c r="G87" s="622"/>
      <c r="H87" s="492"/>
      <c r="I87" s="490"/>
      <c r="J87" s="623"/>
    </row>
    <row r="88" spans="1:19" s="625" customFormat="1" ht="27.75" customHeight="1">
      <c r="A88" s="617">
        <f t="shared" si="2"/>
        <v>15</v>
      </c>
      <c r="B88" s="634"/>
      <c r="C88" s="613"/>
      <c r="D88" s="620"/>
      <c r="E88" s="621"/>
      <c r="F88" s="491"/>
      <c r="G88" s="622"/>
      <c r="H88" s="492"/>
      <c r="I88" s="490"/>
      <c r="J88" s="623"/>
    </row>
    <row r="89" spans="1:19" s="625" customFormat="1" ht="27.75" customHeight="1">
      <c r="A89" s="617">
        <f t="shared" si="2"/>
        <v>16</v>
      </c>
      <c r="B89" s="634"/>
      <c r="C89" s="613"/>
      <c r="D89" s="620"/>
      <c r="E89" s="621"/>
      <c r="F89" s="491"/>
      <c r="G89" s="622"/>
      <c r="H89" s="492"/>
      <c r="I89" s="490"/>
      <c r="J89" s="623"/>
    </row>
    <row r="90" spans="1:19" s="625" customFormat="1" ht="27.75" customHeight="1">
      <c r="A90" s="617">
        <f t="shared" si="2"/>
        <v>17</v>
      </c>
      <c r="B90" s="637"/>
      <c r="C90" s="614"/>
      <c r="D90" s="620"/>
      <c r="E90" s="621"/>
      <c r="F90" s="491"/>
      <c r="G90" s="622"/>
      <c r="H90" s="492"/>
      <c r="I90" s="490"/>
      <c r="J90" s="623"/>
      <c r="L90" s="624"/>
    </row>
    <row r="91" spans="1:19" s="625" customFormat="1" ht="27.75" customHeight="1">
      <c r="A91" s="617">
        <f t="shared" si="2"/>
        <v>1</v>
      </c>
      <c r="B91" s="637"/>
      <c r="C91" s="613"/>
      <c r="D91" s="620"/>
      <c r="E91" s="621"/>
      <c r="F91" s="491"/>
      <c r="G91" s="622"/>
      <c r="H91" s="492"/>
      <c r="I91" s="490"/>
      <c r="J91" s="623"/>
      <c r="K91" s="627"/>
      <c r="L91" s="624"/>
    </row>
    <row r="92" spans="1:19" s="625" customFormat="1" ht="27.75" customHeight="1">
      <c r="A92" s="617">
        <f t="shared" si="2"/>
        <v>2</v>
      </c>
      <c r="B92" s="637"/>
      <c r="C92" s="614"/>
      <c r="D92" s="620"/>
      <c r="E92" s="621"/>
      <c r="F92" s="491"/>
      <c r="G92" s="622"/>
      <c r="H92" s="492"/>
      <c r="I92" s="490"/>
      <c r="J92" s="623"/>
      <c r="K92" s="628"/>
      <c r="L92" s="624"/>
    </row>
    <row r="93" spans="1:19" s="625" customFormat="1" ht="27.75" customHeight="1">
      <c r="A93" s="617">
        <f t="shared" si="2"/>
        <v>3</v>
      </c>
      <c r="B93" s="634"/>
      <c r="C93" s="614"/>
      <c r="D93" s="620"/>
      <c r="E93" s="621"/>
      <c r="F93" s="491"/>
      <c r="G93" s="622"/>
      <c r="H93" s="492"/>
      <c r="I93" s="490"/>
      <c r="J93" s="623"/>
      <c r="K93" s="627"/>
      <c r="L93" s="624"/>
    </row>
    <row r="94" spans="1:19" s="625" customFormat="1" ht="27.75" customHeight="1">
      <c r="A94" s="617">
        <f t="shared" si="2"/>
        <v>4</v>
      </c>
      <c r="B94" s="634"/>
      <c r="C94" s="615"/>
      <c r="D94" s="620"/>
      <c r="E94" s="621"/>
      <c r="F94" s="491"/>
      <c r="G94" s="622"/>
      <c r="H94" s="492"/>
      <c r="I94" s="490"/>
      <c r="J94" s="623"/>
      <c r="K94" s="628"/>
      <c r="L94" s="624"/>
    </row>
    <row r="95" spans="1:19" s="625" customFormat="1" ht="27.75" customHeight="1">
      <c r="A95" s="617">
        <f t="shared" si="2"/>
        <v>5</v>
      </c>
      <c r="B95" s="637"/>
      <c r="C95" s="614"/>
      <c r="D95" s="620"/>
      <c r="E95" s="621"/>
      <c r="F95" s="491"/>
      <c r="G95" s="622"/>
      <c r="H95" s="492"/>
      <c r="I95" s="490"/>
      <c r="J95" s="623"/>
      <c r="K95" s="627"/>
      <c r="L95" s="627"/>
      <c r="M95" s="627"/>
      <c r="N95" s="627"/>
      <c r="O95" s="627"/>
      <c r="P95" s="627"/>
      <c r="Q95" s="627"/>
      <c r="R95" s="627"/>
      <c r="S95" s="627"/>
    </row>
    <row r="96" spans="1:19" s="625" customFormat="1" ht="27.75" customHeight="1">
      <c r="A96" s="617">
        <f t="shared" si="2"/>
        <v>6</v>
      </c>
      <c r="B96" s="634"/>
      <c r="C96" s="614"/>
      <c r="D96" s="620"/>
      <c r="E96" s="621"/>
      <c r="F96" s="491"/>
      <c r="G96" s="622"/>
      <c r="H96" s="492"/>
      <c r="I96" s="490"/>
      <c r="J96" s="623"/>
      <c r="K96" s="624"/>
      <c r="L96" s="627"/>
      <c r="M96" s="627"/>
      <c r="N96" s="627"/>
      <c r="O96" s="627"/>
      <c r="P96" s="627"/>
      <c r="Q96" s="627"/>
      <c r="R96" s="627"/>
      <c r="S96" s="627"/>
    </row>
    <row r="97" spans="1:19" s="625" customFormat="1" ht="27.75" customHeight="1">
      <c r="A97" s="617">
        <f t="shared" si="2"/>
        <v>7</v>
      </c>
      <c r="B97" s="634"/>
      <c r="C97" s="614"/>
      <c r="D97" s="620"/>
      <c r="E97" s="621"/>
      <c r="F97" s="491"/>
      <c r="G97" s="622"/>
      <c r="H97" s="492"/>
      <c r="I97" s="490"/>
      <c r="J97" s="623"/>
      <c r="K97" s="628"/>
      <c r="L97" s="627"/>
      <c r="M97" s="627"/>
      <c r="N97" s="627"/>
      <c r="O97" s="627"/>
      <c r="P97" s="627"/>
      <c r="Q97" s="627"/>
      <c r="R97" s="627"/>
      <c r="S97" s="627"/>
    </row>
    <row r="98" spans="1:19" s="625" customFormat="1" ht="27.75" customHeight="1">
      <c r="A98" s="617">
        <f t="shared" si="2"/>
        <v>8</v>
      </c>
      <c r="B98" s="637"/>
      <c r="C98" s="614"/>
      <c r="D98" s="620"/>
      <c r="E98" s="621"/>
      <c r="F98" s="491"/>
      <c r="G98" s="622"/>
      <c r="H98" s="492"/>
      <c r="I98" s="490"/>
      <c r="J98" s="623"/>
      <c r="K98" s="624"/>
      <c r="L98" s="627"/>
      <c r="M98" s="627"/>
      <c r="N98" s="627"/>
      <c r="O98" s="627"/>
      <c r="P98" s="627"/>
      <c r="Q98" s="627"/>
      <c r="R98" s="627"/>
      <c r="S98" s="627"/>
    </row>
    <row r="99" spans="1:19" s="631" customFormat="1" ht="27.75" customHeight="1">
      <c r="A99" s="617">
        <f t="shared" si="2"/>
        <v>9</v>
      </c>
      <c r="B99" s="686"/>
      <c r="C99" s="613"/>
      <c r="D99" s="620"/>
      <c r="E99" s="621"/>
      <c r="F99" s="491"/>
      <c r="G99" s="622"/>
      <c r="H99" s="492"/>
      <c r="I99" s="490"/>
      <c r="J99" s="623"/>
      <c r="K99" s="625"/>
      <c r="L99" s="630"/>
      <c r="M99" s="630"/>
      <c r="N99" s="630"/>
      <c r="O99" s="630"/>
      <c r="P99" s="630"/>
      <c r="Q99" s="630"/>
      <c r="R99" s="630"/>
      <c r="S99" s="630"/>
    </row>
    <row r="100" spans="1:19" s="625" customFormat="1" ht="27.75" customHeight="1">
      <c r="A100" s="617">
        <f t="shared" si="2"/>
        <v>10</v>
      </c>
      <c r="B100" s="686"/>
      <c r="C100" s="613"/>
      <c r="D100" s="620"/>
      <c r="E100" s="621"/>
      <c r="F100" s="491"/>
      <c r="G100" s="622"/>
      <c r="H100" s="492"/>
      <c r="I100" s="490"/>
      <c r="J100" s="623"/>
      <c r="K100" s="624"/>
    </row>
    <row r="101" spans="1:19" s="625" customFormat="1" ht="27.75" customHeight="1">
      <c r="A101" s="617">
        <f t="shared" si="2"/>
        <v>11</v>
      </c>
      <c r="B101" s="634"/>
      <c r="C101" s="613"/>
      <c r="D101" s="620"/>
      <c r="E101" s="621"/>
      <c r="F101" s="491"/>
      <c r="G101" s="622"/>
      <c r="H101" s="492"/>
      <c r="I101" s="490"/>
      <c r="J101" s="623"/>
    </row>
    <row r="102" spans="1:19" s="625" customFormat="1" ht="27.75" customHeight="1">
      <c r="A102" s="617">
        <f t="shared" si="2"/>
        <v>12</v>
      </c>
      <c r="B102" s="634"/>
      <c r="C102" s="613"/>
      <c r="D102" s="620"/>
      <c r="E102" s="621"/>
      <c r="F102" s="491"/>
      <c r="G102" s="622"/>
      <c r="H102" s="492"/>
      <c r="I102" s="490"/>
      <c r="J102" s="623"/>
    </row>
    <row r="103" spans="1:19" s="625" customFormat="1" ht="27.75" customHeight="1">
      <c r="A103" s="617">
        <f t="shared" si="2"/>
        <v>13</v>
      </c>
      <c r="B103" s="686"/>
      <c r="C103" s="613"/>
      <c r="D103" s="620"/>
      <c r="E103" s="621"/>
      <c r="F103" s="491"/>
      <c r="G103" s="622"/>
      <c r="H103" s="492"/>
      <c r="I103" s="490"/>
      <c r="J103" s="623"/>
    </row>
    <row r="104" spans="1:19" s="625" customFormat="1" ht="27.75" customHeight="1">
      <c r="A104" s="617">
        <f t="shared" si="2"/>
        <v>14</v>
      </c>
      <c r="B104" s="634"/>
      <c r="C104" s="613"/>
      <c r="D104" s="620"/>
      <c r="E104" s="621"/>
      <c r="F104" s="491"/>
      <c r="G104" s="622"/>
      <c r="H104" s="492"/>
      <c r="I104" s="490"/>
      <c r="J104" s="623"/>
      <c r="K104" s="627"/>
    </row>
    <row r="105" spans="1:19" s="625" customFormat="1" ht="27.75" customHeight="1">
      <c r="A105" s="617">
        <f t="shared" si="2"/>
        <v>15</v>
      </c>
      <c r="B105" s="634"/>
      <c r="C105" s="613"/>
      <c r="D105" s="620"/>
      <c r="E105" s="621"/>
      <c r="F105" s="491"/>
      <c r="G105" s="622"/>
      <c r="H105" s="492"/>
      <c r="I105" s="490"/>
      <c r="J105" s="623"/>
      <c r="K105" s="627"/>
    </row>
    <row r="106" spans="1:19" s="625" customFormat="1" ht="27.75" customHeight="1">
      <c r="A106" s="617">
        <f t="shared" si="2"/>
        <v>16</v>
      </c>
      <c r="B106" s="634"/>
      <c r="C106" s="613"/>
      <c r="D106" s="620"/>
      <c r="E106" s="621"/>
      <c r="F106" s="491"/>
      <c r="G106" s="622"/>
      <c r="H106" s="492"/>
      <c r="I106" s="490"/>
      <c r="J106" s="623"/>
      <c r="K106" s="628"/>
    </row>
    <row r="107" spans="1:19" s="625" customFormat="1" ht="27.75" customHeight="1">
      <c r="A107" s="617">
        <f t="shared" si="2"/>
        <v>17</v>
      </c>
      <c r="B107" s="634"/>
      <c r="C107" s="614"/>
      <c r="D107" s="620"/>
      <c r="E107" s="621"/>
      <c r="F107" s="491"/>
      <c r="G107" s="622"/>
      <c r="H107" s="492"/>
      <c r="I107" s="490"/>
      <c r="J107" s="623"/>
      <c r="K107" s="628"/>
    </row>
    <row r="108" spans="1:19" s="625" customFormat="1" ht="27.75" customHeight="1">
      <c r="A108" s="617">
        <f t="shared" si="2"/>
        <v>1</v>
      </c>
      <c r="B108" s="634"/>
      <c r="C108" s="614"/>
      <c r="D108" s="620"/>
      <c r="E108" s="621"/>
      <c r="F108" s="491"/>
      <c r="G108" s="622"/>
      <c r="H108" s="492"/>
      <c r="I108" s="490"/>
      <c r="J108" s="623"/>
      <c r="K108" s="628"/>
    </row>
    <row r="109" spans="1:19" s="625" customFormat="1" ht="27.75" customHeight="1">
      <c r="A109" s="617">
        <f t="shared" si="2"/>
        <v>2</v>
      </c>
      <c r="B109" s="634"/>
      <c r="C109" s="615"/>
      <c r="D109" s="620"/>
      <c r="E109" s="621"/>
      <c r="F109" s="491"/>
      <c r="G109" s="622"/>
      <c r="H109" s="492"/>
      <c r="I109" s="490"/>
      <c r="J109" s="623"/>
      <c r="K109" s="624"/>
      <c r="L109" s="624"/>
    </row>
    <row r="110" spans="1:19" s="625" customFormat="1" ht="27.75" customHeight="1">
      <c r="A110" s="617">
        <f t="shared" si="2"/>
        <v>3</v>
      </c>
      <c r="B110" s="634"/>
      <c r="C110" s="614"/>
      <c r="D110" s="620"/>
      <c r="E110" s="621"/>
      <c r="F110" s="491"/>
      <c r="G110" s="622"/>
      <c r="H110" s="492"/>
      <c r="I110" s="490"/>
      <c r="J110" s="623"/>
      <c r="K110" s="624"/>
    </row>
    <row r="111" spans="1:19" s="625" customFormat="1" ht="27.75" customHeight="1">
      <c r="A111" s="617">
        <f t="shared" si="2"/>
        <v>4</v>
      </c>
      <c r="B111" s="637"/>
      <c r="C111" s="613"/>
      <c r="D111" s="620"/>
      <c r="E111" s="621"/>
      <c r="F111" s="491"/>
      <c r="G111" s="622"/>
      <c r="H111" s="492"/>
      <c r="I111" s="490"/>
      <c r="J111" s="623"/>
      <c r="K111" s="624"/>
      <c r="L111" s="627"/>
      <c r="M111" s="627"/>
      <c r="N111" s="627"/>
      <c r="O111" s="627"/>
      <c r="P111" s="627"/>
      <c r="Q111" s="627"/>
      <c r="R111" s="627"/>
      <c r="S111" s="627"/>
    </row>
    <row r="112" spans="1:19" s="625" customFormat="1" ht="27.75" customHeight="1">
      <c r="A112" s="617">
        <f t="shared" si="2"/>
        <v>5</v>
      </c>
      <c r="B112" s="634"/>
      <c r="C112" s="613"/>
      <c r="D112" s="620"/>
      <c r="E112" s="621"/>
      <c r="F112" s="491"/>
      <c r="G112" s="622"/>
      <c r="H112" s="492"/>
      <c r="I112" s="490"/>
      <c r="J112" s="623"/>
      <c r="K112" s="624"/>
    </row>
    <row r="113" spans="1:11" s="625" customFormat="1" ht="27.75" customHeight="1">
      <c r="A113" s="617">
        <f t="shared" si="2"/>
        <v>6</v>
      </c>
      <c r="B113" s="634"/>
      <c r="C113" s="613"/>
      <c r="D113" s="620"/>
      <c r="E113" s="621"/>
      <c r="F113" s="491"/>
      <c r="G113" s="622"/>
      <c r="H113" s="492"/>
      <c r="I113" s="490"/>
      <c r="J113" s="623"/>
      <c r="K113" s="627"/>
    </row>
    <row r="114" spans="1:11" s="625" customFormat="1" ht="27.75" customHeight="1">
      <c r="A114" s="617">
        <f t="shared" si="2"/>
        <v>7</v>
      </c>
      <c r="B114" s="659"/>
      <c r="C114" s="613"/>
      <c r="D114" s="620"/>
      <c r="E114" s="621"/>
      <c r="F114" s="491"/>
      <c r="G114" s="622"/>
      <c r="H114" s="492"/>
      <c r="I114" s="490"/>
      <c r="J114" s="623"/>
      <c r="K114" s="627"/>
    </row>
    <row r="115" spans="1:11" s="625" customFormat="1" ht="27.75" customHeight="1">
      <c r="A115" s="617">
        <f t="shared" si="2"/>
        <v>8</v>
      </c>
      <c r="B115" s="634"/>
      <c r="C115" s="613"/>
      <c r="D115" s="620"/>
      <c r="E115" s="621"/>
      <c r="F115" s="491"/>
      <c r="G115" s="622"/>
      <c r="H115" s="492"/>
      <c r="I115" s="490"/>
      <c r="J115" s="623"/>
      <c r="K115" s="624"/>
    </row>
    <row r="116" spans="1:11" s="625" customFormat="1" ht="27.75" customHeight="1">
      <c r="A116" s="617">
        <f t="shared" si="2"/>
        <v>9</v>
      </c>
      <c r="B116" s="634"/>
      <c r="C116" s="613"/>
      <c r="D116" s="620"/>
      <c r="E116" s="621"/>
      <c r="F116" s="491"/>
      <c r="G116" s="622"/>
      <c r="H116" s="492"/>
      <c r="I116" s="490"/>
      <c r="J116" s="623"/>
      <c r="K116" s="624"/>
    </row>
    <row r="117" spans="1:11" s="625" customFormat="1" ht="27.75" customHeight="1">
      <c r="A117" s="617">
        <f t="shared" si="2"/>
        <v>10</v>
      </c>
      <c r="B117" s="634"/>
      <c r="C117" s="614"/>
      <c r="D117" s="620"/>
      <c r="E117" s="621"/>
      <c r="F117" s="491"/>
      <c r="G117" s="622"/>
      <c r="H117" s="492"/>
      <c r="I117" s="490"/>
      <c r="J117" s="623"/>
      <c r="K117" s="628"/>
    </row>
    <row r="118" spans="1:11" s="625" customFormat="1" ht="27.75" customHeight="1">
      <c r="A118" s="617">
        <f t="shared" si="2"/>
        <v>11</v>
      </c>
      <c r="B118" s="634"/>
      <c r="C118" s="615"/>
      <c r="D118" s="620"/>
      <c r="E118" s="621"/>
      <c r="F118" s="491"/>
      <c r="G118" s="622"/>
      <c r="H118" s="492"/>
      <c r="I118" s="490"/>
      <c r="J118" s="623"/>
      <c r="K118" s="624"/>
    </row>
    <row r="119" spans="1:11" s="625" customFormat="1" ht="27.75" customHeight="1">
      <c r="A119" s="617">
        <f t="shared" si="2"/>
        <v>12</v>
      </c>
      <c r="B119" s="634"/>
      <c r="C119" s="614"/>
      <c r="D119" s="620"/>
      <c r="E119" s="621"/>
      <c r="F119" s="491"/>
      <c r="G119" s="622"/>
      <c r="H119" s="492"/>
      <c r="I119" s="490"/>
      <c r="J119" s="623"/>
    </row>
    <row r="120" spans="1:11" s="625" customFormat="1" ht="27.75" customHeight="1">
      <c r="A120" s="617">
        <f t="shared" si="2"/>
        <v>13</v>
      </c>
      <c r="B120" s="634"/>
      <c r="C120" s="614"/>
      <c r="D120" s="620"/>
      <c r="E120" s="621"/>
      <c r="F120" s="491"/>
      <c r="G120" s="622"/>
      <c r="H120" s="492"/>
      <c r="I120" s="490"/>
      <c r="J120" s="623"/>
    </row>
    <row r="121" spans="1:11" s="625" customFormat="1" ht="27.75" customHeight="1">
      <c r="A121" s="617">
        <f t="shared" si="2"/>
        <v>14</v>
      </c>
      <c r="B121" s="634"/>
      <c r="C121" s="614"/>
      <c r="D121" s="620"/>
      <c r="E121" s="621"/>
      <c r="F121" s="491"/>
      <c r="G121" s="622"/>
      <c r="H121" s="492"/>
      <c r="I121" s="490"/>
      <c r="J121" s="623"/>
    </row>
    <row r="122" spans="1:11" s="625" customFormat="1" ht="27.75" customHeight="1">
      <c r="A122" s="617">
        <f t="shared" si="2"/>
        <v>15</v>
      </c>
      <c r="B122" s="634"/>
      <c r="C122" s="613"/>
      <c r="D122" s="620"/>
      <c r="E122" s="621"/>
      <c r="F122" s="491"/>
      <c r="G122" s="622"/>
      <c r="H122" s="492"/>
      <c r="I122" s="490"/>
      <c r="J122" s="623"/>
      <c r="K122" s="624"/>
    </row>
    <row r="123" spans="1:11" s="625" customFormat="1" ht="27.75" customHeight="1">
      <c r="A123" s="617">
        <f t="shared" si="2"/>
        <v>16</v>
      </c>
      <c r="B123" s="634"/>
      <c r="C123" s="613"/>
      <c r="D123" s="620"/>
      <c r="E123" s="621"/>
      <c r="F123" s="491"/>
      <c r="G123" s="622"/>
      <c r="H123" s="492"/>
      <c r="I123" s="490"/>
      <c r="J123" s="623"/>
    </row>
    <row r="124" spans="1:11" s="625" customFormat="1" ht="27.75" customHeight="1">
      <c r="A124" s="617">
        <f t="shared" si="2"/>
        <v>17</v>
      </c>
      <c r="B124" s="634"/>
      <c r="C124" s="613"/>
      <c r="D124" s="620"/>
      <c r="E124" s="621"/>
      <c r="F124" s="491"/>
      <c r="G124" s="622"/>
      <c r="H124" s="492"/>
      <c r="I124" s="490"/>
      <c r="J124" s="623"/>
    </row>
    <row r="125" spans="1:11" s="625" customFormat="1" ht="27.75" customHeight="1">
      <c r="A125" s="617">
        <f t="shared" si="2"/>
        <v>1</v>
      </c>
      <c r="B125" s="686"/>
      <c r="C125" s="613"/>
      <c r="D125" s="620"/>
      <c r="E125" s="621"/>
      <c r="F125" s="491"/>
      <c r="G125" s="622"/>
      <c r="H125" s="492"/>
      <c r="I125" s="490"/>
      <c r="J125" s="623"/>
      <c r="K125" s="627"/>
    </row>
    <row r="126" spans="1:11" s="625" customFormat="1" ht="27.75" customHeight="1">
      <c r="A126" s="617">
        <f t="shared" si="2"/>
        <v>2</v>
      </c>
      <c r="B126" s="634"/>
      <c r="C126" s="614"/>
      <c r="D126" s="620"/>
      <c r="E126" s="621"/>
      <c r="F126" s="491"/>
      <c r="G126" s="622"/>
      <c r="H126" s="492"/>
      <c r="I126" s="490"/>
      <c r="J126" s="623"/>
      <c r="K126" s="624"/>
    </row>
    <row r="127" spans="1:11" s="625" customFormat="1" ht="27.75" customHeight="1">
      <c r="A127" s="617">
        <f t="shared" si="2"/>
        <v>3</v>
      </c>
      <c r="B127" s="634"/>
      <c r="C127" s="614"/>
      <c r="D127" s="620"/>
      <c r="E127" s="621"/>
      <c r="F127" s="491"/>
      <c r="G127" s="622"/>
      <c r="H127" s="492"/>
      <c r="I127" s="490"/>
      <c r="J127" s="623"/>
      <c r="K127" s="624"/>
    </row>
    <row r="128" spans="1:11" s="625" customFormat="1" ht="27.75" customHeight="1">
      <c r="A128" s="617">
        <f t="shared" si="2"/>
        <v>4</v>
      </c>
      <c r="B128" s="634"/>
      <c r="C128" s="613"/>
      <c r="D128" s="620"/>
      <c r="E128" s="621"/>
      <c r="F128" s="491"/>
      <c r="G128" s="622"/>
      <c r="H128" s="492"/>
      <c r="I128" s="490"/>
      <c r="J128" s="623"/>
      <c r="K128" s="624"/>
    </row>
    <row r="129" spans="1:19" s="625" customFormat="1" ht="27.75" customHeight="1">
      <c r="A129" s="617">
        <f t="shared" si="2"/>
        <v>5</v>
      </c>
      <c r="B129" s="634"/>
      <c r="C129" s="614"/>
      <c r="D129" s="620"/>
      <c r="E129" s="621"/>
      <c r="F129" s="491"/>
      <c r="G129" s="622"/>
      <c r="H129" s="492"/>
      <c r="I129" s="490"/>
      <c r="J129" s="623"/>
      <c r="K129" s="624"/>
    </row>
    <row r="130" spans="1:19" s="625" customFormat="1" ht="27.75" customHeight="1">
      <c r="A130" s="617">
        <f t="shared" si="2"/>
        <v>6</v>
      </c>
      <c r="B130" s="634"/>
      <c r="C130" s="615"/>
      <c r="D130" s="620"/>
      <c r="E130" s="621"/>
      <c r="F130" s="491"/>
      <c r="G130" s="622"/>
      <c r="H130" s="492"/>
      <c r="I130" s="490"/>
      <c r="J130" s="623"/>
      <c r="K130" s="627"/>
    </row>
    <row r="131" spans="1:19" s="625" customFormat="1" ht="27.75" customHeight="1">
      <c r="A131" s="617">
        <f t="shared" si="2"/>
        <v>7</v>
      </c>
      <c r="B131" s="634"/>
      <c r="C131" s="614"/>
      <c r="D131" s="620"/>
      <c r="E131" s="621"/>
      <c r="F131" s="491"/>
      <c r="G131" s="622"/>
      <c r="H131" s="492"/>
      <c r="I131" s="490"/>
      <c r="J131" s="623"/>
      <c r="K131" s="627"/>
    </row>
    <row r="132" spans="1:19" s="625" customFormat="1" ht="27.75" customHeight="1">
      <c r="A132" s="617">
        <f t="shared" si="2"/>
        <v>8</v>
      </c>
      <c r="B132" s="634"/>
      <c r="C132" s="614"/>
      <c r="D132" s="620"/>
      <c r="E132" s="621"/>
      <c r="F132" s="491"/>
      <c r="G132" s="622"/>
      <c r="H132" s="492"/>
      <c r="I132" s="490"/>
      <c r="J132" s="623"/>
      <c r="K132" s="624"/>
      <c r="L132" s="624"/>
    </row>
    <row r="133" spans="1:19" s="625" customFormat="1" ht="27.75" customHeight="1">
      <c r="A133" s="617">
        <f t="shared" si="2"/>
        <v>9</v>
      </c>
      <c r="B133" s="634"/>
      <c r="C133" s="614"/>
      <c r="D133" s="620"/>
      <c r="E133" s="621"/>
      <c r="F133" s="491"/>
      <c r="G133" s="622"/>
      <c r="H133" s="492"/>
      <c r="I133" s="490"/>
      <c r="J133" s="623"/>
      <c r="K133" s="624"/>
      <c r="L133" s="624"/>
    </row>
    <row r="134" spans="1:19" s="625" customFormat="1" ht="27.75" customHeight="1">
      <c r="A134" s="617">
        <f t="shared" ref="A134:A197" si="3">IF(A133=17,1,A133+1)</f>
        <v>10</v>
      </c>
      <c r="B134" s="634"/>
      <c r="C134" s="613"/>
      <c r="D134" s="620"/>
      <c r="E134" s="621"/>
      <c r="F134" s="491"/>
      <c r="G134" s="622"/>
      <c r="H134" s="492"/>
      <c r="I134" s="490"/>
      <c r="J134" s="623"/>
      <c r="K134" s="624"/>
      <c r="L134" s="624"/>
    </row>
    <row r="135" spans="1:19" s="625" customFormat="1" ht="27.75" customHeight="1">
      <c r="A135" s="617">
        <f t="shared" si="3"/>
        <v>11</v>
      </c>
      <c r="B135" s="634"/>
      <c r="C135" s="613"/>
      <c r="D135" s="620"/>
      <c r="E135" s="621"/>
      <c r="F135" s="491"/>
      <c r="G135" s="622"/>
      <c r="H135" s="492"/>
      <c r="I135" s="490"/>
      <c r="J135" s="623"/>
      <c r="L135" s="627"/>
      <c r="M135" s="627"/>
      <c r="N135" s="627"/>
      <c r="O135" s="627"/>
      <c r="P135" s="627"/>
      <c r="Q135" s="627"/>
      <c r="R135" s="627"/>
      <c r="S135" s="627"/>
    </row>
    <row r="136" spans="1:19" s="625" customFormat="1" ht="27.75" customHeight="1">
      <c r="A136" s="617">
        <f t="shared" si="3"/>
        <v>12</v>
      </c>
      <c r="B136" s="634"/>
      <c r="C136" s="613"/>
      <c r="D136" s="620"/>
      <c r="E136" s="621"/>
      <c r="F136" s="491"/>
      <c r="G136" s="622"/>
      <c r="H136" s="492"/>
      <c r="I136" s="490"/>
      <c r="J136" s="623"/>
      <c r="L136" s="627"/>
      <c r="M136" s="627"/>
      <c r="N136" s="627"/>
      <c r="O136" s="627"/>
      <c r="P136" s="627"/>
      <c r="Q136" s="627"/>
      <c r="R136" s="627"/>
      <c r="S136" s="627"/>
    </row>
    <row r="137" spans="1:19" s="625" customFormat="1" ht="27.75" customHeight="1">
      <c r="A137" s="617">
        <f t="shared" si="3"/>
        <v>13</v>
      </c>
      <c r="B137" s="686"/>
      <c r="C137" s="613"/>
      <c r="D137" s="620"/>
      <c r="E137" s="621"/>
      <c r="F137" s="491"/>
      <c r="G137" s="622"/>
      <c r="H137" s="492"/>
      <c r="I137" s="490"/>
      <c r="J137" s="623"/>
      <c r="K137" s="627"/>
      <c r="L137" s="627"/>
      <c r="M137" s="627"/>
      <c r="N137" s="627"/>
      <c r="O137" s="627"/>
      <c r="P137" s="627"/>
      <c r="Q137" s="627"/>
      <c r="R137" s="627"/>
      <c r="S137" s="627"/>
    </row>
    <row r="138" spans="1:19" s="625" customFormat="1" ht="27.75" customHeight="1">
      <c r="A138" s="617">
        <f t="shared" si="3"/>
        <v>14</v>
      </c>
      <c r="B138" s="634"/>
      <c r="C138" s="613"/>
      <c r="D138" s="620"/>
      <c r="E138" s="621"/>
      <c r="F138" s="491"/>
      <c r="G138" s="622"/>
      <c r="H138" s="492"/>
      <c r="I138" s="490"/>
      <c r="J138" s="623"/>
      <c r="K138" s="624"/>
      <c r="L138" s="627"/>
      <c r="M138" s="627"/>
      <c r="N138" s="627"/>
      <c r="O138" s="627"/>
      <c r="P138" s="627"/>
      <c r="Q138" s="627"/>
      <c r="R138" s="627"/>
      <c r="S138" s="627"/>
    </row>
    <row r="139" spans="1:19" s="625" customFormat="1" ht="27.75" customHeight="1">
      <c r="A139" s="617">
        <f t="shared" si="3"/>
        <v>15</v>
      </c>
      <c r="B139" s="634"/>
      <c r="C139" s="613"/>
      <c r="D139" s="620"/>
      <c r="E139" s="621"/>
      <c r="F139" s="491"/>
      <c r="G139" s="622"/>
      <c r="H139" s="492"/>
      <c r="I139" s="490"/>
      <c r="J139" s="623"/>
      <c r="K139" s="624"/>
      <c r="L139" s="627"/>
      <c r="M139" s="627"/>
      <c r="N139" s="627"/>
      <c r="O139" s="627"/>
      <c r="P139" s="627"/>
      <c r="Q139" s="627"/>
      <c r="R139" s="627"/>
      <c r="S139" s="627"/>
    </row>
    <row r="140" spans="1:19" s="625" customFormat="1" ht="27.75" customHeight="1">
      <c r="A140" s="617">
        <f t="shared" si="3"/>
        <v>16</v>
      </c>
      <c r="B140" s="634"/>
      <c r="C140" s="613"/>
      <c r="D140" s="620"/>
      <c r="E140" s="621"/>
      <c r="F140" s="491"/>
      <c r="G140" s="622"/>
      <c r="H140" s="492"/>
      <c r="I140" s="492"/>
      <c r="J140" s="623"/>
      <c r="K140" s="624"/>
      <c r="L140" s="627"/>
      <c r="M140" s="627"/>
      <c r="N140" s="627"/>
      <c r="O140" s="627"/>
      <c r="P140" s="627"/>
      <c r="Q140" s="627"/>
      <c r="R140" s="627"/>
      <c r="S140" s="627"/>
    </row>
    <row r="141" spans="1:19" s="625" customFormat="1" ht="27.75" customHeight="1">
      <c r="A141" s="617">
        <f t="shared" si="3"/>
        <v>17</v>
      </c>
      <c r="B141" s="634"/>
      <c r="C141" s="614"/>
      <c r="D141" s="620"/>
      <c r="E141" s="621"/>
      <c r="F141" s="491"/>
      <c r="G141" s="622"/>
      <c r="H141" s="492"/>
      <c r="I141" s="490"/>
      <c r="J141" s="623"/>
      <c r="K141" s="624"/>
      <c r="L141" s="627"/>
      <c r="M141" s="627"/>
      <c r="N141" s="627"/>
      <c r="O141" s="627"/>
      <c r="P141" s="627"/>
      <c r="Q141" s="627"/>
      <c r="R141" s="627"/>
      <c r="S141" s="627"/>
    </row>
    <row r="142" spans="1:19" s="625" customFormat="1" ht="27.75" customHeight="1">
      <c r="A142" s="617">
        <f t="shared" si="3"/>
        <v>1</v>
      </c>
      <c r="B142" s="634"/>
      <c r="C142" s="614"/>
      <c r="D142" s="620"/>
      <c r="E142" s="621"/>
      <c r="F142" s="491"/>
      <c r="G142" s="622"/>
      <c r="H142" s="492"/>
      <c r="I142" s="490"/>
      <c r="J142" s="623"/>
      <c r="K142" s="624"/>
      <c r="L142" s="627"/>
      <c r="M142" s="627"/>
      <c r="N142" s="627"/>
      <c r="O142" s="627"/>
      <c r="P142" s="627"/>
      <c r="Q142" s="627"/>
      <c r="R142" s="627"/>
      <c r="S142" s="627"/>
    </row>
    <row r="143" spans="1:19" s="625" customFormat="1" ht="27.75" customHeight="1">
      <c r="A143" s="617">
        <f t="shared" si="3"/>
        <v>2</v>
      </c>
      <c r="B143" s="634"/>
      <c r="C143" s="614"/>
      <c r="D143" s="620"/>
      <c r="E143" s="621"/>
      <c r="F143" s="491"/>
      <c r="G143" s="622"/>
      <c r="H143" s="492"/>
      <c r="I143" s="490"/>
      <c r="J143" s="623"/>
      <c r="K143" s="624"/>
    </row>
    <row r="144" spans="1:19" s="625" customFormat="1" ht="27.75" customHeight="1">
      <c r="A144" s="617">
        <f t="shared" si="3"/>
        <v>3</v>
      </c>
      <c r="B144" s="634"/>
      <c r="C144" s="614"/>
      <c r="D144" s="620"/>
      <c r="E144" s="621"/>
      <c r="F144" s="491"/>
      <c r="G144" s="622"/>
      <c r="H144" s="492"/>
      <c r="I144" s="490"/>
      <c r="J144" s="623"/>
      <c r="K144" s="624"/>
      <c r="L144" s="627"/>
    </row>
    <row r="145" spans="1:19" s="625" customFormat="1" ht="27.75" customHeight="1">
      <c r="A145" s="617">
        <f t="shared" si="3"/>
        <v>4</v>
      </c>
      <c r="B145" s="634"/>
      <c r="C145" s="614"/>
      <c r="D145" s="620"/>
      <c r="E145" s="621"/>
      <c r="F145" s="491"/>
      <c r="G145" s="622"/>
      <c r="H145" s="492"/>
      <c r="I145" s="490"/>
      <c r="J145" s="623"/>
    </row>
    <row r="146" spans="1:19" s="625" customFormat="1" ht="27.75" customHeight="1">
      <c r="A146" s="617">
        <f t="shared" si="3"/>
        <v>5</v>
      </c>
      <c r="B146" s="634"/>
      <c r="C146" s="614"/>
      <c r="D146" s="620"/>
      <c r="E146" s="621"/>
      <c r="F146" s="491"/>
      <c r="G146" s="622"/>
      <c r="H146" s="492"/>
      <c r="I146" s="490"/>
      <c r="J146" s="623"/>
      <c r="L146" s="627"/>
      <c r="M146" s="627"/>
      <c r="N146" s="627"/>
      <c r="O146" s="627"/>
      <c r="P146" s="627"/>
      <c r="Q146" s="627"/>
      <c r="R146" s="627"/>
      <c r="S146" s="627"/>
    </row>
    <row r="147" spans="1:19" s="625" customFormat="1" ht="27.75" customHeight="1">
      <c r="A147" s="617">
        <f t="shared" si="3"/>
        <v>6</v>
      </c>
      <c r="B147" s="634"/>
      <c r="C147" s="614"/>
      <c r="D147" s="620"/>
      <c r="E147" s="621"/>
      <c r="F147" s="491"/>
      <c r="G147" s="622"/>
      <c r="H147" s="492"/>
      <c r="I147" s="490"/>
      <c r="J147" s="623"/>
      <c r="K147" s="627"/>
      <c r="L147" s="627"/>
      <c r="M147" s="627"/>
      <c r="N147" s="627"/>
      <c r="O147" s="627"/>
      <c r="P147" s="627"/>
      <c r="Q147" s="627"/>
      <c r="R147" s="627"/>
      <c r="S147" s="627"/>
    </row>
    <row r="148" spans="1:19" s="625" customFormat="1" ht="27.75" customHeight="1">
      <c r="A148" s="617">
        <f t="shared" si="3"/>
        <v>7</v>
      </c>
      <c r="B148" s="634"/>
      <c r="C148" s="613"/>
      <c r="D148" s="620"/>
      <c r="E148" s="621"/>
      <c r="F148" s="491"/>
      <c r="G148" s="622"/>
      <c r="H148" s="492"/>
      <c r="I148" s="490"/>
      <c r="J148" s="623"/>
      <c r="L148" s="627"/>
      <c r="M148" s="627"/>
      <c r="N148" s="627"/>
      <c r="O148" s="627"/>
      <c r="P148" s="627"/>
      <c r="Q148" s="627"/>
      <c r="R148" s="627"/>
      <c r="S148" s="627"/>
    </row>
    <row r="149" spans="1:19" s="625" customFormat="1" ht="27.75" customHeight="1">
      <c r="A149" s="617">
        <f t="shared" si="3"/>
        <v>8</v>
      </c>
      <c r="B149" s="634"/>
      <c r="C149" s="613"/>
      <c r="D149" s="620"/>
      <c r="E149" s="621"/>
      <c r="F149" s="491"/>
      <c r="G149" s="622"/>
      <c r="H149" s="492"/>
      <c r="I149" s="490"/>
      <c r="J149" s="623"/>
      <c r="L149" s="627"/>
      <c r="M149" s="627"/>
      <c r="N149" s="627"/>
      <c r="O149" s="627"/>
      <c r="P149" s="627"/>
      <c r="Q149" s="627"/>
      <c r="R149" s="627"/>
      <c r="S149" s="627"/>
    </row>
    <row r="150" spans="1:19" s="625" customFormat="1" ht="27.75" customHeight="1">
      <c r="A150" s="617">
        <f t="shared" si="3"/>
        <v>9</v>
      </c>
      <c r="B150" s="634"/>
      <c r="C150" s="613"/>
      <c r="D150" s="620"/>
      <c r="E150" s="621"/>
      <c r="F150" s="491"/>
      <c r="G150" s="622"/>
      <c r="H150" s="492"/>
      <c r="I150" s="490"/>
      <c r="J150" s="623"/>
      <c r="L150" s="627"/>
      <c r="M150" s="627"/>
      <c r="N150" s="627"/>
      <c r="O150" s="627"/>
      <c r="P150" s="627"/>
      <c r="Q150" s="627"/>
      <c r="R150" s="627"/>
      <c r="S150" s="627"/>
    </row>
    <row r="151" spans="1:19" s="625" customFormat="1" ht="27.75" customHeight="1">
      <c r="A151" s="617">
        <f t="shared" si="3"/>
        <v>10</v>
      </c>
      <c r="B151" s="634"/>
      <c r="C151" s="613"/>
      <c r="D151" s="620"/>
      <c r="E151" s="621"/>
      <c r="F151" s="491"/>
      <c r="G151" s="622"/>
      <c r="H151" s="492"/>
      <c r="I151" s="490"/>
      <c r="J151" s="623"/>
      <c r="K151" s="624"/>
      <c r="L151" s="627"/>
      <c r="M151" s="627"/>
      <c r="N151" s="627"/>
      <c r="O151" s="627"/>
      <c r="P151" s="627"/>
      <c r="Q151" s="627"/>
      <c r="R151" s="627"/>
      <c r="S151" s="627"/>
    </row>
    <row r="152" spans="1:19" s="625" customFormat="1" ht="27.75" customHeight="1">
      <c r="A152" s="617">
        <f t="shared" si="3"/>
        <v>11</v>
      </c>
      <c r="B152" s="634"/>
      <c r="C152" s="614"/>
      <c r="D152" s="620"/>
      <c r="E152" s="621"/>
      <c r="F152" s="491"/>
      <c r="G152" s="622"/>
      <c r="H152" s="492"/>
      <c r="I152" s="490"/>
      <c r="J152" s="623"/>
      <c r="K152" s="624"/>
      <c r="L152" s="627"/>
    </row>
    <row r="153" spans="1:19" s="625" customFormat="1" ht="27.75" customHeight="1">
      <c r="A153" s="617">
        <f t="shared" si="3"/>
        <v>12</v>
      </c>
      <c r="B153" s="634"/>
      <c r="C153" s="614"/>
      <c r="D153" s="620"/>
      <c r="E153" s="621"/>
      <c r="F153" s="491"/>
      <c r="G153" s="622"/>
      <c r="H153" s="492"/>
      <c r="I153" s="490"/>
      <c r="J153" s="623"/>
      <c r="K153" s="627"/>
      <c r="L153" s="627"/>
    </row>
    <row r="154" spans="1:19" s="625" customFormat="1" ht="27.75" customHeight="1">
      <c r="A154" s="617">
        <f t="shared" si="3"/>
        <v>13</v>
      </c>
      <c r="B154" s="634"/>
      <c r="C154" s="613"/>
      <c r="D154" s="620"/>
      <c r="E154" s="621"/>
      <c r="F154" s="491"/>
      <c r="G154" s="622"/>
      <c r="H154" s="492"/>
      <c r="I154" s="490"/>
      <c r="J154" s="623"/>
      <c r="K154" s="627"/>
      <c r="L154" s="627"/>
    </row>
    <row r="155" spans="1:19" s="625" customFormat="1" ht="27.75" customHeight="1">
      <c r="A155" s="617">
        <f t="shared" si="3"/>
        <v>14</v>
      </c>
      <c r="B155" s="686"/>
      <c r="C155" s="613"/>
      <c r="D155" s="620"/>
      <c r="E155" s="621"/>
      <c r="F155" s="491"/>
      <c r="G155" s="622"/>
      <c r="H155" s="492"/>
      <c r="I155" s="490"/>
      <c r="J155" s="623"/>
      <c r="K155" s="627"/>
      <c r="L155" s="627"/>
    </row>
    <row r="156" spans="1:19" s="625" customFormat="1" ht="27.75" customHeight="1">
      <c r="A156" s="617">
        <f t="shared" si="3"/>
        <v>15</v>
      </c>
      <c r="B156" s="634"/>
      <c r="C156" s="613"/>
      <c r="D156" s="620"/>
      <c r="E156" s="621"/>
      <c r="F156" s="491"/>
      <c r="G156" s="622"/>
      <c r="H156" s="492"/>
      <c r="I156" s="490"/>
      <c r="J156" s="623"/>
      <c r="K156" s="627"/>
      <c r="L156" s="627"/>
    </row>
    <row r="157" spans="1:19" s="632" customFormat="1" ht="27.75" customHeight="1">
      <c r="A157" s="617">
        <f t="shared" si="3"/>
        <v>16</v>
      </c>
      <c r="B157" s="634"/>
      <c r="C157" s="613"/>
      <c r="D157" s="620"/>
      <c r="E157" s="621"/>
      <c r="F157" s="491"/>
      <c r="G157" s="622"/>
      <c r="H157" s="492"/>
      <c r="I157" s="490"/>
      <c r="J157" s="623"/>
      <c r="K157" s="627"/>
    </row>
    <row r="158" spans="1:19" s="625" customFormat="1" ht="27.75" customHeight="1">
      <c r="A158" s="617">
        <f t="shared" si="3"/>
        <v>17</v>
      </c>
      <c r="B158" s="634"/>
      <c r="C158" s="614"/>
      <c r="D158" s="620"/>
      <c r="E158" s="621"/>
      <c r="F158" s="491"/>
      <c r="G158" s="622"/>
      <c r="H158" s="492"/>
      <c r="I158" s="490"/>
      <c r="J158" s="623"/>
      <c r="K158" s="627"/>
    </row>
    <row r="159" spans="1:19" s="625" customFormat="1" ht="27.75" customHeight="1">
      <c r="A159" s="617">
        <f t="shared" si="3"/>
        <v>1</v>
      </c>
      <c r="B159" s="634"/>
      <c r="C159" s="614"/>
      <c r="D159" s="620"/>
      <c r="E159" s="621"/>
      <c r="F159" s="491"/>
      <c r="G159" s="622"/>
      <c r="H159" s="492"/>
      <c r="I159" s="490"/>
      <c r="J159" s="623"/>
      <c r="K159" s="624"/>
    </row>
    <row r="160" spans="1:19" s="625" customFormat="1" ht="27.75" customHeight="1">
      <c r="A160" s="617">
        <f t="shared" si="3"/>
        <v>2</v>
      </c>
      <c r="B160" s="634"/>
      <c r="C160" s="614"/>
      <c r="D160" s="620"/>
      <c r="E160" s="621"/>
      <c r="F160" s="491"/>
      <c r="G160" s="622"/>
      <c r="H160" s="492"/>
      <c r="I160" s="490"/>
      <c r="J160" s="623"/>
      <c r="K160" s="624"/>
    </row>
    <row r="161" spans="1:19" s="625" customFormat="1" ht="27.75" customHeight="1">
      <c r="A161" s="617">
        <f t="shared" si="3"/>
        <v>3</v>
      </c>
      <c r="B161" s="634"/>
      <c r="C161" s="613"/>
      <c r="D161" s="620"/>
      <c r="E161" s="621"/>
      <c r="F161" s="491"/>
      <c r="G161" s="622"/>
      <c r="H161" s="492"/>
      <c r="I161" s="490"/>
      <c r="J161" s="623"/>
    </row>
    <row r="162" spans="1:19" s="625" customFormat="1" ht="27.75" customHeight="1">
      <c r="A162" s="617">
        <f t="shared" si="3"/>
        <v>4</v>
      </c>
      <c r="B162" s="634"/>
      <c r="C162" s="614"/>
      <c r="D162" s="620"/>
      <c r="E162" s="621"/>
      <c r="F162" s="491"/>
      <c r="G162" s="622"/>
      <c r="H162" s="492"/>
      <c r="I162" s="490"/>
      <c r="J162" s="623"/>
    </row>
    <row r="163" spans="1:19" s="625" customFormat="1" ht="27.75" customHeight="1">
      <c r="A163" s="617">
        <f t="shared" si="3"/>
        <v>5</v>
      </c>
      <c r="B163" s="687"/>
      <c r="C163" s="614"/>
      <c r="D163" s="620"/>
      <c r="E163" s="621"/>
      <c r="F163" s="491"/>
      <c r="G163" s="622"/>
      <c r="H163" s="492"/>
      <c r="I163" s="490"/>
      <c r="J163" s="623"/>
    </row>
    <row r="164" spans="1:19" s="625" customFormat="1" ht="27.75" customHeight="1">
      <c r="A164" s="617">
        <f t="shared" si="3"/>
        <v>6</v>
      </c>
      <c r="B164" s="634"/>
      <c r="C164" s="614"/>
      <c r="D164" s="620"/>
      <c r="E164" s="621"/>
      <c r="F164" s="491"/>
      <c r="G164" s="622"/>
      <c r="H164" s="492"/>
      <c r="I164" s="490"/>
      <c r="J164" s="623"/>
    </row>
    <row r="165" spans="1:19" s="625" customFormat="1" ht="27.75" customHeight="1">
      <c r="A165" s="617">
        <f t="shared" si="3"/>
        <v>7</v>
      </c>
      <c r="B165" s="634"/>
      <c r="C165" s="614"/>
      <c r="D165" s="620"/>
      <c r="E165" s="621"/>
      <c r="F165" s="491"/>
      <c r="G165" s="622"/>
      <c r="H165" s="492"/>
      <c r="I165" s="490"/>
      <c r="J165" s="623"/>
    </row>
    <row r="166" spans="1:19" s="625" customFormat="1" ht="27.75" customHeight="1">
      <c r="A166" s="617">
        <f t="shared" si="3"/>
        <v>8</v>
      </c>
      <c r="B166" s="634"/>
      <c r="C166" s="614"/>
      <c r="D166" s="620"/>
      <c r="E166" s="621"/>
      <c r="F166" s="491"/>
      <c r="G166" s="622"/>
      <c r="H166" s="492"/>
      <c r="I166" s="490"/>
      <c r="J166" s="623"/>
    </row>
    <row r="167" spans="1:19" s="625" customFormat="1" ht="27.75" customHeight="1">
      <c r="A167" s="617">
        <f t="shared" si="3"/>
        <v>9</v>
      </c>
      <c r="B167" s="634"/>
      <c r="C167" s="614"/>
      <c r="D167" s="620"/>
      <c r="E167" s="621"/>
      <c r="F167" s="491"/>
      <c r="G167" s="622"/>
      <c r="H167" s="492"/>
      <c r="I167" s="490"/>
      <c r="J167" s="623"/>
      <c r="K167" s="627"/>
    </row>
    <row r="168" spans="1:19" s="625" customFormat="1" ht="27.75" customHeight="1">
      <c r="A168" s="617">
        <f t="shared" si="3"/>
        <v>10</v>
      </c>
      <c r="B168" s="634"/>
      <c r="C168" s="614"/>
      <c r="D168" s="620"/>
      <c r="E168" s="621"/>
      <c r="F168" s="491"/>
      <c r="G168" s="622"/>
      <c r="H168" s="492"/>
      <c r="I168" s="490"/>
      <c r="J168" s="623"/>
      <c r="K168" s="627"/>
    </row>
    <row r="169" spans="1:19" s="625" customFormat="1" ht="27.75" customHeight="1">
      <c r="A169" s="617">
        <f t="shared" si="3"/>
        <v>11</v>
      </c>
      <c r="B169" s="634"/>
      <c r="C169" s="614"/>
      <c r="D169" s="620"/>
      <c r="E169" s="621"/>
      <c r="F169" s="491"/>
      <c r="G169" s="622"/>
      <c r="H169" s="492"/>
      <c r="I169" s="490"/>
      <c r="J169" s="623"/>
      <c r="K169" s="627"/>
    </row>
    <row r="170" spans="1:19" s="625" customFormat="1" ht="27.75" customHeight="1">
      <c r="A170" s="617">
        <f t="shared" si="3"/>
        <v>12</v>
      </c>
      <c r="B170" s="687"/>
      <c r="C170" s="614"/>
      <c r="D170" s="620"/>
      <c r="E170" s="621"/>
      <c r="F170" s="491"/>
      <c r="G170" s="622"/>
      <c r="H170" s="492"/>
      <c r="I170" s="490"/>
      <c r="J170" s="623"/>
      <c r="K170" s="627"/>
    </row>
    <row r="171" spans="1:19" s="625" customFormat="1" ht="27.75" customHeight="1">
      <c r="A171" s="617">
        <f t="shared" si="3"/>
        <v>13</v>
      </c>
      <c r="B171" s="634"/>
      <c r="C171" s="614"/>
      <c r="D171" s="620"/>
      <c r="E171" s="621"/>
      <c r="F171" s="491"/>
      <c r="G171" s="622"/>
      <c r="H171" s="492"/>
      <c r="I171" s="490"/>
      <c r="J171" s="623"/>
      <c r="K171" s="627"/>
    </row>
    <row r="172" spans="1:19" s="625" customFormat="1" ht="27.75" customHeight="1">
      <c r="A172" s="617">
        <f t="shared" si="3"/>
        <v>14</v>
      </c>
      <c r="B172" s="634"/>
      <c r="C172" s="614"/>
      <c r="D172" s="620"/>
      <c r="E172" s="621"/>
      <c r="F172" s="491"/>
      <c r="G172" s="622"/>
      <c r="H172" s="492"/>
      <c r="I172" s="490"/>
      <c r="J172" s="623"/>
      <c r="K172" s="627"/>
    </row>
    <row r="173" spans="1:19" s="625" customFormat="1" ht="27.75" customHeight="1">
      <c r="A173" s="617">
        <f t="shared" si="3"/>
        <v>15</v>
      </c>
      <c r="B173" s="634"/>
      <c r="C173" s="613"/>
      <c r="D173" s="620"/>
      <c r="E173" s="621"/>
      <c r="F173" s="491"/>
      <c r="G173" s="622"/>
      <c r="H173" s="492"/>
      <c r="I173" s="490"/>
      <c r="J173" s="623"/>
      <c r="K173" s="628"/>
      <c r="L173" s="627"/>
      <c r="M173" s="627"/>
      <c r="N173" s="627"/>
      <c r="O173" s="627"/>
      <c r="P173" s="627"/>
      <c r="Q173" s="627"/>
      <c r="R173" s="627"/>
      <c r="S173" s="627"/>
    </row>
    <row r="174" spans="1:19" s="625" customFormat="1" ht="27.75" customHeight="1">
      <c r="A174" s="617">
        <f t="shared" si="3"/>
        <v>16</v>
      </c>
      <c r="B174" s="634"/>
      <c r="C174" s="613"/>
      <c r="D174" s="620"/>
      <c r="E174" s="621"/>
      <c r="F174" s="491"/>
      <c r="G174" s="622"/>
      <c r="H174" s="492"/>
      <c r="I174" s="490"/>
      <c r="J174" s="623"/>
      <c r="K174" s="628"/>
      <c r="L174" s="627"/>
      <c r="M174" s="627"/>
      <c r="N174" s="627"/>
      <c r="O174" s="627"/>
      <c r="P174" s="627"/>
      <c r="Q174" s="627"/>
      <c r="R174" s="627"/>
      <c r="S174" s="627"/>
    </row>
    <row r="175" spans="1:19" s="625" customFormat="1" ht="27.75" customHeight="1">
      <c r="A175" s="617">
        <f t="shared" si="3"/>
        <v>17</v>
      </c>
      <c r="B175" s="634"/>
      <c r="C175" s="613"/>
      <c r="D175" s="620"/>
      <c r="E175" s="621"/>
      <c r="F175" s="491"/>
      <c r="G175" s="622"/>
      <c r="H175" s="492"/>
      <c r="I175" s="490"/>
      <c r="J175" s="623"/>
      <c r="K175" s="628"/>
    </row>
    <row r="176" spans="1:19" s="625" customFormat="1" ht="27.75" customHeight="1">
      <c r="A176" s="617">
        <f t="shared" si="3"/>
        <v>1</v>
      </c>
      <c r="B176" s="634"/>
      <c r="C176" s="613"/>
      <c r="D176" s="620"/>
      <c r="E176" s="621"/>
      <c r="F176" s="491"/>
      <c r="G176" s="622"/>
      <c r="H176" s="492"/>
      <c r="I176" s="490"/>
      <c r="J176" s="623"/>
      <c r="K176" s="627"/>
      <c r="L176" s="627"/>
      <c r="M176" s="627"/>
      <c r="N176" s="627"/>
      <c r="O176" s="627"/>
      <c r="P176" s="627"/>
      <c r="Q176" s="627"/>
      <c r="R176" s="627"/>
      <c r="S176" s="627"/>
    </row>
    <row r="177" spans="1:19" s="625" customFormat="1" ht="27.75" customHeight="1">
      <c r="A177" s="617">
        <f t="shared" si="3"/>
        <v>2</v>
      </c>
      <c r="B177" s="634"/>
      <c r="C177" s="613"/>
      <c r="D177" s="620"/>
      <c r="E177" s="621"/>
      <c r="F177" s="491"/>
      <c r="G177" s="622"/>
      <c r="H177" s="492"/>
      <c r="I177" s="490"/>
      <c r="J177" s="623"/>
      <c r="K177" s="627"/>
      <c r="L177" s="627"/>
      <c r="M177" s="627"/>
      <c r="N177" s="627"/>
      <c r="O177" s="627"/>
      <c r="P177" s="627"/>
      <c r="Q177" s="627"/>
      <c r="R177" s="627"/>
      <c r="S177" s="627"/>
    </row>
    <row r="178" spans="1:19" s="625" customFormat="1" ht="27.75" customHeight="1">
      <c r="A178" s="617">
        <f t="shared" si="3"/>
        <v>3</v>
      </c>
      <c r="B178" s="634"/>
      <c r="C178" s="613"/>
      <c r="D178" s="620"/>
      <c r="E178" s="621"/>
      <c r="F178" s="491"/>
      <c r="G178" s="622"/>
      <c r="H178" s="492"/>
      <c r="I178" s="490"/>
      <c r="J178" s="623"/>
      <c r="K178" s="633"/>
      <c r="L178" s="627"/>
    </row>
    <row r="179" spans="1:19" s="625" customFormat="1" ht="27.75" customHeight="1">
      <c r="A179" s="617">
        <f t="shared" si="3"/>
        <v>4</v>
      </c>
      <c r="B179" s="634"/>
      <c r="C179" s="614"/>
      <c r="D179" s="620"/>
      <c r="E179" s="621"/>
      <c r="F179" s="491"/>
      <c r="G179" s="622"/>
      <c r="H179" s="492"/>
      <c r="I179" s="490"/>
      <c r="J179" s="623"/>
    </row>
    <row r="180" spans="1:19" s="625" customFormat="1" ht="27.75" customHeight="1">
      <c r="A180" s="617">
        <f t="shared" si="3"/>
        <v>5</v>
      </c>
      <c r="B180" s="634"/>
      <c r="C180" s="614"/>
      <c r="D180" s="620"/>
      <c r="E180" s="621"/>
      <c r="F180" s="491"/>
      <c r="G180" s="622"/>
      <c r="H180" s="492"/>
      <c r="I180" s="490"/>
      <c r="J180" s="623"/>
    </row>
    <row r="181" spans="1:19" s="625" customFormat="1" ht="27.75" customHeight="1">
      <c r="A181" s="617">
        <f t="shared" si="3"/>
        <v>6</v>
      </c>
      <c r="B181" s="634"/>
      <c r="C181" s="614"/>
      <c r="D181" s="620"/>
      <c r="E181" s="621"/>
      <c r="F181" s="491"/>
      <c r="G181" s="622"/>
      <c r="H181" s="492"/>
      <c r="I181" s="490"/>
      <c r="J181" s="623"/>
    </row>
    <row r="182" spans="1:19" s="625" customFormat="1" ht="27.75" customHeight="1">
      <c r="A182" s="617">
        <f t="shared" si="3"/>
        <v>7</v>
      </c>
      <c r="B182" s="634"/>
      <c r="C182" s="614"/>
      <c r="D182" s="620"/>
      <c r="E182" s="621"/>
      <c r="F182" s="491"/>
      <c r="G182" s="622"/>
      <c r="H182" s="492"/>
      <c r="I182" s="490"/>
      <c r="J182" s="623"/>
      <c r="K182" s="624"/>
      <c r="L182" s="624"/>
    </row>
    <row r="183" spans="1:19" s="625" customFormat="1" ht="27.95" customHeight="1">
      <c r="A183" s="617">
        <f t="shared" si="3"/>
        <v>8</v>
      </c>
      <c r="B183" s="637"/>
      <c r="C183" s="613"/>
      <c r="D183" s="620"/>
      <c r="E183" s="621"/>
      <c r="F183" s="491"/>
      <c r="G183" s="622"/>
      <c r="H183" s="492"/>
      <c r="I183" s="490"/>
      <c r="J183" s="623"/>
      <c r="K183" s="624"/>
    </row>
    <row r="184" spans="1:19" s="625" customFormat="1" ht="27.95" customHeight="1">
      <c r="A184" s="617">
        <f t="shared" si="3"/>
        <v>9</v>
      </c>
      <c r="B184" s="634"/>
      <c r="C184" s="613"/>
      <c r="D184" s="620"/>
      <c r="E184" s="621"/>
      <c r="F184" s="491"/>
      <c r="G184" s="622"/>
      <c r="H184" s="492"/>
      <c r="I184" s="490"/>
      <c r="J184" s="623"/>
      <c r="K184" s="624"/>
    </row>
    <row r="185" spans="1:19" s="625" customFormat="1" ht="27.75" customHeight="1">
      <c r="A185" s="617">
        <f t="shared" si="3"/>
        <v>10</v>
      </c>
      <c r="B185" s="634"/>
      <c r="C185" s="614"/>
      <c r="D185" s="620"/>
      <c r="E185" s="621"/>
      <c r="F185" s="491"/>
      <c r="G185" s="622"/>
      <c r="H185" s="492"/>
      <c r="I185" s="490"/>
      <c r="J185" s="623"/>
      <c r="K185" s="628"/>
    </row>
    <row r="186" spans="1:19" s="625" customFormat="1" ht="27.75" customHeight="1">
      <c r="A186" s="617">
        <f t="shared" si="3"/>
        <v>11</v>
      </c>
      <c r="B186" s="687"/>
      <c r="C186" s="614"/>
      <c r="D186" s="620"/>
      <c r="E186" s="621"/>
      <c r="F186" s="491"/>
      <c r="G186" s="622"/>
      <c r="H186" s="492"/>
      <c r="I186" s="490"/>
      <c r="J186" s="623"/>
      <c r="K186" s="628"/>
    </row>
    <row r="187" spans="1:19" s="625" customFormat="1" ht="27.75" customHeight="1">
      <c r="A187" s="617">
        <f t="shared" si="3"/>
        <v>12</v>
      </c>
      <c r="B187" s="634"/>
      <c r="C187" s="614"/>
      <c r="D187" s="620"/>
      <c r="E187" s="621"/>
      <c r="F187" s="491"/>
      <c r="G187" s="622"/>
      <c r="H187" s="492"/>
      <c r="I187" s="490"/>
      <c r="J187" s="623"/>
      <c r="K187" s="624"/>
    </row>
    <row r="188" spans="1:19" s="625" customFormat="1" ht="27.75" customHeight="1">
      <c r="A188" s="617">
        <f t="shared" si="3"/>
        <v>13</v>
      </c>
      <c r="B188" s="634"/>
      <c r="C188" s="614"/>
      <c r="D188" s="620"/>
      <c r="E188" s="621"/>
      <c r="F188" s="491"/>
      <c r="G188" s="622"/>
      <c r="H188" s="492"/>
      <c r="I188" s="490"/>
      <c r="J188" s="623"/>
      <c r="K188" s="624"/>
    </row>
    <row r="189" spans="1:19" s="625" customFormat="1" ht="27.75" customHeight="1">
      <c r="A189" s="617">
        <f t="shared" si="3"/>
        <v>14</v>
      </c>
      <c r="B189" s="634"/>
      <c r="C189" s="614"/>
      <c r="D189" s="620"/>
      <c r="E189" s="621"/>
      <c r="F189" s="491"/>
      <c r="G189" s="622"/>
      <c r="H189" s="492"/>
      <c r="I189" s="490"/>
      <c r="J189" s="623"/>
      <c r="K189" s="624"/>
    </row>
    <row r="190" spans="1:19" s="625" customFormat="1" ht="27.75" customHeight="1">
      <c r="A190" s="617">
        <f t="shared" si="3"/>
        <v>15</v>
      </c>
      <c r="B190" s="634"/>
      <c r="C190" s="614"/>
      <c r="D190" s="620"/>
      <c r="E190" s="621"/>
      <c r="F190" s="491"/>
      <c r="G190" s="622"/>
      <c r="H190" s="492"/>
      <c r="I190" s="490"/>
      <c r="J190" s="623"/>
      <c r="K190" s="624"/>
      <c r="L190" s="627"/>
      <c r="M190" s="627"/>
      <c r="N190" s="627"/>
      <c r="O190" s="627"/>
      <c r="P190" s="627"/>
      <c r="Q190" s="627"/>
      <c r="R190" s="627"/>
      <c r="S190" s="627"/>
    </row>
    <row r="191" spans="1:19" s="625" customFormat="1" ht="27.75" customHeight="1">
      <c r="A191" s="617">
        <f t="shared" si="3"/>
        <v>16</v>
      </c>
      <c r="B191" s="634"/>
      <c r="C191" s="613"/>
      <c r="D191" s="620"/>
      <c r="E191" s="621"/>
      <c r="F191" s="491"/>
      <c r="G191" s="622"/>
      <c r="H191" s="492"/>
      <c r="I191" s="490"/>
      <c r="J191" s="623"/>
      <c r="K191" s="633"/>
      <c r="L191" s="627"/>
      <c r="M191" s="627"/>
      <c r="N191" s="627"/>
      <c r="O191" s="627"/>
      <c r="P191" s="627"/>
      <c r="Q191" s="627"/>
      <c r="R191" s="627"/>
      <c r="S191" s="627"/>
    </row>
    <row r="192" spans="1:19" s="625" customFormat="1" ht="27.75" customHeight="1">
      <c r="A192" s="617">
        <f t="shared" si="3"/>
        <v>17</v>
      </c>
      <c r="B192" s="634"/>
      <c r="C192" s="614"/>
      <c r="D192" s="620"/>
      <c r="E192" s="621"/>
      <c r="F192" s="491"/>
      <c r="G192" s="622"/>
      <c r="H192" s="492"/>
      <c r="I192" s="490"/>
      <c r="J192" s="623"/>
      <c r="K192" s="628"/>
      <c r="L192" s="627"/>
    </row>
    <row r="193" spans="1:11" s="625" customFormat="1" ht="27.75" customHeight="1">
      <c r="A193" s="617">
        <f t="shared" si="3"/>
        <v>1</v>
      </c>
      <c r="B193" s="634"/>
      <c r="C193" s="614"/>
      <c r="D193" s="620"/>
      <c r="E193" s="621"/>
      <c r="F193" s="491"/>
      <c r="G193" s="622"/>
      <c r="H193" s="492"/>
      <c r="I193" s="490"/>
      <c r="J193" s="623"/>
      <c r="K193" s="628"/>
    </row>
    <row r="194" spans="1:11" s="625" customFormat="1" ht="27.75" customHeight="1">
      <c r="A194" s="617">
        <f t="shared" si="3"/>
        <v>2</v>
      </c>
      <c r="B194" s="634"/>
      <c r="C194" s="613"/>
      <c r="D194" s="620"/>
      <c r="E194" s="621"/>
      <c r="F194" s="491"/>
      <c r="G194" s="622"/>
      <c r="H194" s="492"/>
      <c r="I194" s="490"/>
      <c r="J194" s="623"/>
      <c r="K194" s="628"/>
    </row>
    <row r="195" spans="1:11" s="625" customFormat="1" ht="27.75" customHeight="1">
      <c r="A195" s="617">
        <f t="shared" si="3"/>
        <v>3</v>
      </c>
      <c r="B195" s="634"/>
      <c r="C195" s="613"/>
      <c r="D195" s="620"/>
      <c r="E195" s="621"/>
      <c r="F195" s="491"/>
      <c r="G195" s="622"/>
      <c r="H195" s="492"/>
      <c r="I195" s="490"/>
      <c r="J195" s="623"/>
      <c r="K195" s="624"/>
    </row>
    <row r="196" spans="1:11" s="625" customFormat="1" ht="27.75" customHeight="1">
      <c r="A196" s="617">
        <f t="shared" si="3"/>
        <v>4</v>
      </c>
      <c r="B196" s="634"/>
      <c r="C196" s="613"/>
      <c r="D196" s="620"/>
      <c r="E196" s="621"/>
      <c r="F196" s="491"/>
      <c r="G196" s="622"/>
      <c r="H196" s="492"/>
      <c r="I196" s="490"/>
      <c r="J196" s="623"/>
      <c r="K196" s="624"/>
    </row>
    <row r="197" spans="1:11" s="625" customFormat="1" ht="27.75" customHeight="1">
      <c r="A197" s="617">
        <f t="shared" si="3"/>
        <v>5</v>
      </c>
      <c r="B197" s="634"/>
      <c r="C197" s="613"/>
      <c r="D197" s="620"/>
      <c r="E197" s="621"/>
      <c r="F197" s="491"/>
      <c r="G197" s="622"/>
      <c r="H197" s="492"/>
      <c r="I197" s="490"/>
      <c r="J197" s="623"/>
      <c r="K197" s="624"/>
    </row>
    <row r="198" spans="1:11" s="625" customFormat="1" ht="27.75" customHeight="1">
      <c r="A198" s="617">
        <f t="shared" ref="A198:A261" si="4">IF(A197=17,1,A197+1)</f>
        <v>6</v>
      </c>
      <c r="B198" s="634"/>
      <c r="C198" s="613"/>
      <c r="D198" s="620"/>
      <c r="E198" s="621"/>
      <c r="F198" s="491"/>
      <c r="G198" s="622"/>
      <c r="H198" s="492"/>
      <c r="I198" s="490"/>
      <c r="J198" s="623"/>
      <c r="K198" s="624"/>
    </row>
    <row r="199" spans="1:11" s="625" customFormat="1" ht="27.75" customHeight="1">
      <c r="A199" s="617">
        <f t="shared" si="4"/>
        <v>7</v>
      </c>
      <c r="B199" s="637"/>
      <c r="C199" s="613"/>
      <c r="D199" s="620"/>
      <c r="E199" s="621"/>
      <c r="F199" s="491"/>
      <c r="G199" s="622"/>
      <c r="H199" s="492"/>
      <c r="I199" s="490"/>
      <c r="J199" s="623"/>
      <c r="K199" s="624"/>
    </row>
    <row r="200" spans="1:11" s="625" customFormat="1" ht="27.75" customHeight="1">
      <c r="A200" s="617">
        <f t="shared" si="4"/>
        <v>8</v>
      </c>
      <c r="B200" s="634"/>
      <c r="C200" s="614"/>
      <c r="D200" s="620"/>
      <c r="E200" s="621"/>
      <c r="F200" s="491"/>
      <c r="G200" s="622"/>
      <c r="H200" s="492"/>
      <c r="I200" s="490"/>
      <c r="J200" s="623"/>
      <c r="K200" s="628"/>
    </row>
    <row r="201" spans="1:11" s="625" customFormat="1" ht="27.75" customHeight="1">
      <c r="A201" s="617">
        <f t="shared" si="4"/>
        <v>9</v>
      </c>
      <c r="B201" s="634"/>
      <c r="C201" s="613"/>
      <c r="D201" s="620"/>
      <c r="E201" s="621"/>
      <c r="F201" s="491"/>
      <c r="G201" s="622"/>
      <c r="H201" s="492"/>
      <c r="I201" s="490"/>
      <c r="J201" s="623"/>
      <c r="K201" s="624"/>
    </row>
    <row r="202" spans="1:11" s="625" customFormat="1" ht="27.75" customHeight="1">
      <c r="A202" s="617">
        <f t="shared" si="4"/>
        <v>10</v>
      </c>
      <c r="B202" s="634"/>
      <c r="C202" s="613"/>
      <c r="D202" s="620"/>
      <c r="E202" s="621"/>
      <c r="F202" s="491"/>
      <c r="G202" s="622"/>
      <c r="H202" s="492"/>
      <c r="I202" s="490"/>
      <c r="J202" s="623"/>
      <c r="K202" s="628"/>
    </row>
    <row r="203" spans="1:11" s="625" customFormat="1" ht="27.75" customHeight="1">
      <c r="A203" s="617">
        <f t="shared" si="4"/>
        <v>11</v>
      </c>
      <c r="B203" s="634"/>
      <c r="C203" s="614"/>
      <c r="D203" s="620"/>
      <c r="E203" s="621"/>
      <c r="F203" s="491"/>
      <c r="G203" s="622"/>
      <c r="H203" s="492"/>
      <c r="I203" s="490"/>
      <c r="J203" s="623"/>
      <c r="K203" s="628"/>
    </row>
    <row r="204" spans="1:11" s="625" customFormat="1" ht="27.75" customHeight="1">
      <c r="A204" s="617">
        <f>IF(A203=17,1,A203+1)</f>
        <v>12</v>
      </c>
      <c r="B204" s="687"/>
      <c r="C204" s="614"/>
      <c r="D204" s="620"/>
      <c r="E204" s="621"/>
      <c r="F204" s="491"/>
      <c r="G204" s="622"/>
      <c r="H204" s="492"/>
      <c r="I204" s="490"/>
      <c r="J204" s="623"/>
      <c r="K204" s="624"/>
    </row>
    <row r="205" spans="1:11" s="625" customFormat="1" ht="27.75" customHeight="1">
      <c r="A205" s="617">
        <f t="shared" si="4"/>
        <v>13</v>
      </c>
      <c r="B205" s="634"/>
      <c r="C205" s="614"/>
      <c r="D205" s="620"/>
      <c r="E205" s="621"/>
      <c r="F205" s="491"/>
      <c r="G205" s="622"/>
      <c r="H205" s="492"/>
      <c r="I205" s="490"/>
      <c r="J205" s="623"/>
    </row>
    <row r="206" spans="1:11" s="625" customFormat="1" ht="27.75" customHeight="1">
      <c r="A206" s="617">
        <f t="shared" si="4"/>
        <v>14</v>
      </c>
      <c r="B206" s="634"/>
      <c r="C206" s="613"/>
      <c r="D206" s="620"/>
      <c r="E206" s="621"/>
      <c r="F206" s="491"/>
      <c r="G206" s="622"/>
      <c r="H206" s="492"/>
      <c r="I206" s="490"/>
      <c r="J206" s="623"/>
    </row>
    <row r="207" spans="1:11" s="625" customFormat="1" ht="27.75" customHeight="1">
      <c r="A207" s="617">
        <f t="shared" si="4"/>
        <v>15</v>
      </c>
      <c r="B207" s="634"/>
      <c r="C207" s="613"/>
      <c r="D207" s="620"/>
      <c r="E207" s="621"/>
      <c r="F207" s="491"/>
      <c r="G207" s="622"/>
      <c r="H207" s="492"/>
      <c r="I207" s="490"/>
      <c r="J207" s="623"/>
    </row>
    <row r="208" spans="1:11" s="625" customFormat="1" ht="27.75" customHeight="1">
      <c r="A208" s="617">
        <f t="shared" si="4"/>
        <v>16</v>
      </c>
      <c r="B208" s="634"/>
      <c r="C208" s="614"/>
      <c r="D208" s="620"/>
      <c r="E208" s="621"/>
      <c r="F208" s="491"/>
      <c r="G208" s="622"/>
      <c r="H208" s="492"/>
      <c r="I208" s="490"/>
      <c r="J208" s="623"/>
    </row>
    <row r="209" spans="1:19" s="625" customFormat="1" ht="27.75" customHeight="1">
      <c r="A209" s="617">
        <f t="shared" si="4"/>
        <v>17</v>
      </c>
      <c r="B209" s="688"/>
      <c r="C209" s="626"/>
      <c r="D209" s="620"/>
      <c r="E209" s="621"/>
      <c r="F209" s="491"/>
      <c r="G209" s="622"/>
      <c r="H209" s="492"/>
      <c r="I209" s="490"/>
      <c r="J209" s="623"/>
      <c r="K209" s="627"/>
      <c r="L209" s="627"/>
      <c r="M209" s="627"/>
      <c r="N209" s="627"/>
      <c r="O209" s="627"/>
      <c r="P209" s="627"/>
      <c r="Q209" s="627"/>
      <c r="R209" s="627"/>
      <c r="S209" s="627"/>
    </row>
    <row r="210" spans="1:19" s="625" customFormat="1" ht="27.75" customHeight="1">
      <c r="A210" s="617">
        <f t="shared" si="4"/>
        <v>1</v>
      </c>
      <c r="B210" s="687"/>
      <c r="C210" s="614"/>
      <c r="D210" s="620"/>
      <c r="E210" s="621"/>
      <c r="F210" s="491"/>
      <c r="G210" s="622"/>
      <c r="H210" s="492"/>
      <c r="I210" s="490"/>
      <c r="J210" s="623"/>
      <c r="K210" s="627"/>
      <c r="L210" s="627"/>
      <c r="M210" s="627"/>
      <c r="N210" s="627"/>
      <c r="O210" s="627"/>
      <c r="P210" s="627"/>
      <c r="Q210" s="627"/>
      <c r="R210" s="627"/>
      <c r="S210" s="627"/>
    </row>
    <row r="211" spans="1:19" s="625" customFormat="1" ht="27.75" customHeight="1">
      <c r="A211" s="617">
        <f t="shared" si="4"/>
        <v>2</v>
      </c>
      <c r="B211" s="687"/>
      <c r="C211" s="614"/>
      <c r="D211" s="620"/>
      <c r="E211" s="621"/>
      <c r="F211" s="491"/>
      <c r="G211" s="622"/>
      <c r="H211" s="492"/>
      <c r="I211" s="490"/>
      <c r="J211" s="623"/>
      <c r="K211" s="627"/>
      <c r="L211" s="627"/>
      <c r="M211" s="627"/>
      <c r="N211" s="627"/>
      <c r="O211" s="627"/>
      <c r="P211" s="627"/>
      <c r="Q211" s="627"/>
      <c r="R211" s="627"/>
      <c r="S211" s="627"/>
    </row>
    <row r="212" spans="1:19" s="625" customFormat="1" ht="27.75" customHeight="1">
      <c r="A212" s="617">
        <f t="shared" si="4"/>
        <v>3</v>
      </c>
      <c r="B212" s="634"/>
      <c r="C212" s="614"/>
      <c r="D212" s="620"/>
      <c r="E212" s="621"/>
      <c r="F212" s="491"/>
      <c r="G212" s="622"/>
      <c r="H212" s="492"/>
      <c r="I212" s="490"/>
      <c r="J212" s="623"/>
      <c r="K212" s="624"/>
      <c r="L212" s="627"/>
      <c r="M212" s="627"/>
      <c r="N212" s="627"/>
      <c r="O212" s="627"/>
      <c r="P212" s="627"/>
      <c r="Q212" s="627"/>
      <c r="R212" s="627"/>
      <c r="S212" s="627"/>
    </row>
    <row r="213" spans="1:19" s="625" customFormat="1" ht="27.75" customHeight="1">
      <c r="A213" s="617">
        <f t="shared" si="4"/>
        <v>4</v>
      </c>
      <c r="B213" s="637"/>
      <c r="C213" s="613"/>
      <c r="D213" s="620"/>
      <c r="E213" s="621"/>
      <c r="F213" s="491"/>
      <c r="G213" s="622"/>
      <c r="H213" s="492"/>
      <c r="I213" s="490"/>
      <c r="J213" s="623"/>
    </row>
    <row r="214" spans="1:19" s="625" customFormat="1" ht="27.75" customHeight="1">
      <c r="A214" s="617">
        <f t="shared" si="4"/>
        <v>5</v>
      </c>
      <c r="B214" s="634"/>
      <c r="C214" s="614"/>
      <c r="D214" s="620"/>
      <c r="E214" s="621"/>
      <c r="F214" s="491"/>
      <c r="G214" s="622"/>
      <c r="H214" s="492"/>
      <c r="I214" s="490"/>
      <c r="J214" s="623"/>
    </row>
    <row r="215" spans="1:19" s="625" customFormat="1" ht="27.75" customHeight="1">
      <c r="A215" s="617">
        <f t="shared" si="4"/>
        <v>6</v>
      </c>
      <c r="B215" s="687"/>
      <c r="C215" s="614"/>
      <c r="D215" s="620"/>
      <c r="E215" s="621"/>
      <c r="F215" s="491"/>
      <c r="G215" s="622"/>
      <c r="H215" s="492"/>
      <c r="I215" s="490"/>
      <c r="J215" s="623"/>
    </row>
    <row r="216" spans="1:19" s="625" customFormat="1" ht="27.75" customHeight="1">
      <c r="A216" s="617">
        <f t="shared" si="4"/>
        <v>7</v>
      </c>
      <c r="B216" s="634"/>
      <c r="C216" s="614"/>
      <c r="D216" s="620"/>
      <c r="E216" s="621"/>
      <c r="F216" s="491"/>
      <c r="G216" s="622"/>
      <c r="H216" s="492"/>
      <c r="I216" s="490"/>
      <c r="J216" s="623"/>
      <c r="K216" s="627"/>
      <c r="L216" s="627"/>
      <c r="M216" s="627"/>
      <c r="N216" s="627"/>
      <c r="O216" s="627"/>
      <c r="P216" s="627"/>
      <c r="Q216" s="627"/>
      <c r="R216" s="627"/>
      <c r="S216" s="627"/>
    </row>
    <row r="217" spans="1:19" s="625" customFormat="1" ht="27.75" customHeight="1">
      <c r="A217" s="617">
        <f t="shared" si="4"/>
        <v>8</v>
      </c>
      <c r="B217" s="634"/>
      <c r="C217" s="613"/>
      <c r="D217" s="620"/>
      <c r="E217" s="621"/>
      <c r="F217" s="491"/>
      <c r="G217" s="622"/>
      <c r="H217" s="492"/>
      <c r="I217" s="490"/>
      <c r="J217" s="623"/>
      <c r="K217" s="627"/>
      <c r="L217" s="627"/>
      <c r="M217" s="627"/>
      <c r="N217" s="627"/>
      <c r="O217" s="627"/>
      <c r="P217" s="627"/>
      <c r="Q217" s="627"/>
      <c r="R217" s="627"/>
      <c r="S217" s="627"/>
    </row>
    <row r="218" spans="1:19" s="625" customFormat="1" ht="27.75" customHeight="1">
      <c r="A218" s="617">
        <f t="shared" si="4"/>
        <v>9</v>
      </c>
      <c r="B218" s="634"/>
      <c r="C218" s="613"/>
      <c r="D218" s="620"/>
      <c r="E218" s="621"/>
      <c r="F218" s="491"/>
      <c r="G218" s="622"/>
      <c r="H218" s="492"/>
      <c r="I218" s="490"/>
      <c r="J218" s="623"/>
      <c r="K218" s="624"/>
    </row>
    <row r="219" spans="1:19" s="625" customFormat="1" ht="27.75" customHeight="1">
      <c r="A219" s="617">
        <f t="shared" si="4"/>
        <v>10</v>
      </c>
      <c r="B219" s="634"/>
      <c r="C219" s="613"/>
      <c r="D219" s="620"/>
      <c r="E219" s="621"/>
      <c r="F219" s="491"/>
      <c r="G219" s="622"/>
      <c r="H219" s="492"/>
      <c r="I219" s="490"/>
      <c r="J219" s="623"/>
      <c r="K219" s="624"/>
    </row>
    <row r="220" spans="1:19" s="625" customFormat="1" ht="27.75" customHeight="1">
      <c r="A220" s="617">
        <f t="shared" si="4"/>
        <v>11</v>
      </c>
      <c r="B220" s="686"/>
      <c r="C220" s="613"/>
      <c r="D220" s="620"/>
      <c r="E220" s="621"/>
      <c r="F220" s="491"/>
      <c r="G220" s="622"/>
      <c r="H220" s="492"/>
      <c r="I220" s="490"/>
      <c r="J220" s="623"/>
      <c r="K220" s="627"/>
      <c r="L220" s="627"/>
      <c r="M220" s="627"/>
      <c r="N220" s="627"/>
      <c r="O220" s="627"/>
      <c r="P220" s="627"/>
      <c r="Q220" s="627"/>
      <c r="R220" s="627"/>
      <c r="S220" s="627"/>
    </row>
    <row r="221" spans="1:19" s="625" customFormat="1" ht="27.75" customHeight="1">
      <c r="A221" s="617">
        <f t="shared" si="4"/>
        <v>12</v>
      </c>
      <c r="B221" s="634"/>
      <c r="C221" s="613"/>
      <c r="D221" s="620"/>
      <c r="E221" s="621"/>
      <c r="F221" s="491"/>
      <c r="G221" s="622"/>
      <c r="H221" s="492"/>
      <c r="I221" s="490"/>
      <c r="J221" s="623"/>
    </row>
    <row r="222" spans="1:19" s="625" customFormat="1" ht="27.75" customHeight="1">
      <c r="A222" s="617">
        <f t="shared" si="4"/>
        <v>13</v>
      </c>
      <c r="B222" s="634"/>
      <c r="C222" s="614"/>
      <c r="D222" s="620"/>
      <c r="E222" s="621"/>
      <c r="F222" s="491"/>
      <c r="G222" s="622"/>
      <c r="H222" s="492"/>
      <c r="I222" s="490"/>
      <c r="J222" s="623"/>
    </row>
    <row r="223" spans="1:19" s="625" customFormat="1" ht="27.75" customHeight="1">
      <c r="A223" s="617">
        <f t="shared" si="4"/>
        <v>14</v>
      </c>
      <c r="B223" s="634"/>
      <c r="C223" s="614"/>
      <c r="D223" s="620"/>
      <c r="E223" s="621"/>
      <c r="F223" s="491"/>
      <c r="G223" s="622"/>
      <c r="H223" s="490"/>
      <c r="I223" s="490"/>
      <c r="J223" s="623"/>
    </row>
    <row r="224" spans="1:19" s="625" customFormat="1" ht="27.75" customHeight="1">
      <c r="A224" s="617">
        <f t="shared" si="4"/>
        <v>15</v>
      </c>
      <c r="B224" s="634"/>
      <c r="C224" s="614"/>
      <c r="D224" s="620"/>
      <c r="E224" s="621"/>
      <c r="F224" s="491"/>
      <c r="G224" s="622"/>
      <c r="H224" s="490"/>
      <c r="I224" s="490"/>
      <c r="J224" s="623"/>
    </row>
    <row r="225" spans="1:10" s="625" customFormat="1" ht="27.75" customHeight="1">
      <c r="A225" s="617">
        <f>IF(A224=17,1,A224+1)</f>
        <v>16</v>
      </c>
      <c r="B225" s="634"/>
      <c r="C225" s="614"/>
      <c r="D225" s="620"/>
      <c r="E225" s="621"/>
      <c r="F225" s="491"/>
      <c r="G225" s="622"/>
      <c r="H225" s="490"/>
      <c r="I225" s="490"/>
      <c r="J225" s="623"/>
    </row>
    <row r="226" spans="1:10" s="625" customFormat="1" ht="27.75" customHeight="1">
      <c r="A226" s="617">
        <f>IF(A225=17,1,A225+1)</f>
        <v>17</v>
      </c>
      <c r="B226" s="689"/>
      <c r="C226" s="619"/>
      <c r="D226" s="620"/>
      <c r="E226" s="621"/>
      <c r="F226" s="491"/>
      <c r="G226" s="622"/>
      <c r="H226" s="490"/>
      <c r="I226" s="490"/>
      <c r="J226" s="623"/>
    </row>
    <row r="227" spans="1:10" s="625" customFormat="1" ht="27.75" customHeight="1">
      <c r="A227" s="617">
        <f>IF(A226=17,1,A226+1)</f>
        <v>1</v>
      </c>
      <c r="B227" s="687"/>
      <c r="C227" s="614"/>
      <c r="D227" s="620"/>
      <c r="E227" s="621"/>
      <c r="F227" s="491"/>
      <c r="G227" s="622"/>
      <c r="H227" s="490"/>
      <c r="I227" s="490"/>
      <c r="J227" s="623"/>
    </row>
    <row r="228" spans="1:10" s="625" customFormat="1" ht="27.75" customHeight="1">
      <c r="A228" s="617" t="e">
        <f>IF(#REF!=17,1,#REF!+1)</f>
        <v>#REF!</v>
      </c>
      <c r="B228" s="634"/>
      <c r="C228" s="613"/>
      <c r="D228" s="620"/>
      <c r="E228" s="621"/>
      <c r="F228" s="491"/>
      <c r="G228" s="622"/>
      <c r="H228" s="492"/>
      <c r="I228" s="490"/>
      <c r="J228" s="623"/>
    </row>
    <row r="229" spans="1:10" s="625" customFormat="1" ht="27.75" customHeight="1">
      <c r="A229" s="617" t="e">
        <f t="shared" si="4"/>
        <v>#REF!</v>
      </c>
      <c r="B229" s="634"/>
      <c r="C229" s="613"/>
      <c r="D229" s="620"/>
      <c r="E229" s="621"/>
      <c r="F229" s="491"/>
      <c r="G229" s="622"/>
      <c r="H229" s="492"/>
      <c r="I229" s="490"/>
      <c r="J229" s="623"/>
    </row>
    <row r="230" spans="1:10" s="625" customFormat="1" ht="27.75" customHeight="1">
      <c r="A230" s="617" t="e">
        <f t="shared" si="4"/>
        <v>#REF!</v>
      </c>
      <c r="B230" s="634"/>
      <c r="C230" s="614"/>
      <c r="D230" s="620"/>
      <c r="E230" s="621"/>
      <c r="F230" s="491"/>
      <c r="G230" s="622"/>
      <c r="H230" s="490"/>
      <c r="I230" s="490"/>
      <c r="J230" s="623"/>
    </row>
    <row r="231" spans="1:10" s="625" customFormat="1" ht="27.75" customHeight="1">
      <c r="A231" s="617" t="e">
        <f t="shared" si="4"/>
        <v>#REF!</v>
      </c>
      <c r="B231" s="634"/>
      <c r="C231" s="614"/>
      <c r="D231" s="620"/>
      <c r="E231" s="621"/>
      <c r="F231" s="491"/>
      <c r="G231" s="622"/>
      <c r="H231" s="490"/>
      <c r="I231" s="490"/>
      <c r="J231" s="623"/>
    </row>
    <row r="232" spans="1:10" s="625" customFormat="1" ht="27.75" customHeight="1">
      <c r="A232" s="617" t="e">
        <f t="shared" si="4"/>
        <v>#REF!</v>
      </c>
      <c r="B232" s="634"/>
      <c r="C232" s="616"/>
      <c r="D232" s="620"/>
      <c r="E232" s="621"/>
      <c r="F232" s="491"/>
      <c r="G232" s="622"/>
      <c r="H232" s="635"/>
      <c r="I232" s="490"/>
      <c r="J232" s="623"/>
    </row>
    <row r="233" spans="1:10" s="625" customFormat="1" ht="27.75" customHeight="1">
      <c r="A233" s="617" t="e">
        <f t="shared" si="4"/>
        <v>#REF!</v>
      </c>
      <c r="B233" s="634"/>
      <c r="C233" s="613"/>
      <c r="D233" s="620"/>
      <c r="E233" s="621"/>
      <c r="F233" s="491"/>
      <c r="G233" s="622"/>
      <c r="H233" s="490"/>
      <c r="I233" s="490"/>
      <c r="J233" s="623"/>
    </row>
    <row r="234" spans="1:10" s="625" customFormat="1" ht="27.75" customHeight="1">
      <c r="A234" s="617" t="e">
        <f t="shared" si="4"/>
        <v>#REF!</v>
      </c>
      <c r="B234" s="634"/>
      <c r="C234" s="613"/>
      <c r="D234" s="620"/>
      <c r="E234" s="621"/>
      <c r="F234" s="491"/>
      <c r="G234" s="622"/>
      <c r="H234" s="492"/>
      <c r="I234" s="490"/>
      <c r="J234" s="623"/>
    </row>
    <row r="235" spans="1:10" s="625" customFormat="1" ht="27.75" customHeight="1">
      <c r="A235" s="617" t="e">
        <f t="shared" si="4"/>
        <v>#REF!</v>
      </c>
      <c r="B235" s="634"/>
      <c r="C235" s="614"/>
      <c r="D235" s="620"/>
      <c r="E235" s="621"/>
      <c r="F235" s="491"/>
      <c r="G235" s="622"/>
      <c r="H235" s="492"/>
      <c r="I235" s="490"/>
      <c r="J235" s="623"/>
    </row>
    <row r="236" spans="1:10" s="625" customFormat="1" ht="27.75" customHeight="1">
      <c r="A236" s="617" t="e">
        <f t="shared" si="4"/>
        <v>#REF!</v>
      </c>
      <c r="B236" s="634"/>
      <c r="C236" s="613"/>
      <c r="D236" s="620"/>
      <c r="E236" s="621"/>
      <c r="F236" s="491"/>
      <c r="G236" s="622"/>
      <c r="H236" s="492"/>
      <c r="I236" s="490"/>
      <c r="J236" s="623"/>
    </row>
    <row r="237" spans="1:10" s="625" customFormat="1" ht="27.75" customHeight="1">
      <c r="A237" s="617" t="e">
        <f t="shared" si="4"/>
        <v>#REF!</v>
      </c>
      <c r="B237" s="634"/>
      <c r="C237" s="613"/>
      <c r="D237" s="620"/>
      <c r="E237" s="621"/>
      <c r="F237" s="491"/>
      <c r="G237" s="622"/>
      <c r="H237" s="492"/>
      <c r="I237" s="490"/>
      <c r="J237" s="623"/>
    </row>
    <row r="238" spans="1:10" s="625" customFormat="1" ht="27.75" customHeight="1">
      <c r="A238" s="617" t="e">
        <f t="shared" si="4"/>
        <v>#REF!</v>
      </c>
      <c r="B238" s="634"/>
      <c r="C238" s="613"/>
      <c r="D238" s="620"/>
      <c r="E238" s="621"/>
      <c r="F238" s="491"/>
      <c r="G238" s="622"/>
      <c r="H238" s="492"/>
      <c r="I238" s="490"/>
      <c r="J238" s="623"/>
    </row>
    <row r="239" spans="1:10" s="625" customFormat="1" ht="27.75" customHeight="1">
      <c r="A239" s="617" t="e">
        <f t="shared" si="4"/>
        <v>#REF!</v>
      </c>
      <c r="B239" s="686"/>
      <c r="C239" s="613"/>
      <c r="D239" s="620"/>
      <c r="E239" s="621"/>
      <c r="F239" s="491"/>
      <c r="G239" s="622"/>
      <c r="H239" s="492"/>
      <c r="I239" s="490"/>
      <c r="J239" s="623"/>
    </row>
    <row r="240" spans="1:10" s="625" customFormat="1" ht="27.75" customHeight="1">
      <c r="A240" s="617" t="e">
        <f t="shared" si="4"/>
        <v>#REF!</v>
      </c>
      <c r="B240" s="634"/>
      <c r="C240" s="613"/>
      <c r="D240" s="620"/>
      <c r="E240" s="621"/>
      <c r="F240" s="491"/>
      <c r="G240" s="622"/>
      <c r="H240" s="492"/>
      <c r="I240" s="490"/>
      <c r="J240" s="623"/>
    </row>
    <row r="241" spans="1:10" s="625" customFormat="1" ht="27.75" customHeight="1">
      <c r="A241" s="617" t="e">
        <f t="shared" si="4"/>
        <v>#REF!</v>
      </c>
      <c r="B241" s="634"/>
      <c r="C241" s="613"/>
      <c r="D241" s="620"/>
      <c r="E241" s="621"/>
      <c r="F241" s="491"/>
      <c r="G241" s="622"/>
      <c r="H241" s="492"/>
      <c r="I241" s="490"/>
      <c r="J241" s="623"/>
    </row>
    <row r="242" spans="1:10" s="625" customFormat="1" ht="27.75" customHeight="1">
      <c r="A242" s="617" t="e">
        <f t="shared" si="4"/>
        <v>#REF!</v>
      </c>
      <c r="B242" s="634"/>
      <c r="C242" s="613"/>
      <c r="D242" s="620"/>
      <c r="E242" s="621"/>
      <c r="F242" s="491"/>
      <c r="G242" s="622"/>
      <c r="H242" s="492"/>
      <c r="I242" s="490"/>
      <c r="J242" s="623"/>
    </row>
    <row r="243" spans="1:10" s="625" customFormat="1" ht="27.75" customHeight="1">
      <c r="A243" s="617" t="e">
        <f t="shared" si="4"/>
        <v>#REF!</v>
      </c>
      <c r="B243" s="634"/>
      <c r="C243" s="613"/>
      <c r="D243" s="620"/>
      <c r="E243" s="621"/>
      <c r="F243" s="491"/>
      <c r="G243" s="622"/>
      <c r="H243" s="492"/>
      <c r="I243" s="490"/>
      <c r="J243" s="623"/>
    </row>
    <row r="244" spans="1:10" s="625" customFormat="1" ht="27.75" customHeight="1">
      <c r="A244" s="617" t="e">
        <f t="shared" si="4"/>
        <v>#REF!</v>
      </c>
      <c r="B244" s="634"/>
      <c r="C244" s="613"/>
      <c r="D244" s="620"/>
      <c r="E244" s="621"/>
      <c r="F244" s="491"/>
      <c r="G244" s="622"/>
      <c r="H244" s="492"/>
      <c r="I244" s="490"/>
      <c r="J244" s="623"/>
    </row>
    <row r="245" spans="1:10" s="625" customFormat="1" ht="27.75" customHeight="1">
      <c r="A245" s="617" t="e">
        <f t="shared" si="4"/>
        <v>#REF!</v>
      </c>
      <c r="B245" s="634"/>
      <c r="C245" s="613"/>
      <c r="D245" s="620"/>
      <c r="E245" s="621"/>
      <c r="F245" s="491"/>
      <c r="G245" s="622"/>
      <c r="H245" s="492"/>
      <c r="I245" s="490"/>
      <c r="J245" s="623"/>
    </row>
    <row r="246" spans="1:10" s="625" customFormat="1" ht="27.75" customHeight="1">
      <c r="A246" s="617" t="e">
        <f t="shared" si="4"/>
        <v>#REF!</v>
      </c>
      <c r="B246" s="634"/>
      <c r="C246" s="613"/>
      <c r="D246" s="620"/>
      <c r="E246" s="621"/>
      <c r="F246" s="491"/>
      <c r="G246" s="622"/>
      <c r="H246" s="492"/>
      <c r="I246" s="490"/>
      <c r="J246" s="623"/>
    </row>
    <row r="247" spans="1:10" s="625" customFormat="1" ht="27.75" customHeight="1">
      <c r="A247" s="617" t="e">
        <f t="shared" si="4"/>
        <v>#REF!</v>
      </c>
      <c r="B247" s="634"/>
      <c r="C247" s="613"/>
      <c r="D247" s="620"/>
      <c r="E247" s="621"/>
      <c r="F247" s="491"/>
      <c r="G247" s="622"/>
      <c r="H247" s="492"/>
      <c r="I247" s="490"/>
      <c r="J247" s="623"/>
    </row>
    <row r="248" spans="1:10" s="625" customFormat="1" ht="27.75" customHeight="1">
      <c r="A248" s="617" t="e">
        <f t="shared" si="4"/>
        <v>#REF!</v>
      </c>
      <c r="B248" s="634"/>
      <c r="C248" s="613"/>
      <c r="D248" s="620"/>
      <c r="E248" s="621"/>
      <c r="F248" s="491"/>
      <c r="G248" s="622"/>
      <c r="H248" s="492"/>
      <c r="I248" s="490"/>
      <c r="J248" s="623"/>
    </row>
    <row r="249" spans="1:10" s="625" customFormat="1" ht="27.75" customHeight="1">
      <c r="A249" s="617" t="e">
        <f t="shared" si="4"/>
        <v>#REF!</v>
      </c>
      <c r="B249" s="634"/>
      <c r="C249" s="613"/>
      <c r="D249" s="620"/>
      <c r="E249" s="621"/>
      <c r="F249" s="491"/>
      <c r="G249" s="622"/>
      <c r="H249" s="492"/>
      <c r="I249" s="490"/>
      <c r="J249" s="623"/>
    </row>
    <row r="250" spans="1:10" s="625" customFormat="1" ht="27.75" customHeight="1">
      <c r="A250" s="617" t="e">
        <f t="shared" si="4"/>
        <v>#REF!</v>
      </c>
      <c r="B250" s="634"/>
      <c r="C250" s="613"/>
      <c r="D250" s="620"/>
      <c r="E250" s="621"/>
      <c r="F250" s="491"/>
      <c r="G250" s="622"/>
      <c r="H250" s="492"/>
      <c r="I250" s="490"/>
      <c r="J250" s="623"/>
    </row>
    <row r="251" spans="1:10" s="625" customFormat="1" ht="27.75" customHeight="1">
      <c r="A251" s="617" t="e">
        <f t="shared" si="4"/>
        <v>#REF!</v>
      </c>
      <c r="B251" s="634"/>
      <c r="C251" s="613"/>
      <c r="D251" s="620"/>
      <c r="E251" s="621"/>
      <c r="F251" s="491"/>
      <c r="G251" s="622"/>
      <c r="H251" s="492"/>
      <c r="I251" s="490"/>
      <c r="J251" s="623"/>
    </row>
    <row r="252" spans="1:10" s="625" customFormat="1" ht="27.75" customHeight="1">
      <c r="A252" s="617" t="e">
        <f t="shared" si="4"/>
        <v>#REF!</v>
      </c>
      <c r="B252" s="634"/>
      <c r="C252" s="613"/>
      <c r="D252" s="620"/>
      <c r="E252" s="621"/>
      <c r="F252" s="491"/>
      <c r="G252" s="622"/>
      <c r="H252" s="492"/>
      <c r="I252" s="490"/>
      <c r="J252" s="623"/>
    </row>
    <row r="253" spans="1:10" s="625" customFormat="1" ht="27.75" customHeight="1">
      <c r="A253" s="617" t="e">
        <f t="shared" si="4"/>
        <v>#REF!</v>
      </c>
      <c r="B253" s="634"/>
      <c r="C253" s="613"/>
      <c r="D253" s="620"/>
      <c r="E253" s="621"/>
      <c r="F253" s="491"/>
      <c r="G253" s="622"/>
      <c r="H253" s="492"/>
      <c r="I253" s="490"/>
      <c r="J253" s="623"/>
    </row>
    <row r="254" spans="1:10" s="625" customFormat="1" ht="27.75" customHeight="1">
      <c r="A254" s="617" t="e">
        <f t="shared" si="4"/>
        <v>#REF!</v>
      </c>
      <c r="B254" s="634"/>
      <c r="C254" s="613"/>
      <c r="D254" s="620"/>
      <c r="E254" s="621"/>
      <c r="F254" s="491"/>
      <c r="G254" s="622"/>
      <c r="H254" s="492"/>
      <c r="I254" s="490"/>
      <c r="J254" s="623"/>
    </row>
    <row r="255" spans="1:10" s="625" customFormat="1" ht="27.75" customHeight="1">
      <c r="A255" s="617" t="e">
        <f t="shared" si="4"/>
        <v>#REF!</v>
      </c>
      <c r="B255" s="634"/>
      <c r="C255" s="613"/>
      <c r="D255" s="620"/>
      <c r="E255" s="621"/>
      <c r="F255" s="491"/>
      <c r="G255" s="622"/>
      <c r="H255" s="492"/>
      <c r="I255" s="490"/>
      <c r="J255" s="623"/>
    </row>
    <row r="256" spans="1:10" s="625" customFormat="1" ht="27.75" customHeight="1">
      <c r="A256" s="617" t="e">
        <f t="shared" si="4"/>
        <v>#REF!</v>
      </c>
      <c r="B256" s="634"/>
      <c r="C256" s="613"/>
      <c r="D256" s="620"/>
      <c r="E256" s="621"/>
      <c r="F256" s="491"/>
      <c r="G256" s="622"/>
      <c r="H256" s="492"/>
      <c r="I256" s="490"/>
      <c r="J256" s="623"/>
    </row>
    <row r="257" spans="1:10" s="625" customFormat="1" ht="27.75" customHeight="1">
      <c r="A257" s="617" t="e">
        <f t="shared" si="4"/>
        <v>#REF!</v>
      </c>
      <c r="B257" s="634"/>
      <c r="C257" s="613"/>
      <c r="D257" s="620"/>
      <c r="E257" s="621"/>
      <c r="F257" s="491"/>
      <c r="G257" s="622"/>
      <c r="H257" s="492"/>
      <c r="I257" s="490"/>
      <c r="J257" s="623"/>
    </row>
    <row r="258" spans="1:10" s="625" customFormat="1" ht="27.75" customHeight="1">
      <c r="A258" s="617" t="e">
        <f t="shared" si="4"/>
        <v>#REF!</v>
      </c>
      <c r="B258" s="634"/>
      <c r="C258" s="613"/>
      <c r="D258" s="620"/>
      <c r="E258" s="621"/>
      <c r="F258" s="491"/>
      <c r="G258" s="622"/>
      <c r="H258" s="492"/>
      <c r="I258" s="490"/>
      <c r="J258" s="623"/>
    </row>
    <row r="259" spans="1:10" s="625" customFormat="1" ht="27.75" customHeight="1">
      <c r="A259" s="617" t="e">
        <f t="shared" si="4"/>
        <v>#REF!</v>
      </c>
      <c r="B259" s="618"/>
      <c r="C259" s="613"/>
      <c r="D259" s="620"/>
      <c r="E259" s="621"/>
      <c r="F259" s="491"/>
      <c r="G259" s="622"/>
      <c r="H259" s="492"/>
      <c r="I259" s="490"/>
      <c r="J259" s="623"/>
    </row>
    <row r="260" spans="1:10" s="625" customFormat="1" ht="27.75" customHeight="1">
      <c r="A260" s="617" t="e">
        <f t="shared" si="4"/>
        <v>#REF!</v>
      </c>
      <c r="B260" s="618"/>
      <c r="C260" s="613"/>
      <c r="D260" s="620"/>
      <c r="E260" s="621"/>
      <c r="F260" s="491"/>
      <c r="G260" s="622"/>
      <c r="H260" s="492"/>
      <c r="I260" s="490"/>
      <c r="J260" s="623"/>
    </row>
    <row r="261" spans="1:10" s="625" customFormat="1" ht="27.75" customHeight="1">
      <c r="A261" s="617" t="e">
        <f t="shared" si="4"/>
        <v>#REF!</v>
      </c>
      <c r="B261" s="618"/>
      <c r="C261" s="613"/>
      <c r="D261" s="620"/>
      <c r="E261" s="621"/>
      <c r="F261" s="491"/>
      <c r="G261" s="622"/>
      <c r="H261" s="492"/>
      <c r="I261" s="490"/>
      <c r="J261" s="623"/>
    </row>
    <row r="262" spans="1:10" s="625" customFormat="1" ht="27.75" customHeight="1">
      <c r="A262" s="617" t="e">
        <f t="shared" ref="A262:A264" si="5">IF(A261=17,1,A261+1)</f>
        <v>#REF!</v>
      </c>
      <c r="B262" s="618"/>
      <c r="C262" s="613"/>
      <c r="D262" s="620"/>
      <c r="E262" s="621"/>
      <c r="F262" s="491"/>
      <c r="G262" s="622"/>
      <c r="H262" s="492"/>
      <c r="I262" s="490"/>
      <c r="J262" s="623"/>
    </row>
    <row r="263" spans="1:10" s="625" customFormat="1" ht="27.75" customHeight="1">
      <c r="A263" s="617" t="e">
        <f t="shared" si="5"/>
        <v>#REF!</v>
      </c>
      <c r="B263" s="618"/>
      <c r="C263" s="613"/>
      <c r="D263" s="620"/>
      <c r="E263" s="621"/>
      <c r="F263" s="491"/>
      <c r="G263" s="622"/>
      <c r="H263" s="492"/>
      <c r="I263" s="490"/>
      <c r="J263" s="623"/>
    </row>
    <row r="264" spans="1:10" s="625" customFormat="1" ht="27.75" customHeight="1">
      <c r="A264" s="617" t="e">
        <f t="shared" si="5"/>
        <v>#REF!</v>
      </c>
      <c r="B264" s="618"/>
      <c r="C264" s="613"/>
      <c r="D264" s="620"/>
      <c r="E264" s="621"/>
      <c r="F264" s="491"/>
      <c r="G264" s="622"/>
      <c r="H264" s="492"/>
      <c r="I264" s="490"/>
      <c r="J264" s="623"/>
    </row>
    <row r="265" spans="1:10" ht="26.1" customHeight="1">
      <c r="D265" s="64"/>
      <c r="E265" s="71"/>
      <c r="H265" s="73"/>
    </row>
    <row r="266" spans="1:10" ht="26.1" customHeight="1">
      <c r="D266" s="64"/>
      <c r="E266" s="71"/>
      <c r="H266" s="73"/>
    </row>
    <row r="267" spans="1:10" ht="26.1" customHeight="1">
      <c r="D267" s="64"/>
      <c r="E267" s="71"/>
      <c r="H267" s="73"/>
    </row>
    <row r="268" spans="1:10" ht="26.1" customHeight="1">
      <c r="D268" s="64"/>
      <c r="E268" s="71"/>
      <c r="H268" s="73"/>
    </row>
    <row r="269" spans="1:10" ht="26.1" customHeight="1">
      <c r="D269" s="64"/>
      <c r="E269" s="71"/>
      <c r="H269" s="73"/>
    </row>
    <row r="270" spans="1:10" ht="26.1" customHeight="1">
      <c r="D270" s="64"/>
      <c r="E270" s="71"/>
      <c r="H270" s="73"/>
    </row>
    <row r="271" spans="1:10" ht="26.1" customHeight="1">
      <c r="D271" s="64"/>
      <c r="E271" s="71"/>
      <c r="H271" s="73"/>
    </row>
    <row r="272" spans="1:10" ht="26.1" customHeight="1">
      <c r="D272" s="64"/>
      <c r="E272" s="71"/>
      <c r="H272" s="73"/>
    </row>
    <row r="273" spans="4:8" ht="26.1" customHeight="1">
      <c r="D273" s="64"/>
      <c r="E273" s="71"/>
      <c r="H273" s="73"/>
    </row>
    <row r="274" spans="4:8" ht="26.1" customHeight="1">
      <c r="D274" s="64"/>
      <c r="E274" s="71"/>
      <c r="H274" s="73"/>
    </row>
    <row r="275" spans="4:8" ht="26.1" customHeight="1">
      <c r="D275" s="64"/>
      <c r="E275" s="71"/>
      <c r="H275" s="73"/>
    </row>
    <row r="276" spans="4:8" ht="26.1" customHeight="1">
      <c r="D276" s="64"/>
      <c r="E276" s="71"/>
      <c r="H276" s="73"/>
    </row>
    <row r="277" spans="4:8" ht="26.1" customHeight="1">
      <c r="D277" s="64"/>
      <c r="E277" s="71"/>
      <c r="H277" s="73"/>
    </row>
    <row r="278" spans="4:8" ht="26.1" customHeight="1">
      <c r="D278" s="64"/>
      <c r="E278" s="71"/>
      <c r="H278" s="73"/>
    </row>
    <row r="279" spans="4:8" ht="26.1" customHeight="1">
      <c r="D279" s="64"/>
      <c r="E279" s="71"/>
      <c r="H279" s="73"/>
    </row>
    <row r="280" spans="4:8" ht="26.1" customHeight="1">
      <c r="D280" s="64"/>
      <c r="E280" s="71"/>
      <c r="H280" s="73"/>
    </row>
    <row r="281" spans="4:8" ht="26.1" customHeight="1">
      <c r="D281" s="64"/>
      <c r="E281" s="71"/>
      <c r="H281" s="73"/>
    </row>
    <row r="282" spans="4:8" ht="26.1" customHeight="1">
      <c r="D282" s="64"/>
      <c r="E282" s="71"/>
      <c r="H282" s="73"/>
    </row>
    <row r="283" spans="4:8" ht="26.1" customHeight="1">
      <c r="D283" s="64"/>
      <c r="E283" s="71"/>
      <c r="H283" s="73"/>
    </row>
    <row r="284" spans="4:8" ht="26.1" customHeight="1">
      <c r="D284" s="64"/>
      <c r="E284" s="71"/>
      <c r="H284" s="73"/>
    </row>
    <row r="285" spans="4:8" ht="26.1" customHeight="1">
      <c r="D285" s="64"/>
      <c r="E285" s="71"/>
      <c r="H285" s="73"/>
    </row>
    <row r="286" spans="4:8" ht="26.1" customHeight="1">
      <c r="D286" s="64"/>
      <c r="E286" s="71"/>
      <c r="H286" s="73"/>
    </row>
    <row r="287" spans="4:8" ht="26.1" customHeight="1">
      <c r="D287" s="64"/>
      <c r="E287" s="71"/>
      <c r="H287" s="73"/>
    </row>
    <row r="288" spans="4:8" ht="26.1" customHeight="1">
      <c r="D288" s="64"/>
      <c r="E288" s="71"/>
      <c r="H288" s="73"/>
    </row>
    <row r="289" spans="4:8" ht="26.1" customHeight="1">
      <c r="D289" s="64"/>
      <c r="E289" s="71"/>
      <c r="H289" s="73"/>
    </row>
    <row r="290" spans="4:8" ht="26.1" customHeight="1">
      <c r="D290" s="64"/>
      <c r="E290" s="71"/>
      <c r="H290" s="73"/>
    </row>
    <row r="291" spans="4:8" ht="26.1" customHeight="1">
      <c r="D291" s="64"/>
      <c r="E291" s="71"/>
      <c r="H291" s="73"/>
    </row>
    <row r="292" spans="4:8" ht="26.1" customHeight="1">
      <c r="D292" s="64"/>
      <c r="E292" s="71"/>
      <c r="H292" s="73"/>
    </row>
    <row r="293" spans="4:8" ht="26.1" customHeight="1">
      <c r="D293" s="64"/>
      <c r="E293" s="71"/>
      <c r="H293" s="73"/>
    </row>
    <row r="294" spans="4:8" ht="26.1" customHeight="1">
      <c r="D294" s="64"/>
      <c r="E294" s="71"/>
      <c r="H294" s="73"/>
    </row>
    <row r="295" spans="4:8" ht="26.1" customHeight="1">
      <c r="D295" s="64"/>
      <c r="E295" s="71"/>
      <c r="H295" s="73"/>
    </row>
    <row r="296" spans="4:8" ht="26.1" customHeight="1">
      <c r="D296" s="64"/>
      <c r="E296" s="71"/>
      <c r="H296" s="73"/>
    </row>
    <row r="297" spans="4:8" ht="26.1" customHeight="1">
      <c r="D297" s="64"/>
      <c r="E297" s="71"/>
      <c r="H297" s="73"/>
    </row>
    <row r="298" spans="4:8" ht="26.1" customHeight="1">
      <c r="D298" s="64"/>
      <c r="E298" s="71"/>
      <c r="H298" s="73"/>
    </row>
    <row r="299" spans="4:8" ht="26.1" customHeight="1">
      <c r="D299" s="64"/>
      <c r="E299" s="71"/>
      <c r="H299" s="73"/>
    </row>
    <row r="300" spans="4:8" ht="26.1" customHeight="1">
      <c r="D300" s="64"/>
      <c r="E300" s="71"/>
      <c r="H300" s="73"/>
    </row>
    <row r="301" spans="4:8" ht="26.1" customHeight="1">
      <c r="D301" s="64"/>
      <c r="E301" s="71"/>
    </row>
    <row r="302" spans="4:8" ht="26.1" customHeight="1">
      <c r="D302" s="64"/>
      <c r="E302" s="71"/>
    </row>
    <row r="303" spans="4:8" ht="26.1" customHeight="1">
      <c r="D303" s="64"/>
      <c r="E303" s="71"/>
    </row>
    <row r="304" spans="4:8" ht="26.1" customHeight="1">
      <c r="D304" s="64"/>
      <c r="E304" s="71"/>
    </row>
    <row r="305" spans="4:5" ht="26.1" customHeight="1">
      <c r="D305" s="64"/>
      <c r="E305" s="71"/>
    </row>
    <row r="306" spans="4:5" ht="26.1" customHeight="1">
      <c r="D306" s="64"/>
      <c r="E306" s="71"/>
    </row>
    <row r="307" spans="4:5" ht="26.1" customHeight="1">
      <c r="D307" s="64"/>
      <c r="E307" s="71"/>
    </row>
    <row r="308" spans="4:5" ht="26.1" customHeight="1">
      <c r="D308" s="64"/>
      <c r="E308" s="71"/>
    </row>
    <row r="309" spans="4:5" ht="26.1" customHeight="1">
      <c r="D309" s="64"/>
      <c r="E309" s="71"/>
    </row>
    <row r="310" spans="4:5" ht="26.1" customHeight="1">
      <c r="D310" s="64"/>
      <c r="E310" s="71"/>
    </row>
    <row r="311" spans="4:5" ht="26.1" customHeight="1">
      <c r="D311" s="64"/>
      <c r="E311" s="71"/>
    </row>
    <row r="312" spans="4:5" ht="26.1" customHeight="1">
      <c r="D312" s="64"/>
      <c r="E312" s="71"/>
    </row>
    <row r="313" spans="4:5" ht="26.1" customHeight="1">
      <c r="D313" s="64"/>
      <c r="E313" s="71"/>
    </row>
    <row r="314" spans="4:5" ht="26.1" customHeight="1">
      <c r="D314" s="64"/>
      <c r="E314" s="71"/>
    </row>
    <row r="315" spans="4:5" ht="26.1" customHeight="1">
      <c r="D315" s="64"/>
      <c r="E315" s="71"/>
    </row>
    <row r="316" spans="4:5" ht="26.1" customHeight="1">
      <c r="D316" s="64"/>
      <c r="E316" s="71"/>
    </row>
    <row r="317" spans="4:5" ht="26.1" customHeight="1">
      <c r="D317" s="64"/>
      <c r="E317" s="71"/>
    </row>
    <row r="318" spans="4:5" ht="26.1" customHeight="1">
      <c r="D318" s="64"/>
      <c r="E318" s="71"/>
    </row>
    <row r="319" spans="4:5" ht="26.1" customHeight="1">
      <c r="D319" s="64"/>
      <c r="E319" s="71"/>
    </row>
    <row r="320" spans="4:5" ht="26.1" customHeight="1">
      <c r="D320" s="64"/>
      <c r="E320" s="71"/>
    </row>
    <row r="321" spans="4:5" ht="26.1" customHeight="1">
      <c r="D321" s="64"/>
      <c r="E321" s="71"/>
    </row>
    <row r="322" spans="4:5" ht="26.1" customHeight="1">
      <c r="D322" s="64"/>
      <c r="E322" s="71"/>
    </row>
    <row r="323" spans="4:5" ht="26.1" customHeight="1">
      <c r="D323" s="64"/>
      <c r="E323" s="71"/>
    </row>
    <row r="324" spans="4:5" ht="26.1" customHeight="1">
      <c r="D324" s="64"/>
      <c r="E324" s="71"/>
    </row>
    <row r="325" spans="4:5" ht="26.1" customHeight="1">
      <c r="D325" s="64"/>
      <c r="E325" s="71"/>
    </row>
    <row r="326" spans="4:5" ht="26.1" customHeight="1">
      <c r="D326" s="64"/>
      <c r="E326" s="71"/>
    </row>
    <row r="327" spans="4:5" ht="26.1" customHeight="1">
      <c r="D327" s="64"/>
      <c r="E327" s="71"/>
    </row>
    <row r="328" spans="4:5" ht="26.1" customHeight="1">
      <c r="D328" s="64"/>
      <c r="E328" s="71"/>
    </row>
    <row r="329" spans="4:5" ht="26.1" customHeight="1">
      <c r="D329" s="64"/>
      <c r="E329" s="71"/>
    </row>
    <row r="330" spans="4:5" ht="26.1" customHeight="1">
      <c r="D330" s="64"/>
      <c r="E330" s="71"/>
    </row>
    <row r="331" spans="4:5" ht="26.1" customHeight="1">
      <c r="D331" s="64"/>
      <c r="E331" s="71"/>
    </row>
    <row r="332" spans="4:5" ht="26.1" customHeight="1">
      <c r="D332" s="64"/>
      <c r="E332" s="71"/>
    </row>
    <row r="333" spans="4:5" ht="26.1" customHeight="1">
      <c r="D333" s="64"/>
      <c r="E333" s="71"/>
    </row>
    <row r="334" spans="4:5" ht="26.1" customHeight="1">
      <c r="D334" s="64"/>
      <c r="E334" s="71"/>
    </row>
    <row r="335" spans="4:5" ht="26.1" customHeight="1">
      <c r="D335" s="64"/>
      <c r="E335" s="71"/>
    </row>
    <row r="336" spans="4:5" ht="26.1" customHeight="1">
      <c r="D336" s="64"/>
      <c r="E336" s="71"/>
    </row>
    <row r="337" spans="4:5" ht="26.1" customHeight="1">
      <c r="D337" s="64"/>
      <c r="E337" s="71"/>
    </row>
    <row r="338" spans="4:5" ht="26.1" customHeight="1">
      <c r="D338" s="64"/>
      <c r="E338" s="71"/>
    </row>
    <row r="339" spans="4:5" ht="26.1" customHeight="1">
      <c r="D339" s="64"/>
      <c r="E339" s="71"/>
    </row>
    <row r="340" spans="4:5" ht="26.1" customHeight="1">
      <c r="D340" s="64"/>
      <c r="E340" s="71"/>
    </row>
    <row r="341" spans="4:5" ht="26.1" customHeight="1">
      <c r="D341" s="64"/>
      <c r="E341" s="71"/>
    </row>
    <row r="342" spans="4:5" ht="26.1" customHeight="1">
      <c r="D342" s="64"/>
      <c r="E342" s="71"/>
    </row>
    <row r="343" spans="4:5" ht="26.1" customHeight="1">
      <c r="D343" s="64"/>
      <c r="E343" s="71"/>
    </row>
    <row r="344" spans="4:5" ht="26.1" customHeight="1">
      <c r="D344" s="64"/>
      <c r="E344" s="71"/>
    </row>
    <row r="345" spans="4:5" ht="26.1" customHeight="1">
      <c r="D345" s="64"/>
      <c r="E345" s="71"/>
    </row>
    <row r="346" spans="4:5" ht="26.1" customHeight="1">
      <c r="D346" s="64"/>
      <c r="E346" s="71"/>
    </row>
    <row r="347" spans="4:5" ht="26.1" customHeight="1">
      <c r="D347" s="64"/>
      <c r="E347" s="71"/>
    </row>
    <row r="348" spans="4:5" ht="26.1" customHeight="1">
      <c r="D348" s="64"/>
      <c r="E348" s="71"/>
    </row>
    <row r="349" spans="4:5" ht="26.1" customHeight="1">
      <c r="D349" s="64"/>
      <c r="E349" s="71"/>
    </row>
    <row r="350" spans="4:5" ht="26.1" customHeight="1">
      <c r="D350" s="64"/>
      <c r="E350" s="71"/>
    </row>
    <row r="351" spans="4:5" ht="26.1" customHeight="1">
      <c r="D351" s="64"/>
      <c r="E351" s="71"/>
    </row>
    <row r="352" spans="4:5" ht="26.1" customHeight="1">
      <c r="D352" s="64"/>
      <c r="E352" s="71"/>
    </row>
    <row r="353" spans="4:5" ht="26.1" customHeight="1">
      <c r="D353" s="64"/>
      <c r="E353" s="71"/>
    </row>
    <row r="354" spans="4:5" ht="26.1" customHeight="1">
      <c r="D354" s="64"/>
      <c r="E354" s="71"/>
    </row>
    <row r="355" spans="4:5" ht="26.1" customHeight="1">
      <c r="D355" s="64"/>
      <c r="E355" s="71"/>
    </row>
    <row r="356" spans="4:5" ht="26.1" customHeight="1">
      <c r="D356" s="64"/>
      <c r="E356" s="71"/>
    </row>
    <row r="357" spans="4:5" ht="26.1" customHeight="1">
      <c r="D357" s="64"/>
      <c r="E357" s="71"/>
    </row>
    <row r="358" spans="4:5" ht="26.1" customHeight="1">
      <c r="D358" s="64"/>
      <c r="E358" s="71"/>
    </row>
    <row r="359" spans="4:5" ht="26.1" customHeight="1">
      <c r="D359" s="64"/>
      <c r="E359" s="71"/>
    </row>
    <row r="360" spans="4:5" ht="26.1" customHeight="1">
      <c r="D360" s="64"/>
      <c r="E360" s="71"/>
    </row>
    <row r="361" spans="4:5" ht="26.1" customHeight="1">
      <c r="D361" s="64"/>
      <c r="E361" s="71"/>
    </row>
    <row r="362" spans="4:5" ht="26.1" customHeight="1">
      <c r="D362" s="64"/>
      <c r="E362" s="71"/>
    </row>
    <row r="363" spans="4:5" ht="26.1" customHeight="1">
      <c r="D363" s="64"/>
      <c r="E363" s="71"/>
    </row>
    <row r="364" spans="4:5" ht="26.1" customHeight="1">
      <c r="D364" s="64"/>
      <c r="E364" s="71"/>
    </row>
    <row r="365" spans="4:5" ht="26.1" customHeight="1">
      <c r="D365" s="64"/>
      <c r="E365" s="71"/>
    </row>
    <row r="366" spans="4:5" ht="26.1" customHeight="1">
      <c r="D366" s="64"/>
      <c r="E366" s="71"/>
    </row>
    <row r="367" spans="4:5" ht="26.1" customHeight="1">
      <c r="D367" s="64"/>
      <c r="E367" s="71"/>
    </row>
    <row r="368" spans="4:5" ht="26.1" customHeight="1">
      <c r="D368" s="64"/>
      <c r="E368" s="71"/>
    </row>
    <row r="369" spans="4:5" ht="26.1" customHeight="1">
      <c r="D369" s="64"/>
      <c r="E369" s="71"/>
    </row>
    <row r="370" spans="4:5" ht="26.1" customHeight="1">
      <c r="D370" s="64"/>
      <c r="E370" s="71"/>
    </row>
    <row r="371" spans="4:5" ht="26.1" customHeight="1">
      <c r="D371" s="64"/>
      <c r="E371" s="71"/>
    </row>
    <row r="372" spans="4:5" ht="26.1" customHeight="1">
      <c r="D372" s="64"/>
      <c r="E372" s="71"/>
    </row>
    <row r="373" spans="4:5" ht="26.1" customHeight="1">
      <c r="D373" s="64"/>
      <c r="E373" s="71"/>
    </row>
    <row r="374" spans="4:5" ht="26.1" customHeight="1">
      <c r="D374" s="64"/>
      <c r="E374" s="71"/>
    </row>
    <row r="375" spans="4:5" ht="26.1" customHeight="1">
      <c r="D375" s="64"/>
      <c r="E375" s="71"/>
    </row>
    <row r="376" spans="4:5" ht="26.1" customHeight="1">
      <c r="D376" s="64"/>
      <c r="E376" s="71"/>
    </row>
    <row r="377" spans="4:5" ht="26.1" customHeight="1">
      <c r="D377" s="64"/>
      <c r="E377" s="71"/>
    </row>
    <row r="378" spans="4:5" ht="26.1" customHeight="1">
      <c r="D378" s="64"/>
      <c r="E378" s="71"/>
    </row>
    <row r="379" spans="4:5" ht="26.1" customHeight="1">
      <c r="D379" s="64"/>
      <c r="E379" s="71"/>
    </row>
    <row r="380" spans="4:5" ht="26.1" customHeight="1">
      <c r="D380" s="64"/>
      <c r="E380" s="71"/>
    </row>
    <row r="381" spans="4:5" ht="26.1" customHeight="1">
      <c r="D381" s="64"/>
      <c r="E381" s="71"/>
    </row>
    <row r="382" spans="4:5" ht="26.1" customHeight="1">
      <c r="D382" s="64"/>
      <c r="E382" s="71"/>
    </row>
    <row r="383" spans="4:5" ht="26.1" customHeight="1">
      <c r="D383" s="64"/>
      <c r="E383" s="71"/>
    </row>
    <row r="384" spans="4:5" ht="26.1" customHeight="1">
      <c r="D384" s="64"/>
      <c r="E384" s="71"/>
    </row>
    <row r="385" spans="4:5" ht="26.1" customHeight="1">
      <c r="D385" s="64"/>
      <c r="E385" s="71"/>
    </row>
    <row r="386" spans="4:5" ht="26.1" customHeight="1">
      <c r="D386" s="64"/>
      <c r="E386" s="71"/>
    </row>
    <row r="387" spans="4:5" ht="26.1" customHeight="1">
      <c r="D387" s="64"/>
      <c r="E387" s="71"/>
    </row>
    <row r="388" spans="4:5" ht="26.1" customHeight="1">
      <c r="D388" s="64"/>
      <c r="E388" s="71"/>
    </row>
    <row r="389" spans="4:5" ht="26.1" customHeight="1">
      <c r="D389" s="64"/>
      <c r="E389" s="71"/>
    </row>
    <row r="390" spans="4:5" ht="26.1" customHeight="1">
      <c r="D390" s="64"/>
      <c r="E390" s="71"/>
    </row>
    <row r="391" spans="4:5" ht="26.1" customHeight="1">
      <c r="D391" s="64"/>
      <c r="E391" s="71"/>
    </row>
    <row r="392" spans="4:5" ht="26.1" customHeight="1">
      <c r="D392" s="64"/>
      <c r="E392" s="71"/>
    </row>
    <row r="393" spans="4:5" ht="26.1" customHeight="1">
      <c r="D393" s="64"/>
      <c r="E393" s="71"/>
    </row>
    <row r="394" spans="4:5" ht="26.1" customHeight="1">
      <c r="D394" s="64"/>
      <c r="E394" s="71"/>
    </row>
    <row r="395" spans="4:5" ht="26.1" customHeight="1">
      <c r="D395" s="64"/>
      <c r="E395" s="71"/>
    </row>
    <row r="396" spans="4:5" ht="26.1" customHeight="1">
      <c r="D396" s="64"/>
      <c r="E396" s="71"/>
    </row>
    <row r="397" spans="4:5" ht="26.1" customHeight="1">
      <c r="D397" s="64"/>
      <c r="E397" s="71"/>
    </row>
    <row r="398" spans="4:5" ht="26.1" customHeight="1">
      <c r="D398" s="64"/>
      <c r="E398" s="71"/>
    </row>
    <row r="399" spans="4:5" ht="26.1" customHeight="1">
      <c r="D399" s="64"/>
      <c r="E399" s="71"/>
    </row>
    <row r="400" spans="4:5" ht="26.1" customHeight="1">
      <c r="D400" s="64"/>
      <c r="E400" s="71"/>
    </row>
    <row r="401" spans="4:5" ht="26.1" customHeight="1">
      <c r="D401" s="64"/>
      <c r="E401" s="71"/>
    </row>
    <row r="402" spans="4:5" ht="26.1" customHeight="1">
      <c r="D402" s="64"/>
      <c r="E402" s="71"/>
    </row>
    <row r="403" spans="4:5" ht="26.1" customHeight="1">
      <c r="D403" s="64"/>
      <c r="E403" s="71"/>
    </row>
    <row r="404" spans="4:5" ht="26.1" customHeight="1">
      <c r="D404" s="64"/>
      <c r="E404" s="71"/>
    </row>
    <row r="405" spans="4:5" ht="26.1" customHeight="1">
      <c r="D405" s="64"/>
      <c r="E405" s="71"/>
    </row>
    <row r="406" spans="4:5" ht="26.1" customHeight="1">
      <c r="D406" s="64"/>
      <c r="E406" s="71"/>
    </row>
    <row r="407" spans="4:5" ht="26.1" customHeight="1">
      <c r="D407" s="64"/>
      <c r="E407" s="71"/>
    </row>
    <row r="408" spans="4:5" ht="26.1" customHeight="1">
      <c r="D408" s="64"/>
      <c r="E408" s="71"/>
    </row>
    <row r="409" spans="4:5" ht="26.1" customHeight="1">
      <c r="D409" s="64"/>
      <c r="E409" s="71"/>
    </row>
    <row r="410" spans="4:5" ht="26.1" customHeight="1">
      <c r="D410" s="64"/>
      <c r="E410" s="71"/>
    </row>
    <row r="411" spans="4:5" ht="26.1" customHeight="1">
      <c r="D411" s="64"/>
      <c r="E411" s="71"/>
    </row>
    <row r="412" spans="4:5" ht="26.1" customHeight="1">
      <c r="D412" s="64"/>
      <c r="E412" s="71"/>
    </row>
    <row r="413" spans="4:5" ht="26.1" customHeight="1">
      <c r="D413" s="64"/>
      <c r="E413" s="71"/>
    </row>
    <row r="414" spans="4:5" ht="26.1" customHeight="1">
      <c r="D414" s="64"/>
      <c r="E414" s="71"/>
    </row>
    <row r="415" spans="4:5" ht="26.1" customHeight="1">
      <c r="D415" s="64"/>
      <c r="E415" s="71"/>
    </row>
    <row r="416" spans="4:5" ht="26.1" customHeight="1">
      <c r="D416" s="64"/>
      <c r="E416" s="71"/>
    </row>
    <row r="417" spans="4:5" ht="26.1" customHeight="1">
      <c r="D417" s="64"/>
      <c r="E417" s="71"/>
    </row>
    <row r="418" spans="4:5" ht="26.1" customHeight="1">
      <c r="D418" s="64"/>
      <c r="E418" s="71"/>
    </row>
    <row r="419" spans="4:5" ht="26.1" customHeight="1">
      <c r="D419" s="64"/>
      <c r="E419" s="71"/>
    </row>
    <row r="420" spans="4:5" ht="26.1" customHeight="1">
      <c r="D420" s="64"/>
      <c r="E420" s="71"/>
    </row>
    <row r="421" spans="4:5" ht="26.1" customHeight="1">
      <c r="D421" s="64"/>
      <c r="E421" s="71"/>
    </row>
    <row r="422" spans="4:5" ht="26.1" customHeight="1">
      <c r="D422" s="64"/>
      <c r="E422" s="71"/>
    </row>
    <row r="423" spans="4:5" ht="26.1" customHeight="1">
      <c r="D423" s="64"/>
      <c r="E423" s="71"/>
    </row>
    <row r="424" spans="4:5" ht="26.1" customHeight="1">
      <c r="D424" s="64"/>
      <c r="E424" s="71"/>
    </row>
    <row r="425" spans="4:5" ht="26.1" customHeight="1">
      <c r="D425" s="64"/>
      <c r="E425" s="71"/>
    </row>
    <row r="426" spans="4:5" ht="26.1" customHeight="1">
      <c r="D426" s="64"/>
      <c r="E426" s="71"/>
    </row>
    <row r="427" spans="4:5" ht="26.1" customHeight="1">
      <c r="D427" s="64"/>
      <c r="E427" s="71"/>
    </row>
    <row r="428" spans="4:5" ht="26.1" customHeight="1">
      <c r="D428" s="64"/>
      <c r="E428" s="71"/>
    </row>
    <row r="429" spans="4:5" ht="26.1" customHeight="1">
      <c r="D429" s="64"/>
      <c r="E429" s="71"/>
    </row>
    <row r="430" spans="4:5" ht="26.1" customHeight="1">
      <c r="D430" s="64"/>
      <c r="E430" s="71"/>
    </row>
    <row r="431" spans="4:5" ht="26.1" customHeight="1">
      <c r="D431" s="64"/>
      <c r="E431" s="71"/>
    </row>
    <row r="432" spans="4:5" ht="26.1" customHeight="1">
      <c r="D432" s="64"/>
      <c r="E432" s="71"/>
    </row>
    <row r="433" spans="4:5" ht="26.1" customHeight="1">
      <c r="D433" s="64"/>
      <c r="E433" s="71"/>
    </row>
    <row r="434" spans="4:5" ht="26.1" customHeight="1">
      <c r="D434" s="64"/>
      <c r="E434" s="71"/>
    </row>
    <row r="435" spans="4:5" ht="26.1" customHeight="1">
      <c r="D435" s="64"/>
      <c r="E435" s="71"/>
    </row>
    <row r="436" spans="4:5" ht="26.1" customHeight="1">
      <c r="D436" s="64"/>
      <c r="E436" s="71"/>
    </row>
    <row r="437" spans="4:5" ht="26.1" customHeight="1">
      <c r="D437" s="64"/>
      <c r="E437" s="71"/>
    </row>
    <row r="438" spans="4:5" ht="26.1" customHeight="1">
      <c r="D438" s="64"/>
      <c r="E438" s="71"/>
    </row>
    <row r="439" spans="4:5" ht="26.1" customHeight="1">
      <c r="D439" s="64"/>
      <c r="E439" s="71"/>
    </row>
    <row r="440" spans="4:5" ht="26.1" customHeight="1">
      <c r="D440" s="64"/>
      <c r="E440" s="71"/>
    </row>
    <row r="441" spans="4:5" ht="26.1" customHeight="1">
      <c r="D441" s="64"/>
      <c r="E441" s="71"/>
    </row>
    <row r="442" spans="4:5" ht="26.1" customHeight="1">
      <c r="D442" s="64"/>
      <c r="E442" s="71"/>
    </row>
    <row r="443" spans="4:5" ht="26.1" customHeight="1">
      <c r="D443" s="64"/>
      <c r="E443" s="71"/>
    </row>
    <row r="444" spans="4:5" ht="26.1" customHeight="1">
      <c r="D444" s="64"/>
      <c r="E444" s="71"/>
    </row>
    <row r="445" spans="4:5" ht="26.1" customHeight="1">
      <c r="D445" s="64"/>
      <c r="E445" s="71"/>
    </row>
    <row r="446" spans="4:5" ht="26.1" customHeight="1">
      <c r="D446" s="64"/>
      <c r="E446" s="71"/>
    </row>
    <row r="447" spans="4:5" ht="26.1" customHeight="1">
      <c r="D447" s="64"/>
      <c r="E447" s="71"/>
    </row>
    <row r="448" spans="4:5" ht="26.1" customHeight="1">
      <c r="D448" s="64"/>
      <c r="E448" s="71"/>
    </row>
    <row r="449" spans="4:5" ht="26.1" customHeight="1">
      <c r="D449" s="64"/>
      <c r="E449" s="71"/>
    </row>
    <row r="450" spans="4:5" ht="26.1" customHeight="1">
      <c r="D450" s="64"/>
      <c r="E450" s="71"/>
    </row>
    <row r="451" spans="4:5" ht="26.1" customHeight="1">
      <c r="D451" s="64"/>
      <c r="E451" s="71"/>
    </row>
    <row r="452" spans="4:5" ht="26.1" customHeight="1">
      <c r="D452" s="64"/>
      <c r="E452" s="71"/>
    </row>
    <row r="453" spans="4:5" ht="26.1" customHeight="1">
      <c r="D453" s="64"/>
      <c r="E453" s="71"/>
    </row>
    <row r="454" spans="4:5" ht="26.1" customHeight="1">
      <c r="D454" s="64"/>
      <c r="E454" s="71"/>
    </row>
    <row r="455" spans="4:5" ht="26.1" customHeight="1">
      <c r="D455" s="64"/>
      <c r="E455" s="71"/>
    </row>
    <row r="456" spans="4:5" ht="26.1" customHeight="1">
      <c r="D456" s="64"/>
      <c r="E456" s="71"/>
    </row>
    <row r="457" spans="4:5" ht="26.1" customHeight="1">
      <c r="D457" s="64"/>
      <c r="E457" s="71"/>
    </row>
    <row r="458" spans="4:5" ht="26.1" customHeight="1">
      <c r="D458" s="64"/>
      <c r="E458" s="71"/>
    </row>
    <row r="459" spans="4:5" ht="26.1" customHeight="1">
      <c r="D459" s="64"/>
      <c r="E459" s="71"/>
    </row>
    <row r="460" spans="4:5" ht="26.1" customHeight="1">
      <c r="D460" s="64"/>
      <c r="E460" s="71"/>
    </row>
    <row r="461" spans="4:5" ht="26.1" customHeight="1">
      <c r="D461" s="64"/>
      <c r="E461" s="71"/>
    </row>
    <row r="462" spans="4:5" ht="26.1" customHeight="1">
      <c r="D462" s="64"/>
      <c r="E462" s="71"/>
    </row>
    <row r="463" spans="4:5" ht="26.1" customHeight="1">
      <c r="D463" s="64"/>
      <c r="E463" s="71"/>
    </row>
    <row r="464" spans="4:5" ht="26.1" customHeight="1">
      <c r="D464" s="64"/>
      <c r="E464" s="71"/>
    </row>
    <row r="465" spans="4:5" ht="26.1" customHeight="1">
      <c r="D465" s="64"/>
      <c r="E465" s="71"/>
    </row>
    <row r="466" spans="4:5" ht="26.1" customHeight="1">
      <c r="D466" s="64"/>
      <c r="E466" s="71"/>
    </row>
    <row r="467" spans="4:5" ht="26.1" customHeight="1">
      <c r="D467" s="64"/>
      <c r="E467" s="71"/>
    </row>
    <row r="468" spans="4:5" ht="26.1" customHeight="1">
      <c r="D468" s="64"/>
      <c r="E468" s="71"/>
    </row>
    <row r="469" spans="4:5" ht="26.1" customHeight="1">
      <c r="D469" s="64"/>
      <c r="E469" s="71"/>
    </row>
    <row r="470" spans="4:5" ht="26.1" customHeight="1">
      <c r="D470" s="64"/>
      <c r="E470" s="71"/>
    </row>
    <row r="471" spans="4:5" ht="26.1" customHeight="1">
      <c r="D471" s="64"/>
      <c r="E471" s="71"/>
    </row>
    <row r="472" spans="4:5" ht="26.1" customHeight="1">
      <c r="D472" s="64"/>
      <c r="E472" s="71"/>
    </row>
    <row r="473" spans="4:5" ht="26.1" customHeight="1">
      <c r="D473" s="64"/>
      <c r="E473" s="71"/>
    </row>
    <row r="474" spans="4:5" ht="26.1" customHeight="1">
      <c r="D474" s="64"/>
      <c r="E474" s="71"/>
    </row>
    <row r="475" spans="4:5" ht="26.1" customHeight="1">
      <c r="D475" s="64"/>
      <c r="E475" s="71"/>
    </row>
    <row r="476" spans="4:5" ht="26.1" customHeight="1">
      <c r="D476" s="64"/>
      <c r="E476" s="71"/>
    </row>
    <row r="477" spans="4:5" ht="26.1" customHeight="1">
      <c r="D477" s="64"/>
      <c r="E477" s="71"/>
    </row>
    <row r="478" spans="4:5" ht="26.1" customHeight="1">
      <c r="D478" s="64"/>
      <c r="E478" s="71"/>
    </row>
    <row r="479" spans="4:5" ht="26.1" customHeight="1">
      <c r="D479" s="64"/>
      <c r="E479" s="71"/>
    </row>
    <row r="480" spans="4:5" ht="26.1" customHeight="1">
      <c r="D480" s="64"/>
      <c r="E480" s="71"/>
    </row>
    <row r="481" spans="4:5" ht="26.1" customHeight="1">
      <c r="D481" s="64"/>
      <c r="E481" s="71"/>
    </row>
    <row r="482" spans="4:5" ht="26.1" customHeight="1">
      <c r="D482" s="64"/>
      <c r="E482" s="71"/>
    </row>
    <row r="483" spans="4:5" ht="26.1" customHeight="1">
      <c r="D483" s="64"/>
      <c r="E483" s="71"/>
    </row>
    <row r="484" spans="4:5" ht="26.1" customHeight="1">
      <c r="D484" s="64"/>
      <c r="E484" s="71"/>
    </row>
    <row r="485" spans="4:5" ht="26.1" customHeight="1">
      <c r="D485" s="64"/>
      <c r="E485" s="71"/>
    </row>
    <row r="486" spans="4:5" ht="26.1" customHeight="1">
      <c r="D486" s="64"/>
      <c r="E486" s="71"/>
    </row>
    <row r="487" spans="4:5" ht="26.1" customHeight="1">
      <c r="D487" s="64"/>
      <c r="E487" s="71"/>
    </row>
    <row r="488" spans="4:5" ht="26.1" customHeight="1">
      <c r="D488" s="64"/>
      <c r="E488" s="71"/>
    </row>
    <row r="489" spans="4:5" ht="26.1" customHeight="1">
      <c r="D489" s="64"/>
      <c r="E489" s="71"/>
    </row>
    <row r="490" spans="4:5" ht="26.1" customHeight="1">
      <c r="D490" s="64"/>
      <c r="E490" s="71"/>
    </row>
    <row r="491" spans="4:5" ht="26.1" customHeight="1">
      <c r="D491" s="64"/>
      <c r="E491" s="71"/>
    </row>
    <row r="492" spans="4:5" ht="26.1" customHeight="1">
      <c r="D492" s="64"/>
      <c r="E492" s="71"/>
    </row>
    <row r="493" spans="4:5" ht="26.1" customHeight="1">
      <c r="D493" s="64"/>
      <c r="E493" s="71"/>
    </row>
    <row r="494" spans="4:5" ht="26.1" customHeight="1">
      <c r="D494" s="64"/>
      <c r="E494" s="71"/>
    </row>
    <row r="495" spans="4:5" ht="26.1" customHeight="1">
      <c r="D495" s="64"/>
      <c r="E495" s="71"/>
    </row>
    <row r="496" spans="4:5" ht="26.1" customHeight="1">
      <c r="D496" s="64"/>
      <c r="E496" s="71"/>
    </row>
    <row r="497" spans="4:5" ht="26.1" customHeight="1">
      <c r="D497" s="64"/>
      <c r="E497" s="71"/>
    </row>
    <row r="498" spans="4:5" ht="26.1" customHeight="1">
      <c r="D498" s="64"/>
      <c r="E498" s="71"/>
    </row>
    <row r="499" spans="4:5" ht="26.1" customHeight="1">
      <c r="D499" s="64"/>
      <c r="E499" s="71"/>
    </row>
    <row r="500" spans="4:5" ht="26.1" customHeight="1">
      <c r="D500" s="64"/>
      <c r="E500" s="71"/>
    </row>
    <row r="501" spans="4:5" ht="26.1" customHeight="1">
      <c r="D501" s="64"/>
      <c r="E501" s="71"/>
    </row>
    <row r="502" spans="4:5" ht="26.1" customHeight="1">
      <c r="D502" s="64"/>
      <c r="E502" s="71"/>
    </row>
    <row r="503" spans="4:5" ht="26.1" customHeight="1">
      <c r="D503" s="64"/>
      <c r="E503" s="71"/>
    </row>
    <row r="504" spans="4:5" ht="26.1" customHeight="1">
      <c r="D504" s="64"/>
      <c r="E504" s="71"/>
    </row>
    <row r="505" spans="4:5" ht="26.1" customHeight="1">
      <c r="D505" s="64"/>
      <c r="E505" s="71"/>
    </row>
    <row r="506" spans="4:5" ht="26.1" customHeight="1">
      <c r="D506" s="64"/>
      <c r="E506" s="71"/>
    </row>
    <row r="507" spans="4:5" ht="26.1" customHeight="1">
      <c r="D507" s="64"/>
      <c r="E507" s="71"/>
    </row>
    <row r="508" spans="4:5" ht="26.1" customHeight="1">
      <c r="D508" s="64"/>
      <c r="E508" s="71"/>
    </row>
    <row r="509" spans="4:5" ht="26.1" customHeight="1">
      <c r="D509" s="64"/>
      <c r="E509" s="71"/>
    </row>
    <row r="510" spans="4:5" ht="26.1" customHeight="1">
      <c r="D510" s="64"/>
      <c r="E510" s="71"/>
    </row>
    <row r="511" spans="4:5" ht="26.1" customHeight="1">
      <c r="D511" s="64"/>
      <c r="E511" s="71"/>
    </row>
    <row r="512" spans="4:5" ht="26.1" customHeight="1">
      <c r="D512" s="64"/>
      <c r="E512" s="71"/>
    </row>
    <row r="513" spans="4:5" ht="26.1" customHeight="1">
      <c r="D513" s="64"/>
      <c r="E513" s="71"/>
    </row>
    <row r="514" spans="4:5" ht="26.1" customHeight="1">
      <c r="D514" s="64"/>
      <c r="E514" s="71"/>
    </row>
    <row r="515" spans="4:5" ht="26.1" customHeight="1">
      <c r="D515" s="64"/>
      <c r="E515" s="71"/>
    </row>
    <row r="516" spans="4:5" ht="26.1" customHeight="1">
      <c r="D516" s="64"/>
      <c r="E516" s="71"/>
    </row>
    <row r="517" spans="4:5" ht="26.1" customHeight="1">
      <c r="D517" s="64"/>
      <c r="E517" s="71"/>
    </row>
    <row r="518" spans="4:5" ht="26.1" customHeight="1">
      <c r="D518" s="64"/>
      <c r="E518" s="71"/>
    </row>
    <row r="519" spans="4:5" ht="26.1" customHeight="1">
      <c r="D519" s="64"/>
      <c r="E519" s="71"/>
    </row>
    <row r="520" spans="4:5" ht="26.1" customHeight="1">
      <c r="D520" s="64"/>
      <c r="E520" s="71"/>
    </row>
    <row r="521" spans="4:5" ht="26.1" customHeight="1">
      <c r="D521" s="64"/>
      <c r="E521" s="71"/>
    </row>
    <row r="522" spans="4:5" ht="26.1" customHeight="1">
      <c r="D522" s="64"/>
      <c r="E522" s="71"/>
    </row>
    <row r="523" spans="4:5" ht="26.1" customHeight="1">
      <c r="D523" s="64"/>
      <c r="E523" s="71"/>
    </row>
    <row r="524" spans="4:5" ht="26.1" customHeight="1">
      <c r="D524" s="64"/>
      <c r="E524" s="71"/>
    </row>
    <row r="525" spans="4:5" ht="26.1" customHeight="1">
      <c r="D525" s="64"/>
      <c r="E525" s="71"/>
    </row>
    <row r="526" spans="4:5" ht="26.1" customHeight="1">
      <c r="D526" s="64"/>
      <c r="E526" s="71"/>
    </row>
    <row r="527" spans="4:5" ht="26.1" customHeight="1">
      <c r="D527" s="64"/>
      <c r="E527" s="71"/>
    </row>
    <row r="528" spans="4:5" ht="26.1" customHeight="1">
      <c r="D528" s="64"/>
      <c r="E528" s="71"/>
    </row>
    <row r="529" spans="4:5" ht="26.1" customHeight="1">
      <c r="D529" s="64"/>
      <c r="E529" s="71"/>
    </row>
    <row r="530" spans="4:5" ht="26.1" customHeight="1">
      <c r="D530" s="64"/>
      <c r="E530" s="71"/>
    </row>
    <row r="531" spans="4:5" ht="26.1" customHeight="1">
      <c r="D531" s="64"/>
      <c r="E531" s="71"/>
    </row>
    <row r="532" spans="4:5" ht="26.1" customHeight="1">
      <c r="D532" s="64"/>
      <c r="E532" s="71"/>
    </row>
    <row r="533" spans="4:5" ht="26.1" customHeight="1">
      <c r="D533" s="64"/>
      <c r="E533" s="71"/>
    </row>
    <row r="534" spans="4:5" ht="26.1" customHeight="1">
      <c r="D534" s="64"/>
      <c r="E534" s="71"/>
    </row>
    <row r="535" spans="4:5" ht="26.1" customHeight="1">
      <c r="D535" s="64"/>
      <c r="E535" s="71"/>
    </row>
    <row r="536" spans="4:5" ht="26.1" customHeight="1">
      <c r="D536" s="64"/>
      <c r="E536" s="71"/>
    </row>
    <row r="537" spans="4:5" ht="26.1" customHeight="1">
      <c r="D537" s="64"/>
      <c r="E537" s="71"/>
    </row>
    <row r="538" spans="4:5" ht="26.1" customHeight="1">
      <c r="D538" s="64"/>
      <c r="E538" s="71"/>
    </row>
    <row r="539" spans="4:5" ht="26.1" customHeight="1">
      <c r="D539" s="64"/>
      <c r="E539" s="71"/>
    </row>
    <row r="540" spans="4:5" ht="26.1" customHeight="1">
      <c r="D540" s="64"/>
      <c r="E540" s="71"/>
    </row>
    <row r="541" spans="4:5" ht="26.1" customHeight="1">
      <c r="D541" s="64"/>
      <c r="E541" s="71"/>
    </row>
    <row r="542" spans="4:5" ht="26.1" customHeight="1">
      <c r="D542" s="64"/>
      <c r="E542" s="71"/>
    </row>
    <row r="543" spans="4:5" ht="26.1" customHeight="1">
      <c r="D543" s="64"/>
      <c r="E543" s="71"/>
    </row>
    <row r="544" spans="4:5" ht="26.1" customHeight="1">
      <c r="D544" s="64"/>
      <c r="E544" s="71"/>
    </row>
    <row r="545" spans="4:5" ht="26.1" customHeight="1">
      <c r="D545" s="64"/>
      <c r="E545" s="71"/>
    </row>
    <row r="546" spans="4:5" ht="26.1" customHeight="1">
      <c r="D546" s="64"/>
      <c r="E546" s="71"/>
    </row>
    <row r="547" spans="4:5" ht="26.1" customHeight="1">
      <c r="D547" s="64"/>
      <c r="E547" s="71"/>
    </row>
    <row r="548" spans="4:5" ht="26.1" customHeight="1">
      <c r="D548" s="64"/>
      <c r="E548" s="71"/>
    </row>
    <row r="549" spans="4:5" ht="26.1" customHeight="1">
      <c r="D549" s="64"/>
      <c r="E549" s="71"/>
    </row>
    <row r="550" spans="4:5" ht="26.1" customHeight="1">
      <c r="D550" s="64"/>
      <c r="E550" s="71"/>
    </row>
    <row r="551" spans="4:5" ht="26.1" customHeight="1">
      <c r="D551" s="64"/>
      <c r="E551" s="71"/>
    </row>
    <row r="552" spans="4:5" ht="26.1" customHeight="1">
      <c r="D552" s="64"/>
      <c r="E552" s="71"/>
    </row>
    <row r="553" spans="4:5" ht="26.1" customHeight="1">
      <c r="D553" s="64"/>
      <c r="E553" s="71"/>
    </row>
    <row r="554" spans="4:5" ht="26.1" customHeight="1">
      <c r="D554" s="64"/>
      <c r="E554" s="71"/>
    </row>
    <row r="555" spans="4:5" ht="26.1" customHeight="1">
      <c r="D555" s="64"/>
      <c r="E555" s="71"/>
    </row>
    <row r="556" spans="4:5" ht="26.1" customHeight="1">
      <c r="D556" s="64"/>
      <c r="E556" s="71"/>
    </row>
    <row r="557" spans="4:5" ht="26.1" customHeight="1">
      <c r="D557" s="64"/>
      <c r="E557" s="71"/>
    </row>
    <row r="558" spans="4:5" ht="26.1" customHeight="1">
      <c r="D558" s="64"/>
      <c r="E558" s="71"/>
    </row>
    <row r="559" spans="4:5" ht="26.1" customHeight="1">
      <c r="D559" s="64"/>
      <c r="E559" s="71"/>
    </row>
    <row r="560" spans="4:5" ht="26.1" customHeight="1">
      <c r="D560" s="64"/>
      <c r="E560" s="71"/>
    </row>
    <row r="561" spans="4:5" ht="26.1" customHeight="1">
      <c r="D561" s="64"/>
      <c r="E561" s="71"/>
    </row>
    <row r="562" spans="4:5" ht="26.1" customHeight="1">
      <c r="D562" s="64"/>
      <c r="E562" s="71"/>
    </row>
    <row r="563" spans="4:5" ht="26.1" customHeight="1">
      <c r="D563" s="64"/>
      <c r="E563" s="71"/>
    </row>
    <row r="564" spans="4:5" ht="26.1" customHeight="1">
      <c r="D564" s="64"/>
      <c r="E564" s="71"/>
    </row>
    <row r="565" spans="4:5" ht="26.1" customHeight="1">
      <c r="D565" s="64"/>
      <c r="E565" s="71"/>
    </row>
    <row r="566" spans="4:5" ht="26.1" customHeight="1">
      <c r="D566" s="64"/>
      <c r="E566" s="71"/>
    </row>
    <row r="567" spans="4:5" ht="26.1" customHeight="1">
      <c r="D567" s="64"/>
      <c r="E567" s="71"/>
    </row>
    <row r="568" spans="4:5" ht="26.1" customHeight="1">
      <c r="D568" s="64"/>
      <c r="E568" s="71"/>
    </row>
    <row r="569" spans="4:5" ht="26.1" customHeight="1">
      <c r="D569" s="64"/>
      <c r="E569" s="71"/>
    </row>
    <row r="570" spans="4:5" ht="26.1" customHeight="1">
      <c r="D570" s="64"/>
      <c r="E570" s="71"/>
    </row>
    <row r="571" spans="4:5" ht="26.1" customHeight="1">
      <c r="D571" s="64"/>
      <c r="E571" s="71"/>
    </row>
    <row r="572" spans="4:5" ht="26.1" customHeight="1">
      <c r="D572" s="64"/>
      <c r="E572" s="71"/>
    </row>
    <row r="573" spans="4:5" ht="26.1" customHeight="1">
      <c r="D573" s="64"/>
      <c r="E573" s="71"/>
    </row>
    <row r="574" spans="4:5" ht="26.1" customHeight="1">
      <c r="D574" s="64"/>
      <c r="E574" s="71"/>
    </row>
    <row r="575" spans="4:5" ht="26.1" customHeight="1">
      <c r="D575" s="64"/>
      <c r="E575" s="71"/>
    </row>
    <row r="576" spans="4:5" ht="26.1" customHeight="1">
      <c r="D576" s="64"/>
      <c r="E576" s="71"/>
    </row>
    <row r="577" spans="4:5" ht="26.1" customHeight="1">
      <c r="D577" s="64"/>
      <c r="E577" s="71"/>
    </row>
    <row r="578" spans="4:5" ht="26.1" customHeight="1">
      <c r="D578" s="64"/>
      <c r="E578" s="71"/>
    </row>
    <row r="579" spans="4:5" ht="26.1" customHeight="1">
      <c r="D579" s="64"/>
      <c r="E579" s="71"/>
    </row>
    <row r="580" spans="4:5" ht="26.1" customHeight="1">
      <c r="D580" s="64"/>
      <c r="E580" s="71"/>
    </row>
    <row r="581" spans="4:5" ht="26.1" customHeight="1">
      <c r="D581" s="64"/>
      <c r="E581" s="71"/>
    </row>
    <row r="582" spans="4:5" ht="26.1" customHeight="1">
      <c r="D582" s="64"/>
      <c r="E582" s="71"/>
    </row>
    <row r="583" spans="4:5" ht="26.1" customHeight="1">
      <c r="D583" s="64"/>
      <c r="E583" s="71"/>
    </row>
    <row r="584" spans="4:5" ht="26.1" customHeight="1">
      <c r="D584" s="64"/>
      <c r="E584" s="71"/>
    </row>
    <row r="585" spans="4:5" ht="26.1" customHeight="1">
      <c r="D585" s="64"/>
      <c r="E585" s="71"/>
    </row>
    <row r="586" spans="4:5" ht="26.1" customHeight="1">
      <c r="D586" s="64"/>
      <c r="E586" s="71"/>
    </row>
    <row r="587" spans="4:5" ht="26.1" customHeight="1">
      <c r="D587" s="64"/>
      <c r="E587" s="71"/>
    </row>
    <row r="588" spans="4:5" ht="26.1" customHeight="1">
      <c r="D588" s="64"/>
      <c r="E588" s="71"/>
    </row>
    <row r="589" spans="4:5" ht="26.1" customHeight="1">
      <c r="D589" s="64"/>
      <c r="E589" s="71"/>
    </row>
    <row r="590" spans="4:5" ht="26.1" customHeight="1">
      <c r="D590" s="64"/>
      <c r="E590" s="71"/>
    </row>
    <row r="591" spans="4:5" ht="26.1" customHeight="1">
      <c r="D591" s="64"/>
      <c r="E591" s="71"/>
    </row>
    <row r="592" spans="4:5" ht="26.1" customHeight="1">
      <c r="D592" s="64"/>
      <c r="E592" s="71"/>
    </row>
    <row r="593" spans="4:5" ht="26.1" customHeight="1">
      <c r="D593" s="64"/>
      <c r="E593" s="71"/>
    </row>
    <row r="594" spans="4:5" ht="26.1" customHeight="1">
      <c r="D594" s="64"/>
      <c r="E594" s="71"/>
    </row>
    <row r="595" spans="4:5" ht="26.1" customHeight="1">
      <c r="D595" s="64"/>
      <c r="E595" s="71"/>
    </row>
    <row r="596" spans="4:5" ht="26.1" customHeight="1">
      <c r="D596" s="64"/>
      <c r="E596" s="71"/>
    </row>
    <row r="597" spans="4:5" ht="26.1" customHeight="1">
      <c r="D597" s="64"/>
      <c r="E597" s="71"/>
    </row>
    <row r="598" spans="4:5" ht="26.1" customHeight="1">
      <c r="D598" s="64"/>
      <c r="E598" s="71"/>
    </row>
    <row r="599" spans="4:5" ht="26.1" customHeight="1">
      <c r="D599" s="64"/>
      <c r="E599" s="71"/>
    </row>
    <row r="600" spans="4:5" ht="26.1" customHeight="1">
      <c r="D600" s="64"/>
      <c r="E600" s="71"/>
    </row>
    <row r="601" spans="4:5" ht="26.1" customHeight="1">
      <c r="D601" s="64"/>
      <c r="E601" s="71"/>
    </row>
    <row r="602" spans="4:5" ht="26.1" customHeight="1">
      <c r="D602" s="64"/>
      <c r="E602" s="71"/>
    </row>
    <row r="603" spans="4:5" ht="26.1" customHeight="1">
      <c r="D603" s="64"/>
      <c r="E603" s="71"/>
    </row>
    <row r="604" spans="4:5" ht="26.1" customHeight="1">
      <c r="D604" s="64"/>
      <c r="E604" s="71"/>
    </row>
    <row r="605" spans="4:5" ht="26.1" customHeight="1">
      <c r="D605" s="64"/>
      <c r="E605" s="71"/>
    </row>
    <row r="606" spans="4:5" ht="26.1" customHeight="1">
      <c r="D606" s="64"/>
      <c r="E606" s="71"/>
    </row>
    <row r="607" spans="4:5" ht="26.1" customHeight="1">
      <c r="D607" s="64"/>
      <c r="E607" s="71"/>
    </row>
    <row r="608" spans="4:5" ht="26.1" customHeight="1">
      <c r="D608" s="64"/>
      <c r="E608" s="71"/>
    </row>
    <row r="609" spans="4:5" ht="26.1" customHeight="1">
      <c r="D609" s="64"/>
      <c r="E609" s="71"/>
    </row>
    <row r="610" spans="4:5" ht="26.1" customHeight="1">
      <c r="D610" s="64"/>
      <c r="E610" s="71"/>
    </row>
    <row r="611" spans="4:5" ht="26.1" customHeight="1">
      <c r="D611" s="64"/>
      <c r="E611" s="71"/>
    </row>
    <row r="612" spans="4:5" ht="26.1" customHeight="1">
      <c r="D612" s="64"/>
      <c r="E612" s="71"/>
    </row>
    <row r="613" spans="4:5" ht="26.1" customHeight="1">
      <c r="D613" s="64"/>
      <c r="E613" s="71"/>
    </row>
    <row r="614" spans="4:5" ht="26.1" customHeight="1">
      <c r="D614" s="64"/>
      <c r="E614" s="71"/>
    </row>
    <row r="615" spans="4:5" ht="26.1" customHeight="1">
      <c r="D615" s="64"/>
      <c r="E615" s="71"/>
    </row>
    <row r="616" spans="4:5" ht="26.1" customHeight="1">
      <c r="D616" s="64"/>
      <c r="E616" s="71"/>
    </row>
    <row r="617" spans="4:5" ht="26.1" customHeight="1">
      <c r="D617" s="64"/>
      <c r="E617" s="71"/>
    </row>
    <row r="618" spans="4:5" ht="26.1" customHeight="1">
      <c r="D618" s="64"/>
      <c r="E618" s="71"/>
    </row>
    <row r="619" spans="4:5" ht="26.1" customHeight="1">
      <c r="D619" s="64"/>
      <c r="E619" s="71"/>
    </row>
    <row r="620" spans="4:5" ht="26.1" customHeight="1">
      <c r="D620" s="64"/>
      <c r="E620" s="71"/>
    </row>
    <row r="621" spans="4:5" ht="26.1" customHeight="1">
      <c r="D621" s="64"/>
      <c r="E621" s="71"/>
    </row>
    <row r="622" spans="4:5" ht="26.1" customHeight="1">
      <c r="D622" s="64"/>
      <c r="E622" s="71"/>
    </row>
    <row r="623" spans="4:5" ht="26.1" customHeight="1">
      <c r="D623" s="64"/>
      <c r="E623" s="71"/>
    </row>
    <row r="624" spans="4:5" ht="26.1" customHeight="1">
      <c r="D624" s="64"/>
      <c r="E624" s="71"/>
    </row>
    <row r="625" spans="4:5" ht="26.1" customHeight="1">
      <c r="D625" s="64"/>
      <c r="E625" s="71"/>
    </row>
    <row r="626" spans="4:5" ht="26.1" customHeight="1">
      <c r="D626" s="64"/>
      <c r="E626" s="71"/>
    </row>
    <row r="627" spans="4:5" ht="26.1" customHeight="1">
      <c r="D627" s="64"/>
      <c r="E627" s="71"/>
    </row>
    <row r="628" spans="4:5" ht="26.1" customHeight="1">
      <c r="D628" s="64"/>
      <c r="E628" s="71"/>
    </row>
    <row r="629" spans="4:5" ht="26.1" customHeight="1">
      <c r="D629" s="64"/>
      <c r="E629" s="71"/>
    </row>
    <row r="630" spans="4:5" ht="26.1" customHeight="1">
      <c r="D630" s="64"/>
      <c r="E630" s="71"/>
    </row>
    <row r="631" spans="4:5" ht="26.1" customHeight="1">
      <c r="D631" s="64"/>
      <c r="E631" s="71"/>
    </row>
    <row r="632" spans="4:5" ht="26.1" customHeight="1">
      <c r="D632" s="64"/>
      <c r="E632" s="71"/>
    </row>
    <row r="633" spans="4:5" ht="26.1" customHeight="1">
      <c r="D633" s="64"/>
      <c r="E633" s="71"/>
    </row>
    <row r="634" spans="4:5" ht="26.1" customHeight="1">
      <c r="D634" s="64"/>
      <c r="E634" s="71"/>
    </row>
    <row r="635" spans="4:5" ht="26.1" customHeight="1">
      <c r="D635" s="64"/>
      <c r="E635" s="71"/>
    </row>
    <row r="636" spans="4:5" ht="26.1" customHeight="1">
      <c r="D636" s="64"/>
      <c r="E636" s="71"/>
    </row>
    <row r="637" spans="4:5" ht="26.1" customHeight="1">
      <c r="D637" s="64"/>
      <c r="E637" s="71"/>
    </row>
    <row r="638" spans="4:5" ht="26.1" customHeight="1">
      <c r="D638" s="64"/>
      <c r="E638" s="71"/>
    </row>
    <row r="639" spans="4:5" ht="26.1" customHeight="1">
      <c r="D639" s="64"/>
      <c r="E639" s="71"/>
    </row>
    <row r="640" spans="4:5" ht="26.1" customHeight="1">
      <c r="D640" s="64"/>
      <c r="E640" s="71"/>
    </row>
    <row r="641" spans="4:5" ht="26.1" customHeight="1">
      <c r="D641" s="64"/>
      <c r="E641" s="71"/>
    </row>
    <row r="642" spans="4:5" ht="26.1" customHeight="1">
      <c r="D642" s="64"/>
      <c r="E642" s="71"/>
    </row>
    <row r="643" spans="4:5" ht="26.1" customHeight="1">
      <c r="D643" s="64"/>
      <c r="E643" s="71"/>
    </row>
    <row r="644" spans="4:5" ht="26.1" customHeight="1">
      <c r="D644" s="64"/>
      <c r="E644" s="71"/>
    </row>
    <row r="645" spans="4:5" ht="26.1" customHeight="1">
      <c r="D645" s="64"/>
      <c r="E645" s="71"/>
    </row>
    <row r="646" spans="4:5" ht="26.1" customHeight="1">
      <c r="D646" s="64"/>
      <c r="E646" s="71"/>
    </row>
    <row r="647" spans="4:5" ht="26.1" customHeight="1">
      <c r="D647" s="64"/>
      <c r="E647" s="71"/>
    </row>
    <row r="648" spans="4:5" ht="26.1" customHeight="1">
      <c r="D648" s="64"/>
      <c r="E648" s="71"/>
    </row>
    <row r="649" spans="4:5" ht="26.1" customHeight="1">
      <c r="D649" s="64"/>
      <c r="E649" s="71"/>
    </row>
    <row r="650" spans="4:5" ht="26.1" customHeight="1">
      <c r="D650" s="64"/>
      <c r="E650" s="71"/>
    </row>
    <row r="651" spans="4:5" ht="26.1" customHeight="1">
      <c r="D651" s="64"/>
      <c r="E651" s="71"/>
    </row>
    <row r="652" spans="4:5" ht="26.1" customHeight="1">
      <c r="D652" s="64"/>
      <c r="E652" s="71"/>
    </row>
    <row r="653" spans="4:5" ht="26.1" customHeight="1">
      <c r="D653" s="64"/>
      <c r="E653" s="71"/>
    </row>
    <row r="654" spans="4:5" ht="26.1" customHeight="1">
      <c r="D654" s="64"/>
      <c r="E654" s="71"/>
    </row>
    <row r="655" spans="4:5" ht="26.1" customHeight="1">
      <c r="D655" s="64"/>
      <c r="E655" s="71"/>
    </row>
    <row r="656" spans="4:5" ht="26.1" customHeight="1">
      <c r="D656" s="64"/>
      <c r="E656" s="71"/>
    </row>
    <row r="657" spans="4:5" ht="26.1" customHeight="1">
      <c r="D657" s="64"/>
      <c r="E657" s="71"/>
    </row>
    <row r="658" spans="4:5" ht="26.1" customHeight="1">
      <c r="D658" s="64"/>
      <c r="E658" s="71"/>
    </row>
    <row r="659" spans="4:5" ht="26.1" customHeight="1">
      <c r="D659" s="64"/>
      <c r="E659" s="71"/>
    </row>
    <row r="660" spans="4:5" ht="26.1" customHeight="1">
      <c r="D660" s="64"/>
      <c r="E660" s="71"/>
    </row>
    <row r="661" spans="4:5" ht="26.1" customHeight="1">
      <c r="D661" s="64"/>
      <c r="E661" s="71"/>
    </row>
    <row r="662" spans="4:5" ht="26.1" customHeight="1">
      <c r="D662" s="64"/>
      <c r="E662" s="71"/>
    </row>
    <row r="663" spans="4:5" ht="26.1" customHeight="1">
      <c r="D663" s="64"/>
      <c r="E663" s="71"/>
    </row>
    <row r="664" spans="4:5" ht="26.1" customHeight="1">
      <c r="D664" s="64"/>
      <c r="E664" s="71"/>
    </row>
    <row r="665" spans="4:5" ht="26.1" customHeight="1">
      <c r="D665" s="64"/>
      <c r="E665" s="71"/>
    </row>
    <row r="666" spans="4:5" ht="26.1" customHeight="1">
      <c r="D666" s="64"/>
      <c r="E666" s="71"/>
    </row>
    <row r="667" spans="4:5" ht="26.1" customHeight="1">
      <c r="D667" s="64"/>
      <c r="E667" s="71"/>
    </row>
    <row r="668" spans="4:5" ht="26.1" customHeight="1">
      <c r="D668" s="64"/>
      <c r="E668" s="71"/>
    </row>
    <row r="669" spans="4:5" ht="26.1" customHeight="1">
      <c r="D669" s="64"/>
      <c r="E669" s="71"/>
    </row>
    <row r="670" spans="4:5" ht="26.1" customHeight="1">
      <c r="D670" s="64"/>
      <c r="E670" s="71"/>
    </row>
    <row r="671" spans="4:5" ht="26.1" customHeight="1">
      <c r="D671" s="64"/>
      <c r="E671" s="71"/>
    </row>
    <row r="672" spans="4:5" ht="26.1" customHeight="1">
      <c r="D672" s="64"/>
      <c r="E672" s="71"/>
    </row>
    <row r="673" spans="4:5" ht="26.1" customHeight="1">
      <c r="D673" s="64"/>
      <c r="E673" s="71"/>
    </row>
    <row r="674" spans="4:5" ht="26.1" customHeight="1">
      <c r="D674" s="64"/>
      <c r="E674" s="71"/>
    </row>
    <row r="675" spans="4:5" ht="26.1" customHeight="1">
      <c r="D675" s="64"/>
      <c r="E675" s="71"/>
    </row>
    <row r="676" spans="4:5" ht="26.1" customHeight="1">
      <c r="D676" s="64"/>
      <c r="E676" s="71"/>
    </row>
    <row r="677" spans="4:5" ht="26.1" customHeight="1">
      <c r="D677" s="64"/>
      <c r="E677" s="71"/>
    </row>
    <row r="678" spans="4:5" ht="26.1" customHeight="1">
      <c r="D678" s="64"/>
      <c r="E678" s="71"/>
    </row>
    <row r="679" spans="4:5" ht="26.1" customHeight="1">
      <c r="D679" s="64"/>
      <c r="E679" s="71"/>
    </row>
    <row r="680" spans="4:5" ht="26.1" customHeight="1">
      <c r="D680" s="64"/>
      <c r="E680" s="71"/>
    </row>
    <row r="681" spans="4:5" ht="26.1" customHeight="1">
      <c r="D681" s="64"/>
      <c r="E681" s="71"/>
    </row>
    <row r="682" spans="4:5" ht="26.1" customHeight="1">
      <c r="D682" s="64"/>
      <c r="E682" s="71"/>
    </row>
    <row r="683" spans="4:5" ht="26.1" customHeight="1">
      <c r="D683" s="64"/>
      <c r="E683" s="71"/>
    </row>
    <row r="684" spans="4:5" ht="26.1" customHeight="1">
      <c r="D684" s="64"/>
      <c r="E684" s="71"/>
    </row>
    <row r="685" spans="4:5" ht="26.1" customHeight="1">
      <c r="D685" s="64"/>
      <c r="E685" s="71"/>
    </row>
    <row r="686" spans="4:5" ht="26.1" customHeight="1">
      <c r="D686" s="64"/>
      <c r="E686" s="71"/>
    </row>
    <row r="687" spans="4:5" ht="26.1" customHeight="1">
      <c r="D687" s="64"/>
      <c r="E687" s="71"/>
    </row>
    <row r="688" spans="4:5" ht="26.1" customHeight="1">
      <c r="D688" s="64"/>
      <c r="E688" s="71"/>
    </row>
    <row r="689" spans="4:5" ht="26.1" customHeight="1">
      <c r="D689" s="64"/>
      <c r="E689" s="71"/>
    </row>
    <row r="690" spans="4:5" ht="26.1" customHeight="1">
      <c r="D690" s="64"/>
      <c r="E690" s="71"/>
    </row>
    <row r="691" spans="4:5" ht="26.1" customHeight="1">
      <c r="D691" s="64"/>
      <c r="E691" s="71"/>
    </row>
    <row r="692" spans="4:5" ht="26.1" customHeight="1">
      <c r="D692" s="64"/>
      <c r="E692" s="71"/>
    </row>
    <row r="693" spans="4:5" ht="26.1" customHeight="1">
      <c r="D693" s="64"/>
      <c r="E693" s="71"/>
    </row>
    <row r="694" spans="4:5" ht="26.1" customHeight="1">
      <c r="D694" s="64"/>
      <c r="E694" s="71"/>
    </row>
    <row r="695" spans="4:5" ht="26.1" customHeight="1">
      <c r="D695" s="64"/>
      <c r="E695" s="71"/>
    </row>
    <row r="696" spans="4:5" ht="26.1" customHeight="1">
      <c r="D696" s="64"/>
      <c r="E696" s="71"/>
    </row>
    <row r="697" spans="4:5" ht="26.1" customHeight="1">
      <c r="D697" s="64"/>
      <c r="E697" s="71"/>
    </row>
    <row r="698" spans="4:5" ht="26.1" customHeight="1">
      <c r="D698" s="64"/>
      <c r="E698" s="71"/>
    </row>
    <row r="699" spans="4:5" ht="26.1" customHeight="1">
      <c r="D699" s="64"/>
      <c r="E699" s="71"/>
    </row>
    <row r="700" spans="4:5" ht="26.1" customHeight="1">
      <c r="D700" s="64"/>
      <c r="E700" s="71"/>
    </row>
    <row r="701" spans="4:5" ht="26.1" customHeight="1">
      <c r="D701" s="64"/>
      <c r="E701" s="71"/>
    </row>
    <row r="702" spans="4:5" ht="26.1" customHeight="1">
      <c r="D702" s="64"/>
      <c r="E702" s="71"/>
    </row>
    <row r="703" spans="4:5" ht="26.1" customHeight="1">
      <c r="D703" s="64"/>
      <c r="E703" s="71"/>
    </row>
    <row r="704" spans="4:5" ht="26.1" customHeight="1">
      <c r="D704" s="64"/>
      <c r="E704" s="71"/>
    </row>
    <row r="705" spans="4:5" ht="26.1" customHeight="1">
      <c r="D705" s="64"/>
      <c r="E705" s="71"/>
    </row>
    <row r="706" spans="4:5" ht="26.1" customHeight="1">
      <c r="D706" s="64"/>
      <c r="E706" s="71"/>
    </row>
    <row r="707" spans="4:5" ht="26.1" customHeight="1">
      <c r="D707" s="64"/>
      <c r="E707" s="71"/>
    </row>
    <row r="708" spans="4:5" ht="26.1" customHeight="1">
      <c r="D708" s="64"/>
      <c r="E708" s="71"/>
    </row>
    <row r="709" spans="4:5" ht="26.1" customHeight="1">
      <c r="D709" s="64"/>
      <c r="E709" s="71"/>
    </row>
    <row r="710" spans="4:5" ht="26.1" customHeight="1">
      <c r="D710" s="64"/>
      <c r="E710" s="71"/>
    </row>
    <row r="711" spans="4:5" ht="26.1" customHeight="1">
      <c r="D711" s="64"/>
      <c r="E711" s="71"/>
    </row>
    <row r="712" spans="4:5" ht="26.1" customHeight="1">
      <c r="D712" s="64"/>
      <c r="E712" s="71"/>
    </row>
    <row r="713" spans="4:5" ht="26.1" customHeight="1">
      <c r="D713" s="64"/>
      <c r="E713" s="71"/>
    </row>
    <row r="714" spans="4:5" ht="26.1" customHeight="1">
      <c r="D714" s="64"/>
      <c r="E714" s="71"/>
    </row>
    <row r="715" spans="4:5" ht="26.1" customHeight="1">
      <c r="D715" s="64"/>
      <c r="E715" s="71"/>
    </row>
    <row r="716" spans="4:5" ht="26.1" customHeight="1">
      <c r="D716" s="64"/>
      <c r="E716" s="71"/>
    </row>
    <row r="717" spans="4:5" ht="26.1" customHeight="1">
      <c r="D717" s="64"/>
      <c r="E717" s="71"/>
    </row>
    <row r="718" spans="4:5" ht="26.1" customHeight="1">
      <c r="D718" s="64"/>
      <c r="E718" s="71"/>
    </row>
    <row r="719" spans="4:5" ht="26.1" customHeight="1">
      <c r="D719" s="64"/>
      <c r="E719" s="71"/>
    </row>
    <row r="720" spans="4:5" ht="26.1" customHeight="1">
      <c r="D720" s="64"/>
      <c r="E720" s="71"/>
    </row>
    <row r="721" spans="4:5" ht="26.1" customHeight="1">
      <c r="D721" s="64"/>
      <c r="E721" s="71"/>
    </row>
    <row r="722" spans="4:5" ht="26.1" customHeight="1">
      <c r="D722" s="64"/>
      <c r="E722" s="71"/>
    </row>
    <row r="723" spans="4:5" ht="26.1" customHeight="1">
      <c r="D723" s="64"/>
      <c r="E723" s="71"/>
    </row>
    <row r="724" spans="4:5" ht="26.1" customHeight="1">
      <c r="D724" s="64"/>
      <c r="E724" s="71"/>
    </row>
    <row r="725" spans="4:5" ht="26.1" customHeight="1">
      <c r="D725" s="64"/>
      <c r="E725" s="71"/>
    </row>
    <row r="726" spans="4:5" ht="26.1" customHeight="1">
      <c r="D726" s="64"/>
      <c r="E726" s="71"/>
    </row>
    <row r="727" spans="4:5" ht="26.1" customHeight="1">
      <c r="D727" s="64"/>
      <c r="E727" s="71"/>
    </row>
    <row r="728" spans="4:5" ht="26.1" customHeight="1">
      <c r="D728" s="64"/>
      <c r="E728" s="71"/>
    </row>
    <row r="729" spans="4:5" ht="26.1" customHeight="1">
      <c r="D729" s="64"/>
      <c r="E729" s="71"/>
    </row>
    <row r="730" spans="4:5" ht="26.1" customHeight="1">
      <c r="D730" s="64"/>
      <c r="E730" s="71"/>
    </row>
    <row r="731" spans="4:5" ht="26.1" customHeight="1">
      <c r="D731" s="64"/>
      <c r="E731" s="71"/>
    </row>
    <row r="732" spans="4:5" ht="26.1" customHeight="1">
      <c r="D732" s="64"/>
      <c r="E732" s="71"/>
    </row>
    <row r="733" spans="4:5" ht="26.1" customHeight="1">
      <c r="D733" s="64"/>
      <c r="E733" s="71"/>
    </row>
    <row r="734" spans="4:5" ht="26.1" customHeight="1">
      <c r="D734" s="64"/>
      <c r="E734" s="71"/>
    </row>
    <row r="735" spans="4:5" ht="26.1" customHeight="1">
      <c r="D735" s="64"/>
      <c r="E735" s="71"/>
    </row>
    <row r="736" spans="4:5" ht="26.1" customHeight="1">
      <c r="D736" s="64"/>
      <c r="E736" s="71"/>
    </row>
    <row r="737" spans="4:5" ht="26.1" customHeight="1">
      <c r="D737" s="64"/>
      <c r="E737" s="71"/>
    </row>
    <row r="738" spans="4:5" ht="26.1" customHeight="1">
      <c r="D738" s="64"/>
      <c r="E738" s="71"/>
    </row>
    <row r="739" spans="4:5" ht="26.1" customHeight="1">
      <c r="D739" s="64"/>
      <c r="E739" s="71"/>
    </row>
    <row r="740" spans="4:5" ht="26.1" customHeight="1">
      <c r="D740" s="64"/>
      <c r="E740" s="71"/>
    </row>
    <row r="741" spans="4:5" ht="26.1" customHeight="1">
      <c r="D741" s="64"/>
      <c r="E741" s="71"/>
    </row>
    <row r="742" spans="4:5" ht="26.1" customHeight="1">
      <c r="D742" s="64"/>
      <c r="E742" s="71"/>
    </row>
    <row r="743" spans="4:5" ht="26.1" customHeight="1">
      <c r="D743" s="64"/>
      <c r="E743" s="71"/>
    </row>
    <row r="744" spans="4:5" ht="26.1" customHeight="1">
      <c r="D744" s="64"/>
      <c r="E744" s="71"/>
    </row>
    <row r="745" spans="4:5" ht="26.1" customHeight="1">
      <c r="D745" s="64"/>
      <c r="E745" s="71"/>
    </row>
    <row r="746" spans="4:5" ht="26.1" customHeight="1">
      <c r="D746" s="64"/>
      <c r="E746" s="71"/>
    </row>
    <row r="747" spans="4:5" ht="26.1" customHeight="1">
      <c r="D747" s="64"/>
      <c r="E747" s="71"/>
    </row>
    <row r="748" spans="4:5" ht="26.1" customHeight="1">
      <c r="D748" s="64"/>
      <c r="E748" s="71"/>
    </row>
    <row r="749" spans="4:5" ht="26.1" customHeight="1">
      <c r="D749" s="64"/>
      <c r="E749" s="71"/>
    </row>
    <row r="750" spans="4:5" ht="26.1" customHeight="1">
      <c r="D750" s="64"/>
      <c r="E750" s="71"/>
    </row>
    <row r="751" spans="4:5" ht="26.1" customHeight="1">
      <c r="D751" s="64"/>
      <c r="E751" s="71"/>
    </row>
    <row r="752" spans="4:5" ht="26.1" customHeight="1">
      <c r="D752" s="64"/>
      <c r="E752" s="71"/>
    </row>
    <row r="753" spans="4:5" ht="26.1" customHeight="1">
      <c r="D753" s="64"/>
      <c r="E753" s="71"/>
    </row>
    <row r="754" spans="4:5" ht="26.1" customHeight="1">
      <c r="D754" s="64"/>
      <c r="E754" s="71"/>
    </row>
    <row r="755" spans="4:5" ht="26.1" customHeight="1">
      <c r="D755" s="64"/>
      <c r="E755" s="71"/>
    </row>
    <row r="756" spans="4:5" ht="26.1" customHeight="1">
      <c r="D756" s="64"/>
      <c r="E756" s="71"/>
    </row>
    <row r="757" spans="4:5" ht="26.1" customHeight="1">
      <c r="D757" s="64"/>
      <c r="E757" s="71"/>
    </row>
    <row r="758" spans="4:5" ht="26.1" customHeight="1">
      <c r="D758" s="64"/>
      <c r="E758" s="71"/>
    </row>
    <row r="759" spans="4:5" ht="26.1" customHeight="1">
      <c r="D759" s="64"/>
      <c r="E759" s="71"/>
    </row>
    <row r="760" spans="4:5" ht="26.1" customHeight="1">
      <c r="D760" s="64"/>
      <c r="E760" s="71"/>
    </row>
    <row r="761" spans="4:5" ht="26.1" customHeight="1">
      <c r="D761" s="64"/>
      <c r="E761" s="71"/>
    </row>
    <row r="762" spans="4:5" ht="26.1" customHeight="1">
      <c r="D762" s="64"/>
      <c r="E762" s="71"/>
    </row>
    <row r="763" spans="4:5" ht="26.1" customHeight="1">
      <c r="D763" s="64"/>
      <c r="E763" s="71"/>
    </row>
    <row r="764" spans="4:5" ht="26.1" customHeight="1">
      <c r="D764" s="64"/>
      <c r="E764" s="71"/>
    </row>
    <row r="765" spans="4:5" ht="26.1" customHeight="1">
      <c r="D765" s="64"/>
      <c r="E765" s="71"/>
    </row>
    <row r="766" spans="4:5" ht="26.1" customHeight="1">
      <c r="D766" s="64"/>
      <c r="E766" s="71"/>
    </row>
    <row r="767" spans="4:5" ht="26.1" customHeight="1">
      <c r="D767" s="64"/>
      <c r="E767" s="71"/>
    </row>
    <row r="768" spans="4:5" ht="26.1" customHeight="1">
      <c r="D768" s="64"/>
      <c r="E768" s="71"/>
    </row>
    <row r="769" spans="4:5" ht="26.1" customHeight="1">
      <c r="D769" s="64"/>
      <c r="E769" s="71"/>
    </row>
    <row r="770" spans="4:5" ht="26.1" customHeight="1">
      <c r="D770" s="64"/>
      <c r="E770" s="71"/>
    </row>
    <row r="771" spans="4:5" ht="26.1" customHeight="1">
      <c r="D771" s="64"/>
      <c r="E771" s="71"/>
    </row>
    <row r="772" spans="4:5" ht="26.1" customHeight="1">
      <c r="D772" s="64"/>
      <c r="E772" s="71"/>
    </row>
    <row r="773" spans="4:5" ht="26.1" customHeight="1">
      <c r="D773" s="64"/>
      <c r="E773" s="71"/>
    </row>
    <row r="774" spans="4:5" ht="26.1" customHeight="1">
      <c r="D774" s="64"/>
      <c r="E774" s="71"/>
    </row>
    <row r="775" spans="4:5" ht="26.1" customHeight="1">
      <c r="D775" s="64"/>
      <c r="E775" s="71"/>
    </row>
    <row r="776" spans="4:5" ht="26.1" customHeight="1">
      <c r="D776" s="64"/>
      <c r="E776" s="71"/>
    </row>
    <row r="777" spans="4:5" ht="26.1" customHeight="1">
      <c r="D777" s="64"/>
      <c r="E777" s="71"/>
    </row>
    <row r="778" spans="4:5" ht="26.1" customHeight="1">
      <c r="D778" s="64"/>
      <c r="E778" s="71"/>
    </row>
    <row r="779" spans="4:5" ht="26.1" customHeight="1">
      <c r="D779" s="64"/>
      <c r="E779" s="71"/>
    </row>
    <row r="780" spans="4:5" ht="26.1" customHeight="1">
      <c r="D780" s="64"/>
      <c r="E780" s="71"/>
    </row>
    <row r="781" spans="4:5" ht="26.1" customHeight="1">
      <c r="D781" s="64"/>
      <c r="E781" s="71"/>
    </row>
    <row r="782" spans="4:5" ht="26.1" customHeight="1">
      <c r="D782" s="64"/>
      <c r="E782" s="71"/>
    </row>
    <row r="783" spans="4:5" ht="26.1" customHeight="1">
      <c r="D783" s="64"/>
      <c r="E783" s="71"/>
    </row>
    <row r="784" spans="4:5" ht="26.1" customHeight="1">
      <c r="D784" s="64"/>
      <c r="E784" s="71"/>
    </row>
    <row r="785" spans="4:5" ht="26.1" customHeight="1">
      <c r="D785" s="64"/>
      <c r="E785" s="71"/>
    </row>
    <row r="786" spans="4:5" ht="26.1" customHeight="1">
      <c r="D786" s="64"/>
      <c r="E786" s="71"/>
    </row>
    <row r="787" spans="4:5" ht="26.1" customHeight="1">
      <c r="D787" s="64"/>
      <c r="E787" s="71"/>
    </row>
    <row r="788" spans="4:5" ht="26.1" customHeight="1">
      <c r="D788" s="64"/>
      <c r="E788" s="71"/>
    </row>
    <row r="789" spans="4:5" ht="26.1" customHeight="1">
      <c r="D789" s="64"/>
      <c r="E789" s="71"/>
    </row>
    <row r="790" spans="4:5" ht="26.1" customHeight="1">
      <c r="D790" s="64"/>
      <c r="E790" s="71"/>
    </row>
    <row r="791" spans="4:5" ht="26.1" customHeight="1">
      <c r="D791" s="64"/>
      <c r="E791" s="71"/>
    </row>
    <row r="792" spans="4:5" ht="26.1" customHeight="1">
      <c r="D792" s="64"/>
      <c r="E792" s="71"/>
    </row>
    <row r="793" spans="4:5" ht="26.1" customHeight="1">
      <c r="D793" s="64"/>
      <c r="E793" s="71"/>
    </row>
    <row r="794" spans="4:5" ht="26.1" customHeight="1">
      <c r="D794" s="64"/>
      <c r="E794" s="71"/>
    </row>
    <row r="795" spans="4:5" ht="26.1" customHeight="1">
      <c r="D795" s="64"/>
      <c r="E795" s="71"/>
    </row>
    <row r="796" spans="4:5" ht="26.1" customHeight="1">
      <c r="D796" s="64"/>
      <c r="E796" s="71"/>
    </row>
    <row r="797" spans="4:5" ht="26.1" customHeight="1">
      <c r="D797" s="64"/>
      <c r="E797" s="71"/>
    </row>
    <row r="798" spans="4:5" ht="26.1" customHeight="1">
      <c r="D798" s="64"/>
      <c r="E798" s="71"/>
    </row>
    <row r="799" spans="4:5" ht="26.1" customHeight="1">
      <c r="D799" s="64"/>
      <c r="E799" s="71"/>
    </row>
    <row r="800" spans="4:5" ht="26.1" customHeight="1">
      <c r="D800" s="64"/>
      <c r="E800" s="71"/>
    </row>
    <row r="801" spans="4:5" ht="26.1" customHeight="1">
      <c r="D801" s="64"/>
      <c r="E801" s="71"/>
    </row>
    <row r="802" spans="4:5" ht="26.1" customHeight="1">
      <c r="D802" s="64"/>
      <c r="E802" s="71"/>
    </row>
    <row r="803" spans="4:5" ht="26.1" customHeight="1">
      <c r="D803" s="64"/>
      <c r="E803" s="71"/>
    </row>
    <row r="804" spans="4:5" ht="26.1" customHeight="1">
      <c r="D804" s="64"/>
      <c r="E804" s="71"/>
    </row>
    <row r="805" spans="4:5" ht="26.1" customHeight="1">
      <c r="D805" s="64"/>
      <c r="E805" s="71"/>
    </row>
    <row r="806" spans="4:5" ht="26.1" customHeight="1">
      <c r="D806" s="64"/>
      <c r="E806" s="71"/>
    </row>
    <row r="807" spans="4:5" ht="26.1" customHeight="1">
      <c r="D807" s="64"/>
      <c r="E807" s="71"/>
    </row>
    <row r="808" spans="4:5" ht="26.1" customHeight="1">
      <c r="D808" s="64"/>
      <c r="E808" s="71"/>
    </row>
    <row r="809" spans="4:5" ht="26.1" customHeight="1">
      <c r="D809" s="64"/>
      <c r="E809" s="71"/>
    </row>
    <row r="810" spans="4:5" ht="26.1" customHeight="1">
      <c r="D810" s="64"/>
      <c r="E810" s="71"/>
    </row>
    <row r="811" spans="4:5" ht="26.1" customHeight="1">
      <c r="D811" s="64"/>
      <c r="E811" s="71"/>
    </row>
    <row r="812" spans="4:5" ht="26.1" customHeight="1">
      <c r="D812" s="64"/>
      <c r="E812" s="71"/>
    </row>
    <row r="813" spans="4:5" ht="26.1" customHeight="1">
      <c r="D813" s="64"/>
      <c r="E813" s="71"/>
    </row>
    <row r="814" spans="4:5" ht="26.1" customHeight="1">
      <c r="D814" s="64"/>
      <c r="E814" s="71"/>
    </row>
    <row r="815" spans="4:5" ht="26.1" customHeight="1">
      <c r="D815" s="64"/>
      <c r="E815" s="71"/>
    </row>
    <row r="816" spans="4:5" ht="26.1" customHeight="1">
      <c r="D816" s="64"/>
      <c r="E816" s="71"/>
    </row>
    <row r="817" spans="4:5" ht="26.1" customHeight="1">
      <c r="D817" s="64"/>
      <c r="E817" s="71"/>
    </row>
    <row r="818" spans="4:5" ht="26.1" customHeight="1">
      <c r="D818" s="64"/>
      <c r="E818" s="71"/>
    </row>
    <row r="819" spans="4:5" ht="26.1" customHeight="1">
      <c r="D819" s="64"/>
      <c r="E819" s="71"/>
    </row>
    <row r="820" spans="4:5" ht="26.1" customHeight="1">
      <c r="D820" s="64"/>
      <c r="E820" s="71"/>
    </row>
    <row r="821" spans="4:5" ht="26.1" customHeight="1">
      <c r="D821" s="64"/>
      <c r="E821" s="71"/>
    </row>
    <row r="822" spans="4:5" ht="26.1" customHeight="1">
      <c r="D822" s="64"/>
      <c r="E822" s="71"/>
    </row>
    <row r="823" spans="4:5" ht="26.1" customHeight="1">
      <c r="D823" s="64"/>
      <c r="E823" s="71"/>
    </row>
    <row r="824" spans="4:5" ht="26.1" customHeight="1">
      <c r="D824" s="64"/>
      <c r="E824" s="71"/>
    </row>
    <row r="825" spans="4:5" ht="26.1" customHeight="1">
      <c r="D825" s="64"/>
      <c r="E825" s="71"/>
    </row>
    <row r="826" spans="4:5" ht="26.1" customHeight="1">
      <c r="D826" s="64"/>
      <c r="E826" s="71"/>
    </row>
    <row r="827" spans="4:5" ht="26.1" customHeight="1">
      <c r="D827" s="64"/>
      <c r="E827" s="71"/>
    </row>
    <row r="828" spans="4:5" ht="26.1" customHeight="1">
      <c r="D828" s="64"/>
      <c r="E828" s="71"/>
    </row>
    <row r="829" spans="4:5" ht="26.1" customHeight="1">
      <c r="D829" s="64"/>
      <c r="E829" s="71"/>
    </row>
    <row r="830" spans="4:5" ht="26.1" customHeight="1">
      <c r="D830" s="64"/>
      <c r="E830" s="71"/>
    </row>
    <row r="831" spans="4:5" ht="26.1" customHeight="1">
      <c r="D831" s="64"/>
      <c r="E831" s="71"/>
    </row>
    <row r="832" spans="4:5" ht="26.1" customHeight="1">
      <c r="D832" s="64"/>
      <c r="E832" s="71"/>
    </row>
    <row r="833" spans="4:5" ht="26.1" customHeight="1">
      <c r="D833" s="64"/>
      <c r="E833" s="71"/>
    </row>
    <row r="834" spans="4:5" ht="26.1" customHeight="1">
      <c r="D834" s="64"/>
      <c r="E834" s="71"/>
    </row>
    <row r="835" spans="4:5" ht="26.1" customHeight="1">
      <c r="D835" s="64"/>
      <c r="E835" s="71"/>
    </row>
    <row r="836" spans="4:5" ht="26.1" customHeight="1">
      <c r="D836" s="64"/>
      <c r="E836" s="71"/>
    </row>
    <row r="837" spans="4:5" ht="26.1" customHeight="1">
      <c r="D837" s="64"/>
      <c r="E837" s="71"/>
    </row>
    <row r="838" spans="4:5" ht="26.1" customHeight="1">
      <c r="D838" s="64"/>
      <c r="E838" s="71"/>
    </row>
    <row r="839" spans="4:5" ht="26.1" customHeight="1">
      <c r="D839" s="64"/>
      <c r="E839" s="71"/>
    </row>
    <row r="840" spans="4:5" ht="26.1" customHeight="1">
      <c r="D840" s="64"/>
      <c r="E840" s="71"/>
    </row>
    <row r="841" spans="4:5" ht="26.1" customHeight="1">
      <c r="D841" s="64"/>
      <c r="E841" s="71"/>
    </row>
    <row r="842" spans="4:5" ht="26.1" customHeight="1">
      <c r="D842" s="64"/>
      <c r="E842" s="71"/>
    </row>
    <row r="843" spans="4:5" ht="26.1" customHeight="1">
      <c r="D843" s="64"/>
      <c r="E843" s="71"/>
    </row>
    <row r="844" spans="4:5" ht="26.1" customHeight="1">
      <c r="D844" s="64"/>
      <c r="E844" s="71"/>
    </row>
    <row r="845" spans="4:5" ht="26.1" customHeight="1">
      <c r="D845" s="64"/>
      <c r="E845" s="71"/>
    </row>
    <row r="846" spans="4:5" ht="26.1" customHeight="1">
      <c r="D846" s="64"/>
      <c r="E846" s="71"/>
    </row>
    <row r="847" spans="4:5" ht="26.1" customHeight="1">
      <c r="D847" s="64"/>
      <c r="E847" s="71"/>
    </row>
    <row r="848" spans="4:5" ht="26.1" customHeight="1">
      <c r="D848" s="64"/>
      <c r="E848" s="71"/>
    </row>
    <row r="849" spans="4:5" ht="26.1" customHeight="1">
      <c r="D849" s="64"/>
      <c r="E849" s="71"/>
    </row>
    <row r="850" spans="4:5" ht="26.1" customHeight="1">
      <c r="D850" s="64"/>
      <c r="E850" s="71"/>
    </row>
    <row r="851" spans="4:5" ht="26.1" customHeight="1">
      <c r="D851" s="64"/>
      <c r="E851" s="71"/>
    </row>
    <row r="852" spans="4:5" ht="26.1" customHeight="1">
      <c r="D852" s="64"/>
      <c r="E852" s="71"/>
    </row>
    <row r="853" spans="4:5" ht="26.1" customHeight="1">
      <c r="D853" s="64"/>
      <c r="E853" s="71"/>
    </row>
    <row r="854" spans="4:5" ht="26.1" customHeight="1">
      <c r="D854" s="64"/>
      <c r="E854" s="71"/>
    </row>
    <row r="855" spans="4:5" ht="26.1" customHeight="1">
      <c r="D855" s="64"/>
      <c r="E855" s="71"/>
    </row>
    <row r="856" spans="4:5" ht="26.1" customHeight="1">
      <c r="D856" s="64"/>
      <c r="E856" s="71"/>
    </row>
    <row r="857" spans="4:5" ht="26.1" customHeight="1">
      <c r="D857" s="64"/>
      <c r="E857" s="71"/>
    </row>
    <row r="858" spans="4:5" ht="26.1" customHeight="1">
      <c r="D858" s="64"/>
      <c r="E858" s="71"/>
    </row>
    <row r="859" spans="4:5" ht="26.1" customHeight="1">
      <c r="D859" s="64"/>
      <c r="E859" s="71"/>
    </row>
    <row r="860" spans="4:5" ht="26.1" customHeight="1">
      <c r="D860" s="64"/>
      <c r="E860" s="71"/>
    </row>
    <row r="861" spans="4:5" ht="26.1" customHeight="1">
      <c r="D861" s="64"/>
      <c r="E861" s="71"/>
    </row>
    <row r="862" spans="4:5" ht="26.1" customHeight="1">
      <c r="D862" s="64"/>
      <c r="E862" s="71"/>
    </row>
    <row r="863" spans="4:5" ht="26.1" customHeight="1">
      <c r="D863" s="64"/>
      <c r="E863" s="71"/>
    </row>
    <row r="864" spans="4:5" ht="26.1" customHeight="1">
      <c r="D864" s="64"/>
      <c r="E864" s="71"/>
    </row>
    <row r="865" spans="4:5" ht="26.1" customHeight="1">
      <c r="D865" s="64"/>
      <c r="E865" s="71"/>
    </row>
    <row r="866" spans="4:5" ht="26.1" customHeight="1">
      <c r="D866" s="64"/>
      <c r="E866" s="71"/>
    </row>
    <row r="867" spans="4:5" ht="26.1" customHeight="1">
      <c r="D867" s="64"/>
      <c r="E867" s="71"/>
    </row>
    <row r="868" spans="4:5" ht="26.1" customHeight="1">
      <c r="D868" s="64"/>
      <c r="E868" s="71"/>
    </row>
    <row r="869" spans="4:5" ht="26.1" customHeight="1">
      <c r="D869" s="64"/>
      <c r="E869" s="71"/>
    </row>
    <row r="870" spans="4:5" ht="26.1" customHeight="1">
      <c r="D870" s="64"/>
      <c r="E870" s="71"/>
    </row>
    <row r="871" spans="4:5" ht="26.1" customHeight="1">
      <c r="D871" s="64"/>
      <c r="E871" s="71"/>
    </row>
    <row r="872" spans="4:5" ht="26.1" customHeight="1">
      <c r="D872" s="64"/>
      <c r="E872" s="71"/>
    </row>
    <row r="873" spans="4:5" ht="26.1" customHeight="1">
      <c r="D873" s="64"/>
      <c r="E873" s="71"/>
    </row>
    <row r="874" spans="4:5" ht="26.1" customHeight="1">
      <c r="D874" s="64"/>
      <c r="E874" s="71"/>
    </row>
    <row r="875" spans="4:5" ht="26.1" customHeight="1">
      <c r="D875" s="64"/>
      <c r="E875" s="71"/>
    </row>
    <row r="876" spans="4:5" ht="26.1" customHeight="1">
      <c r="D876" s="64"/>
      <c r="E876" s="71"/>
    </row>
    <row r="877" spans="4:5" ht="26.1" customHeight="1">
      <c r="D877" s="64"/>
      <c r="E877" s="71"/>
    </row>
    <row r="878" spans="4:5" ht="26.1" customHeight="1">
      <c r="D878" s="64"/>
      <c r="E878" s="71"/>
    </row>
    <row r="879" spans="4:5" ht="26.1" customHeight="1">
      <c r="D879" s="64"/>
      <c r="E879" s="71"/>
    </row>
    <row r="880" spans="4:5" ht="26.1" customHeight="1">
      <c r="D880" s="64"/>
      <c r="E880" s="71"/>
    </row>
    <row r="881" spans="4:5" ht="26.1" customHeight="1">
      <c r="D881" s="64"/>
      <c r="E881" s="71"/>
    </row>
    <row r="882" spans="4:5" ht="26.1" customHeight="1">
      <c r="D882" s="64"/>
      <c r="E882" s="71"/>
    </row>
    <row r="883" spans="4:5" ht="26.1" customHeight="1">
      <c r="D883" s="64"/>
      <c r="E883" s="71"/>
    </row>
    <row r="884" spans="4:5" ht="26.1" customHeight="1">
      <c r="D884" s="64"/>
      <c r="E884" s="71"/>
    </row>
    <row r="885" spans="4:5" ht="26.1" customHeight="1">
      <c r="D885" s="64"/>
      <c r="E885" s="71"/>
    </row>
    <row r="886" spans="4:5" ht="26.1" customHeight="1">
      <c r="D886" s="64"/>
      <c r="E886" s="71"/>
    </row>
    <row r="887" spans="4:5" ht="26.1" customHeight="1">
      <c r="D887" s="64"/>
      <c r="E887" s="71"/>
    </row>
    <row r="888" spans="4:5" ht="26.1" customHeight="1">
      <c r="D888" s="64"/>
      <c r="E888" s="71"/>
    </row>
    <row r="889" spans="4:5" ht="26.1" customHeight="1">
      <c r="D889" s="64"/>
      <c r="E889" s="71"/>
    </row>
    <row r="890" spans="4:5" ht="26.1" customHeight="1">
      <c r="D890" s="64"/>
      <c r="E890" s="71"/>
    </row>
    <row r="891" spans="4:5" ht="26.1" customHeight="1">
      <c r="D891" s="64"/>
      <c r="E891" s="71"/>
    </row>
    <row r="892" spans="4:5" ht="26.1" customHeight="1">
      <c r="D892" s="64"/>
      <c r="E892" s="71"/>
    </row>
    <row r="893" spans="4:5" ht="26.1" customHeight="1">
      <c r="D893" s="64"/>
      <c r="E893" s="71"/>
    </row>
    <row r="894" spans="4:5" ht="26.1" customHeight="1">
      <c r="D894" s="64"/>
      <c r="E894" s="71"/>
    </row>
    <row r="895" spans="4:5" ht="26.1" customHeight="1">
      <c r="D895" s="64"/>
      <c r="E895" s="71"/>
    </row>
    <row r="896" spans="4:5" ht="26.1" customHeight="1">
      <c r="D896" s="64"/>
      <c r="E896" s="71"/>
    </row>
    <row r="897" spans="4:5" ht="26.1" customHeight="1">
      <c r="D897" s="64"/>
      <c r="E897" s="71"/>
    </row>
    <row r="898" spans="4:5" ht="26.1" customHeight="1">
      <c r="D898" s="64"/>
      <c r="E898" s="71"/>
    </row>
    <row r="899" spans="4:5" ht="26.1" customHeight="1">
      <c r="D899" s="64"/>
      <c r="E899" s="71"/>
    </row>
    <row r="900" spans="4:5" ht="26.1" customHeight="1">
      <c r="D900" s="64"/>
      <c r="E900" s="71"/>
    </row>
    <row r="901" spans="4:5" ht="26.1" customHeight="1">
      <c r="D901" s="64"/>
      <c r="E901" s="71"/>
    </row>
    <row r="902" spans="4:5" ht="26.1" customHeight="1">
      <c r="D902" s="64"/>
      <c r="E902" s="71"/>
    </row>
    <row r="903" spans="4:5" ht="26.1" customHeight="1">
      <c r="D903" s="64"/>
      <c r="E903" s="71"/>
    </row>
    <row r="904" spans="4:5" ht="26.1" customHeight="1">
      <c r="D904" s="64"/>
      <c r="E904" s="71"/>
    </row>
    <row r="905" spans="4:5" ht="26.1" customHeight="1">
      <c r="D905" s="64"/>
      <c r="E905" s="71"/>
    </row>
    <row r="906" spans="4:5" ht="26.1" customHeight="1">
      <c r="D906" s="64"/>
      <c r="E906" s="71"/>
    </row>
    <row r="907" spans="4:5" ht="26.1" customHeight="1">
      <c r="D907" s="64"/>
      <c r="E907" s="71"/>
    </row>
    <row r="908" spans="4:5" ht="26.1" customHeight="1">
      <c r="D908" s="64"/>
      <c r="E908" s="71"/>
    </row>
    <row r="909" spans="4:5" ht="26.1" customHeight="1">
      <c r="D909" s="64"/>
      <c r="E909" s="71"/>
    </row>
    <row r="910" spans="4:5" ht="26.1" customHeight="1">
      <c r="D910" s="64"/>
      <c r="E910" s="71"/>
    </row>
    <row r="911" spans="4:5" ht="26.1" customHeight="1">
      <c r="D911" s="64"/>
      <c r="E911" s="71"/>
    </row>
    <row r="912" spans="4:5" ht="26.1" customHeight="1">
      <c r="D912" s="64"/>
      <c r="E912" s="71"/>
    </row>
    <row r="913" spans="4:5" ht="26.1" customHeight="1">
      <c r="D913" s="64"/>
      <c r="E913" s="71"/>
    </row>
    <row r="914" spans="4:5" ht="26.1" customHeight="1">
      <c r="D914" s="64"/>
      <c r="E914" s="71"/>
    </row>
    <row r="915" spans="4:5" ht="26.1" customHeight="1">
      <c r="D915" s="64"/>
      <c r="E915" s="71"/>
    </row>
    <row r="916" spans="4:5" ht="26.1" customHeight="1">
      <c r="D916" s="64"/>
      <c r="E916" s="71"/>
    </row>
    <row r="917" spans="4:5" ht="26.1" customHeight="1">
      <c r="D917" s="64"/>
      <c r="E917" s="71"/>
    </row>
    <row r="918" spans="4:5" ht="26.1" customHeight="1">
      <c r="D918" s="64"/>
      <c r="E918" s="71"/>
    </row>
    <row r="919" spans="4:5" ht="26.1" customHeight="1">
      <c r="D919" s="64"/>
      <c r="E919" s="71"/>
    </row>
    <row r="920" spans="4:5" ht="26.1" customHeight="1">
      <c r="D920" s="64"/>
      <c r="E920" s="71"/>
    </row>
    <row r="921" spans="4:5" ht="26.1" customHeight="1">
      <c r="D921" s="64"/>
      <c r="E921" s="71"/>
    </row>
    <row r="922" spans="4:5" ht="26.1" customHeight="1">
      <c r="D922" s="64"/>
      <c r="E922" s="71"/>
    </row>
    <row r="923" spans="4:5" ht="26.1" customHeight="1">
      <c r="D923" s="64"/>
      <c r="E923" s="71"/>
    </row>
    <row r="924" spans="4:5" ht="26.1" customHeight="1">
      <c r="D924" s="64"/>
      <c r="E924" s="71"/>
    </row>
    <row r="925" spans="4:5" ht="26.1" customHeight="1">
      <c r="D925" s="64"/>
      <c r="E925" s="71"/>
    </row>
    <row r="926" spans="4:5" ht="26.1" customHeight="1">
      <c r="D926" s="64"/>
      <c r="E926" s="71"/>
    </row>
    <row r="927" spans="4:5" ht="26.1" customHeight="1">
      <c r="D927" s="64"/>
      <c r="E927" s="71"/>
    </row>
    <row r="928" spans="4:5" ht="26.1" customHeight="1">
      <c r="D928" s="64"/>
      <c r="E928" s="71"/>
    </row>
    <row r="929" spans="4:5" ht="26.1" customHeight="1">
      <c r="D929" s="64"/>
      <c r="E929" s="71"/>
    </row>
    <row r="930" spans="4:5" ht="26.1" customHeight="1">
      <c r="D930" s="64"/>
      <c r="E930" s="71"/>
    </row>
    <row r="931" spans="4:5" ht="26.1" customHeight="1">
      <c r="D931" s="64"/>
      <c r="E931" s="71"/>
    </row>
    <row r="932" spans="4:5" ht="26.1" customHeight="1">
      <c r="D932" s="64"/>
      <c r="E932" s="71"/>
    </row>
    <row r="933" spans="4:5" ht="26.1" customHeight="1">
      <c r="D933" s="64"/>
      <c r="E933" s="71"/>
    </row>
    <row r="934" spans="4:5" ht="26.1" customHeight="1">
      <c r="D934" s="64"/>
      <c r="E934" s="71"/>
    </row>
    <row r="935" spans="4:5" ht="26.1" customHeight="1">
      <c r="D935" s="64"/>
      <c r="E935" s="71"/>
    </row>
    <row r="936" spans="4:5" ht="26.1" customHeight="1">
      <c r="D936" s="64"/>
      <c r="E936" s="71"/>
    </row>
    <row r="937" spans="4:5" ht="26.1" customHeight="1">
      <c r="D937" s="64"/>
      <c r="E937" s="71"/>
    </row>
    <row r="938" spans="4:5" ht="26.1" customHeight="1">
      <c r="D938" s="64"/>
      <c r="E938" s="71"/>
    </row>
    <row r="939" spans="4:5" ht="26.1" customHeight="1">
      <c r="D939" s="64"/>
      <c r="E939" s="71"/>
    </row>
    <row r="940" spans="4:5" ht="26.1" customHeight="1">
      <c r="D940" s="64"/>
      <c r="E940" s="71"/>
    </row>
    <row r="941" spans="4:5" ht="26.1" customHeight="1">
      <c r="D941" s="64"/>
      <c r="E941" s="71"/>
    </row>
    <row r="942" spans="4:5" ht="26.1" customHeight="1">
      <c r="D942" s="64"/>
      <c r="E942" s="71"/>
    </row>
    <row r="943" spans="4:5" ht="26.1" customHeight="1">
      <c r="D943" s="64"/>
      <c r="E943" s="71"/>
    </row>
    <row r="944" spans="4:5" ht="26.1" customHeight="1">
      <c r="D944" s="64"/>
      <c r="E944" s="71"/>
    </row>
    <row r="945" spans="4:5" ht="26.1" customHeight="1">
      <c r="D945" s="64"/>
      <c r="E945" s="71"/>
    </row>
    <row r="946" spans="4:5" ht="26.1" customHeight="1">
      <c r="D946" s="64"/>
      <c r="E946" s="71"/>
    </row>
    <row r="947" spans="4:5" ht="26.1" customHeight="1">
      <c r="D947" s="64"/>
      <c r="E947" s="71"/>
    </row>
    <row r="948" spans="4:5" ht="26.1" customHeight="1">
      <c r="D948" s="64"/>
      <c r="E948" s="71"/>
    </row>
    <row r="949" spans="4:5" ht="26.1" customHeight="1">
      <c r="D949" s="64"/>
      <c r="E949" s="71"/>
    </row>
    <row r="950" spans="4:5" ht="26.1" customHeight="1">
      <c r="D950" s="64"/>
      <c r="E950" s="71"/>
    </row>
    <row r="951" spans="4:5" ht="26.1" customHeight="1">
      <c r="D951" s="64"/>
      <c r="E951" s="71"/>
    </row>
    <row r="952" spans="4:5" ht="26.1" customHeight="1">
      <c r="D952" s="64"/>
      <c r="E952" s="71"/>
    </row>
    <row r="953" spans="4:5" ht="26.1" customHeight="1">
      <c r="D953" s="64"/>
      <c r="E953" s="71"/>
    </row>
    <row r="954" spans="4:5" ht="26.1" customHeight="1">
      <c r="D954" s="64"/>
      <c r="E954" s="71"/>
    </row>
    <row r="955" spans="4:5" ht="26.1" customHeight="1">
      <c r="D955" s="64"/>
      <c r="E955" s="71"/>
    </row>
    <row r="956" spans="4:5" ht="26.1" customHeight="1">
      <c r="D956" s="64"/>
      <c r="E956" s="71"/>
    </row>
    <row r="957" spans="4:5" ht="26.1" customHeight="1">
      <c r="D957" s="64"/>
      <c r="E957" s="71"/>
    </row>
    <row r="958" spans="4:5" ht="26.1" customHeight="1">
      <c r="D958" s="64"/>
      <c r="E958" s="71"/>
    </row>
    <row r="959" spans="4:5" ht="26.1" customHeight="1">
      <c r="D959" s="64"/>
      <c r="E959" s="71"/>
    </row>
    <row r="960" spans="4:5" ht="26.1" customHeight="1">
      <c r="D960" s="64"/>
      <c r="E960" s="71"/>
    </row>
    <row r="961" spans="4:5" ht="26.1" customHeight="1">
      <c r="D961" s="64"/>
      <c r="E961" s="71"/>
    </row>
    <row r="962" spans="4:5" ht="26.1" customHeight="1">
      <c r="D962" s="64"/>
      <c r="E962" s="71"/>
    </row>
    <row r="963" spans="4:5" ht="26.1" customHeight="1">
      <c r="D963" s="64"/>
      <c r="E963" s="71"/>
    </row>
    <row r="964" spans="4:5" ht="26.1" customHeight="1">
      <c r="D964" s="64"/>
      <c r="E964" s="71"/>
    </row>
    <row r="965" spans="4:5" ht="26.1" customHeight="1">
      <c r="D965" s="64"/>
      <c r="E965" s="71"/>
    </row>
    <row r="966" spans="4:5" ht="26.1" customHeight="1">
      <c r="D966" s="64"/>
      <c r="E966" s="71"/>
    </row>
    <row r="967" spans="4:5" ht="26.1" customHeight="1">
      <c r="D967" s="64"/>
      <c r="E967" s="71"/>
    </row>
    <row r="968" spans="4:5" ht="26.1" customHeight="1">
      <c r="D968" s="64"/>
      <c r="E968" s="71"/>
    </row>
    <row r="969" spans="4:5" ht="26.1" customHeight="1">
      <c r="D969" s="64"/>
      <c r="E969" s="71"/>
    </row>
    <row r="970" spans="4:5" ht="26.1" customHeight="1">
      <c r="D970" s="64"/>
      <c r="E970" s="71"/>
    </row>
    <row r="971" spans="4:5" ht="26.1" customHeight="1">
      <c r="D971" s="64"/>
      <c r="E971" s="71"/>
    </row>
    <row r="972" spans="4:5" ht="26.1" customHeight="1">
      <c r="D972" s="64"/>
      <c r="E972" s="71"/>
    </row>
    <row r="973" spans="4:5" ht="26.1" customHeight="1">
      <c r="D973" s="64"/>
      <c r="E973" s="71"/>
    </row>
    <row r="974" spans="4:5" ht="26.1" customHeight="1">
      <c r="D974" s="64"/>
      <c r="E974" s="71"/>
    </row>
    <row r="975" spans="4:5" ht="26.1" customHeight="1">
      <c r="D975" s="64"/>
      <c r="E975" s="71"/>
    </row>
    <row r="976" spans="4:5" ht="26.1" customHeight="1">
      <c r="D976" s="64"/>
      <c r="E976" s="71"/>
    </row>
    <row r="977" spans="4:5" ht="26.1" customHeight="1">
      <c r="D977" s="64"/>
      <c r="E977" s="71"/>
    </row>
    <row r="978" spans="4:5" ht="26.1" customHeight="1">
      <c r="D978" s="64"/>
      <c r="E978" s="71"/>
    </row>
    <row r="979" spans="4:5" ht="26.1" customHeight="1">
      <c r="D979" s="64"/>
      <c r="E979" s="71"/>
    </row>
    <row r="980" spans="4:5" ht="26.1" customHeight="1">
      <c r="D980" s="64"/>
      <c r="E980" s="71"/>
    </row>
    <row r="981" spans="4:5" ht="26.1" customHeight="1">
      <c r="D981" s="64"/>
      <c r="E981" s="71"/>
    </row>
    <row r="982" spans="4:5" ht="26.1" customHeight="1">
      <c r="D982" s="64"/>
      <c r="E982" s="71"/>
    </row>
    <row r="983" spans="4:5" ht="26.1" customHeight="1">
      <c r="D983" s="64"/>
      <c r="E983" s="71"/>
    </row>
    <row r="984" spans="4:5" ht="26.1" customHeight="1">
      <c r="D984" s="64"/>
      <c r="E984" s="71"/>
    </row>
    <row r="985" spans="4:5" ht="26.1" customHeight="1">
      <c r="D985" s="64"/>
      <c r="E985" s="71"/>
    </row>
    <row r="986" spans="4:5" ht="26.1" customHeight="1">
      <c r="D986" s="64"/>
      <c r="E986" s="71"/>
    </row>
    <row r="987" spans="4:5" ht="26.1" customHeight="1">
      <c r="D987" s="64"/>
      <c r="E987" s="71"/>
    </row>
    <row r="988" spans="4:5" ht="26.1" customHeight="1">
      <c r="D988" s="64"/>
      <c r="E988" s="71"/>
    </row>
    <row r="989" spans="4:5" ht="26.1" customHeight="1">
      <c r="D989" s="64"/>
      <c r="E989" s="71"/>
    </row>
    <row r="990" spans="4:5" ht="26.1" customHeight="1">
      <c r="D990" s="64"/>
      <c r="E990" s="71"/>
    </row>
    <row r="991" spans="4:5" ht="26.1" customHeight="1">
      <c r="D991" s="64"/>
      <c r="E991" s="71"/>
    </row>
    <row r="992" spans="4:5" ht="26.1" customHeight="1">
      <c r="D992" s="64"/>
      <c r="E992" s="71"/>
    </row>
    <row r="993" spans="4:5" ht="26.1" customHeight="1">
      <c r="D993" s="64"/>
      <c r="E993" s="71"/>
    </row>
    <row r="994" spans="4:5" ht="26.1" customHeight="1">
      <c r="D994" s="64"/>
      <c r="E994" s="71"/>
    </row>
    <row r="995" spans="4:5" ht="26.1" customHeight="1">
      <c r="D995" s="64"/>
      <c r="E995" s="71"/>
    </row>
    <row r="996" spans="4:5" ht="26.1" customHeight="1">
      <c r="D996" s="64"/>
      <c r="E996" s="71"/>
    </row>
    <row r="997" spans="4:5" ht="26.1" customHeight="1">
      <c r="D997" s="64"/>
      <c r="E997" s="71"/>
    </row>
    <row r="998" spans="4:5" ht="26.1" customHeight="1">
      <c r="D998" s="64"/>
      <c r="E998" s="71"/>
    </row>
    <row r="999" spans="4:5" ht="26.1" customHeight="1">
      <c r="D999" s="64"/>
      <c r="E999" s="71"/>
    </row>
    <row r="1000" spans="4:5" ht="26.1" customHeight="1">
      <c r="D1000" s="64"/>
      <c r="E1000" s="71"/>
    </row>
    <row r="1001" spans="4:5" ht="26.1" customHeight="1">
      <c r="D1001" s="64"/>
      <c r="E1001" s="71"/>
    </row>
    <row r="1002" spans="4:5" ht="26.1" customHeight="1">
      <c r="D1002" s="64"/>
      <c r="E1002" s="71"/>
    </row>
    <row r="1003" spans="4:5" ht="26.1" customHeight="1">
      <c r="D1003" s="64"/>
      <c r="E1003" s="71"/>
    </row>
    <row r="1004" spans="4:5" ht="26.1" customHeight="1">
      <c r="D1004" s="64"/>
      <c r="E1004" s="71"/>
    </row>
    <row r="1005" spans="4:5" ht="26.1" customHeight="1">
      <c r="D1005" s="64"/>
      <c r="E1005" s="71"/>
    </row>
    <row r="1006" spans="4:5" ht="26.1" customHeight="1">
      <c r="D1006" s="64"/>
      <c r="E1006" s="71"/>
    </row>
    <row r="1007" spans="4:5" ht="26.1" customHeight="1">
      <c r="D1007" s="64"/>
      <c r="E1007" s="71"/>
    </row>
    <row r="1008" spans="4:5" ht="26.1" customHeight="1">
      <c r="D1008" s="64"/>
      <c r="E1008" s="71"/>
    </row>
    <row r="1009" spans="4:5" ht="26.1" customHeight="1">
      <c r="D1009" s="64"/>
      <c r="E1009" s="71"/>
    </row>
    <row r="1010" spans="4:5" ht="26.1" customHeight="1">
      <c r="D1010" s="64"/>
      <c r="E1010" s="71"/>
    </row>
    <row r="1011" spans="4:5" ht="26.1" customHeight="1">
      <c r="D1011" s="64"/>
      <c r="E1011" s="71"/>
    </row>
    <row r="1012" spans="4:5" ht="26.1" customHeight="1">
      <c r="D1012" s="64"/>
      <c r="E1012" s="71"/>
    </row>
    <row r="1013" spans="4:5" ht="26.1" customHeight="1">
      <c r="D1013" s="64"/>
      <c r="E1013" s="71"/>
    </row>
    <row r="1014" spans="4:5" ht="26.1" customHeight="1">
      <c r="D1014" s="64"/>
      <c r="E1014" s="71"/>
    </row>
    <row r="1015" spans="4:5" ht="26.1" customHeight="1">
      <c r="D1015" s="64"/>
      <c r="E1015" s="71"/>
    </row>
    <row r="1016" spans="4:5" ht="26.1" customHeight="1">
      <c r="D1016" s="64"/>
      <c r="E1016" s="71"/>
    </row>
    <row r="1017" spans="4:5" ht="26.1" customHeight="1">
      <c r="D1017" s="64"/>
      <c r="E1017" s="71"/>
    </row>
    <row r="1018" spans="4:5" ht="26.1" customHeight="1">
      <c r="D1018" s="64"/>
      <c r="E1018" s="71"/>
    </row>
    <row r="1019" spans="4:5" ht="26.1" customHeight="1">
      <c r="D1019" s="64"/>
      <c r="E1019" s="71"/>
    </row>
    <row r="1020" spans="4:5" ht="26.1" customHeight="1">
      <c r="D1020" s="64"/>
      <c r="E1020" s="71"/>
    </row>
    <row r="1021" spans="4:5" ht="26.1" customHeight="1">
      <c r="D1021" s="64"/>
      <c r="E1021" s="71"/>
    </row>
    <row r="1022" spans="4:5" ht="26.1" customHeight="1">
      <c r="D1022" s="64"/>
      <c r="E1022" s="71"/>
    </row>
    <row r="1023" spans="4:5" ht="26.1" customHeight="1">
      <c r="D1023" s="64"/>
      <c r="E1023" s="71"/>
    </row>
    <row r="1024" spans="4:5" ht="26.1" customHeight="1">
      <c r="D1024" s="64"/>
      <c r="E1024" s="71"/>
    </row>
    <row r="1025" spans="4:5" ht="26.1" customHeight="1">
      <c r="D1025" s="64"/>
      <c r="E1025" s="71"/>
    </row>
    <row r="1026" spans="4:5" ht="26.1" customHeight="1">
      <c r="D1026" s="64"/>
      <c r="E1026" s="71"/>
    </row>
    <row r="1027" spans="4:5" ht="26.1" customHeight="1">
      <c r="D1027" s="64"/>
      <c r="E1027" s="71"/>
    </row>
    <row r="1028" spans="4:5" ht="26.1" customHeight="1">
      <c r="D1028" s="64"/>
      <c r="E1028" s="71"/>
    </row>
    <row r="1029" spans="4:5" ht="26.1" customHeight="1">
      <c r="D1029" s="64"/>
      <c r="E1029" s="71"/>
    </row>
    <row r="1030" spans="4:5" ht="26.1" customHeight="1">
      <c r="D1030" s="64"/>
      <c r="E1030" s="71"/>
    </row>
    <row r="1031" spans="4:5" ht="26.1" customHeight="1">
      <c r="D1031" s="64"/>
      <c r="E1031" s="71"/>
    </row>
    <row r="1032" spans="4:5" ht="26.1" customHeight="1">
      <c r="D1032" s="64"/>
      <c r="E1032" s="71"/>
    </row>
    <row r="1033" spans="4:5" ht="26.1" customHeight="1">
      <c r="D1033" s="64"/>
      <c r="E1033" s="71"/>
    </row>
    <row r="1034" spans="4:5" ht="26.1" customHeight="1">
      <c r="D1034" s="64"/>
      <c r="E1034" s="71"/>
    </row>
    <row r="1035" spans="4:5" ht="26.1" customHeight="1">
      <c r="D1035" s="64"/>
      <c r="E1035" s="71"/>
    </row>
    <row r="1036" spans="4:5" ht="26.1" customHeight="1">
      <c r="D1036" s="64"/>
      <c r="E1036" s="71"/>
    </row>
    <row r="1037" spans="4:5" ht="26.1" customHeight="1">
      <c r="D1037" s="64"/>
      <c r="E1037" s="71"/>
    </row>
    <row r="1038" spans="4:5" ht="26.1" customHeight="1">
      <c r="D1038" s="64"/>
      <c r="E1038" s="71"/>
    </row>
    <row r="1039" spans="4:5" ht="26.1" customHeight="1">
      <c r="D1039" s="64"/>
      <c r="E1039" s="71"/>
    </row>
    <row r="1040" spans="4:5" ht="26.1" customHeight="1">
      <c r="D1040" s="64"/>
      <c r="E1040" s="71"/>
    </row>
    <row r="1041" spans="4:5" ht="26.1" customHeight="1">
      <c r="D1041" s="64"/>
      <c r="E1041" s="71"/>
    </row>
    <row r="1042" spans="4:5" ht="26.1" customHeight="1">
      <c r="D1042" s="64"/>
      <c r="E1042" s="71"/>
    </row>
    <row r="1043" spans="4:5" ht="26.1" customHeight="1">
      <c r="D1043" s="64"/>
      <c r="E1043" s="71"/>
    </row>
    <row r="1044" spans="4:5" ht="26.1" customHeight="1">
      <c r="D1044" s="64"/>
      <c r="E1044" s="71"/>
    </row>
    <row r="1045" spans="4:5" ht="26.1" customHeight="1">
      <c r="D1045" s="64"/>
      <c r="E1045" s="71"/>
    </row>
    <row r="1046" spans="4:5" ht="26.1" customHeight="1">
      <c r="D1046" s="64"/>
      <c r="E1046" s="71"/>
    </row>
    <row r="1047" spans="4:5" ht="26.1" customHeight="1">
      <c r="D1047" s="64"/>
      <c r="E1047" s="71"/>
    </row>
    <row r="1048" spans="4:5" ht="26.1" customHeight="1">
      <c r="D1048" s="64"/>
      <c r="E1048" s="71"/>
    </row>
    <row r="1049" spans="4:5" ht="26.1" customHeight="1">
      <c r="D1049" s="64"/>
      <c r="E1049" s="71"/>
    </row>
    <row r="1050" spans="4:5" ht="26.1" customHeight="1">
      <c r="D1050" s="64"/>
      <c r="E1050" s="71"/>
    </row>
    <row r="1051" spans="4:5" ht="26.1" customHeight="1">
      <c r="D1051" s="64"/>
      <c r="E1051" s="71"/>
    </row>
    <row r="1052" spans="4:5" ht="26.1" customHeight="1">
      <c r="D1052" s="64"/>
      <c r="E1052" s="71"/>
    </row>
    <row r="1053" spans="4:5" ht="26.1" customHeight="1">
      <c r="D1053" s="64"/>
      <c r="E1053" s="71"/>
    </row>
    <row r="1054" spans="4:5" ht="26.1" customHeight="1">
      <c r="D1054" s="64"/>
      <c r="E1054" s="71"/>
    </row>
    <row r="1055" spans="4:5" ht="26.1" customHeight="1">
      <c r="D1055" s="64"/>
      <c r="E1055" s="71"/>
    </row>
    <row r="1056" spans="4:5" ht="26.1" customHeight="1">
      <c r="D1056" s="64"/>
      <c r="E1056" s="71"/>
    </row>
    <row r="1057" spans="4:5" ht="26.1" customHeight="1">
      <c r="D1057" s="64"/>
      <c r="E1057" s="71"/>
    </row>
    <row r="1058" spans="4:5" ht="26.1" customHeight="1">
      <c r="D1058" s="64"/>
      <c r="E1058" s="71"/>
    </row>
    <row r="1059" spans="4:5" ht="26.1" customHeight="1">
      <c r="D1059" s="64"/>
      <c r="E1059" s="71"/>
    </row>
    <row r="1060" spans="4:5" ht="26.1" customHeight="1">
      <c r="D1060" s="64"/>
      <c r="E1060" s="71"/>
    </row>
    <row r="1061" spans="4:5" ht="26.1" customHeight="1">
      <c r="D1061" s="64"/>
      <c r="E1061" s="71"/>
    </row>
    <row r="1062" spans="4:5" ht="26.1" customHeight="1">
      <c r="D1062" s="64"/>
      <c r="E1062" s="71"/>
    </row>
    <row r="1063" spans="4:5" ht="26.1" customHeight="1">
      <c r="D1063" s="64"/>
      <c r="E1063" s="71"/>
    </row>
    <row r="1064" spans="4:5" ht="26.1" customHeight="1">
      <c r="D1064" s="64"/>
      <c r="E1064" s="71"/>
    </row>
    <row r="1065" spans="4:5" ht="26.1" customHeight="1">
      <c r="D1065" s="64"/>
      <c r="E1065" s="71"/>
    </row>
    <row r="1066" spans="4:5" ht="26.1" customHeight="1">
      <c r="D1066" s="64"/>
      <c r="E1066" s="71"/>
    </row>
    <row r="1067" spans="4:5" ht="26.1" customHeight="1">
      <c r="D1067" s="64"/>
      <c r="E1067" s="71"/>
    </row>
    <row r="1068" spans="4:5" ht="26.1" customHeight="1">
      <c r="D1068" s="64"/>
      <c r="E1068" s="71"/>
    </row>
    <row r="1069" spans="4:5" ht="26.1" customHeight="1">
      <c r="D1069" s="64"/>
      <c r="E1069" s="71"/>
    </row>
    <row r="1070" spans="4:5" ht="26.1" customHeight="1">
      <c r="D1070" s="64"/>
      <c r="E1070" s="71"/>
    </row>
    <row r="1071" spans="4:5" ht="26.1" customHeight="1">
      <c r="D1071" s="64"/>
      <c r="E1071" s="71"/>
    </row>
    <row r="1072" spans="4:5" ht="26.1" customHeight="1">
      <c r="D1072" s="64"/>
      <c r="E1072" s="71"/>
    </row>
    <row r="1073" spans="4:5" ht="26.1" customHeight="1">
      <c r="D1073" s="64"/>
      <c r="E1073" s="71"/>
    </row>
    <row r="1074" spans="4:5" ht="26.1" customHeight="1">
      <c r="D1074" s="64"/>
      <c r="E1074" s="71"/>
    </row>
    <row r="1075" spans="4:5" ht="26.1" customHeight="1">
      <c r="D1075" s="64"/>
      <c r="E1075" s="71"/>
    </row>
    <row r="1076" spans="4:5" ht="26.1" customHeight="1">
      <c r="D1076" s="64"/>
      <c r="E1076" s="71"/>
    </row>
    <row r="1077" spans="4:5" ht="26.1" customHeight="1">
      <c r="D1077" s="64"/>
      <c r="E1077" s="71"/>
    </row>
    <row r="1078" spans="4:5" ht="26.1" customHeight="1">
      <c r="D1078" s="64"/>
      <c r="E1078" s="71"/>
    </row>
    <row r="1079" spans="4:5" ht="26.1" customHeight="1">
      <c r="D1079" s="64"/>
      <c r="E1079" s="71"/>
    </row>
    <row r="1080" spans="4:5" ht="26.1" customHeight="1">
      <c r="D1080" s="64"/>
      <c r="E1080" s="71"/>
    </row>
    <row r="1081" spans="4:5" ht="26.1" customHeight="1">
      <c r="D1081" s="64"/>
      <c r="E1081" s="71"/>
    </row>
    <row r="1082" spans="4:5" ht="26.1" customHeight="1">
      <c r="D1082" s="64"/>
      <c r="E1082" s="71"/>
    </row>
    <row r="1083" spans="4:5" ht="26.1" customHeight="1">
      <c r="D1083" s="64"/>
      <c r="E1083" s="71"/>
    </row>
    <row r="1084" spans="4:5" ht="26.1" customHeight="1">
      <c r="D1084" s="64"/>
      <c r="E1084" s="71"/>
    </row>
    <row r="1085" spans="4:5" ht="26.1" customHeight="1">
      <c r="D1085" s="64"/>
      <c r="E1085" s="71"/>
    </row>
    <row r="1086" spans="4:5" ht="26.1" customHeight="1">
      <c r="D1086" s="64"/>
      <c r="E1086" s="71"/>
    </row>
    <row r="1087" spans="4:5" ht="26.1" customHeight="1">
      <c r="D1087" s="64"/>
      <c r="E1087" s="71"/>
    </row>
    <row r="1088" spans="4:5" ht="26.1" customHeight="1">
      <c r="D1088" s="64"/>
      <c r="E1088" s="71"/>
    </row>
    <row r="1089" spans="4:5" ht="26.1" customHeight="1">
      <c r="D1089" s="64"/>
      <c r="E1089" s="71"/>
    </row>
    <row r="1090" spans="4:5" ht="26.1" customHeight="1">
      <c r="D1090" s="64"/>
      <c r="E1090" s="71"/>
    </row>
    <row r="1091" spans="4:5" ht="26.1" customHeight="1">
      <c r="D1091" s="64"/>
      <c r="E1091" s="71"/>
    </row>
    <row r="1092" spans="4:5" ht="26.1" customHeight="1">
      <c r="D1092" s="64"/>
      <c r="E1092" s="71"/>
    </row>
    <row r="1093" spans="4:5" ht="26.1" customHeight="1">
      <c r="D1093" s="64"/>
      <c r="E1093" s="71"/>
    </row>
    <row r="1094" spans="4:5" ht="26.1" customHeight="1">
      <c r="D1094" s="64"/>
      <c r="E1094" s="71"/>
    </row>
    <row r="1095" spans="4:5" ht="26.1" customHeight="1">
      <c r="D1095" s="64"/>
      <c r="E1095" s="71"/>
    </row>
    <row r="1096" spans="4:5" ht="26.1" customHeight="1">
      <c r="D1096" s="64"/>
      <c r="E1096" s="71"/>
    </row>
    <row r="1097" spans="4:5" ht="26.1" customHeight="1">
      <c r="D1097" s="64"/>
      <c r="E1097" s="71"/>
    </row>
    <row r="1098" spans="4:5" ht="26.1" customHeight="1">
      <c r="D1098" s="64"/>
      <c r="E1098" s="71"/>
    </row>
    <row r="1099" spans="4:5" ht="26.1" customHeight="1">
      <c r="D1099" s="64"/>
      <c r="E1099" s="71"/>
    </row>
    <row r="1100" spans="4:5" ht="26.1" customHeight="1">
      <c r="D1100" s="64"/>
      <c r="E1100" s="71"/>
    </row>
    <row r="1101" spans="4:5" ht="26.1" customHeight="1">
      <c r="D1101" s="64"/>
      <c r="E1101" s="71"/>
    </row>
    <row r="1102" spans="4:5" ht="26.1" customHeight="1">
      <c r="D1102" s="64"/>
      <c r="E1102" s="71"/>
    </row>
    <row r="1103" spans="4:5" ht="26.1" customHeight="1">
      <c r="D1103" s="64"/>
      <c r="E1103" s="71"/>
    </row>
    <row r="1104" spans="4:5" ht="26.1" customHeight="1">
      <c r="D1104" s="64"/>
      <c r="E1104" s="71"/>
    </row>
    <row r="1105" spans="4:5" ht="26.1" customHeight="1">
      <c r="D1105" s="64"/>
      <c r="E1105" s="71"/>
    </row>
    <row r="1106" spans="4:5" ht="26.1" customHeight="1">
      <c r="D1106" s="64"/>
      <c r="E1106" s="71"/>
    </row>
    <row r="1107" spans="4:5" ht="26.1" customHeight="1">
      <c r="D1107" s="64"/>
      <c r="E1107" s="71"/>
    </row>
    <row r="1108" spans="4:5" ht="26.1" customHeight="1">
      <c r="D1108" s="64"/>
      <c r="E1108" s="71"/>
    </row>
    <row r="1109" spans="4:5" ht="26.1" customHeight="1">
      <c r="D1109" s="64"/>
      <c r="E1109" s="71"/>
    </row>
    <row r="1110" spans="4:5" ht="26.1" customHeight="1">
      <c r="D1110" s="64"/>
      <c r="E1110" s="71"/>
    </row>
    <row r="1111" spans="4:5" ht="26.1" customHeight="1">
      <c r="D1111" s="64"/>
      <c r="E1111" s="71"/>
    </row>
    <row r="1112" spans="4:5" ht="26.1" customHeight="1">
      <c r="D1112" s="64"/>
      <c r="E1112" s="71"/>
    </row>
    <row r="1113" spans="4:5" ht="26.1" customHeight="1">
      <c r="D1113" s="64"/>
      <c r="E1113" s="71"/>
    </row>
    <row r="1114" spans="4:5" ht="26.1" customHeight="1">
      <c r="D1114" s="64"/>
      <c r="E1114" s="71"/>
    </row>
    <row r="1115" spans="4:5" ht="26.1" customHeight="1">
      <c r="D1115" s="64"/>
      <c r="E1115" s="71"/>
    </row>
    <row r="1116" spans="4:5" ht="26.1" customHeight="1">
      <c r="D1116" s="64"/>
      <c r="E1116" s="71"/>
    </row>
    <row r="1117" spans="4:5" ht="26.1" customHeight="1">
      <c r="D1117" s="64"/>
      <c r="E1117" s="71"/>
    </row>
    <row r="1118" spans="4:5" ht="26.1" customHeight="1">
      <c r="D1118" s="64"/>
      <c r="E1118" s="71"/>
    </row>
    <row r="1119" spans="4:5" ht="26.1" customHeight="1">
      <c r="D1119" s="64"/>
      <c r="E1119" s="71"/>
    </row>
    <row r="1120" spans="4:5" ht="26.1" customHeight="1">
      <c r="D1120" s="64"/>
      <c r="E1120" s="71"/>
    </row>
    <row r="1121" spans="4:5" ht="26.1" customHeight="1">
      <c r="D1121" s="64"/>
      <c r="E1121" s="71"/>
    </row>
    <row r="1122" spans="4:5" ht="26.1" customHeight="1">
      <c r="D1122" s="64"/>
      <c r="E1122" s="71"/>
    </row>
    <row r="1123" spans="4:5" ht="26.1" customHeight="1">
      <c r="D1123" s="64"/>
      <c r="E1123" s="71"/>
    </row>
    <row r="1124" spans="4:5" ht="26.1" customHeight="1">
      <c r="D1124" s="64"/>
      <c r="E1124" s="71"/>
    </row>
    <row r="1125" spans="4:5" ht="26.1" customHeight="1">
      <c r="D1125" s="64"/>
      <c r="E1125" s="71"/>
    </row>
    <row r="1126" spans="4:5" ht="26.1" customHeight="1">
      <c r="D1126" s="64"/>
      <c r="E1126" s="71"/>
    </row>
    <row r="1127" spans="4:5" ht="26.1" customHeight="1">
      <c r="D1127" s="64"/>
      <c r="E1127" s="71"/>
    </row>
    <row r="1128" spans="4:5" ht="26.1" customHeight="1">
      <c r="D1128" s="64"/>
      <c r="E1128" s="71"/>
    </row>
    <row r="1129" spans="4:5" ht="26.1" customHeight="1">
      <c r="D1129" s="64"/>
      <c r="E1129" s="71"/>
    </row>
    <row r="1130" spans="4:5" ht="26.1" customHeight="1">
      <c r="D1130" s="64"/>
      <c r="E1130" s="71"/>
    </row>
    <row r="1131" spans="4:5" ht="26.1" customHeight="1">
      <c r="D1131" s="64"/>
      <c r="E1131" s="71"/>
    </row>
    <row r="1132" spans="4:5" ht="26.1" customHeight="1">
      <c r="D1132" s="64"/>
      <c r="E1132" s="71"/>
    </row>
    <row r="1133" spans="4:5" ht="26.1" customHeight="1">
      <c r="D1133" s="64"/>
      <c r="E1133" s="71"/>
    </row>
    <row r="1134" spans="4:5" ht="26.1" customHeight="1">
      <c r="D1134" s="64"/>
      <c r="E1134" s="71"/>
    </row>
    <row r="1135" spans="4:5" ht="26.1" customHeight="1">
      <c r="D1135" s="64"/>
      <c r="E1135" s="71"/>
    </row>
    <row r="1136" spans="4:5" ht="26.1" customHeight="1">
      <c r="D1136" s="64"/>
      <c r="E1136" s="71"/>
    </row>
    <row r="1137" spans="4:5" ht="26.1" customHeight="1">
      <c r="D1137" s="64"/>
      <c r="E1137" s="71"/>
    </row>
    <row r="1138" spans="4:5" ht="26.1" customHeight="1">
      <c r="D1138" s="64"/>
      <c r="E1138" s="71"/>
    </row>
    <row r="1139" spans="4:5" ht="26.1" customHeight="1">
      <c r="D1139" s="64"/>
      <c r="E1139" s="71"/>
    </row>
    <row r="1140" spans="4:5" ht="26.1" customHeight="1">
      <c r="D1140" s="64"/>
      <c r="E1140" s="71"/>
    </row>
    <row r="1141" spans="4:5" ht="26.1" customHeight="1">
      <c r="D1141" s="64"/>
      <c r="E1141" s="71"/>
    </row>
    <row r="1142" spans="4:5" ht="26.1" customHeight="1">
      <c r="D1142" s="64"/>
      <c r="E1142" s="71"/>
    </row>
    <row r="1143" spans="4:5" ht="26.1" customHeight="1">
      <c r="D1143" s="64"/>
      <c r="E1143" s="71"/>
    </row>
    <row r="1144" spans="4:5" ht="26.1" customHeight="1">
      <c r="D1144" s="64"/>
      <c r="E1144" s="71"/>
    </row>
    <row r="1145" spans="4:5" ht="26.1" customHeight="1">
      <c r="D1145" s="64"/>
      <c r="E1145" s="71"/>
    </row>
    <row r="1146" spans="4:5" ht="26.1" customHeight="1">
      <c r="D1146" s="64"/>
      <c r="E1146" s="71"/>
    </row>
    <row r="1147" spans="4:5" ht="26.1" customHeight="1">
      <c r="D1147" s="64"/>
      <c r="E1147" s="71"/>
    </row>
    <row r="1148" spans="4:5" ht="26.1" customHeight="1">
      <c r="D1148" s="64"/>
      <c r="E1148" s="71"/>
    </row>
    <row r="1149" spans="4:5" ht="26.1" customHeight="1">
      <c r="D1149" s="64"/>
      <c r="E1149" s="71"/>
    </row>
    <row r="1150" spans="4:5" ht="26.1" customHeight="1">
      <c r="D1150" s="64"/>
      <c r="E1150" s="71"/>
    </row>
    <row r="1151" spans="4:5" ht="26.1" customHeight="1">
      <c r="D1151" s="64"/>
      <c r="E1151" s="71"/>
    </row>
    <row r="1152" spans="4:5" ht="26.1" customHeight="1">
      <c r="D1152" s="64"/>
      <c r="E1152" s="71"/>
    </row>
    <row r="1153" spans="4:5" ht="26.1" customHeight="1">
      <c r="D1153" s="64"/>
      <c r="E1153" s="71"/>
    </row>
    <row r="1154" spans="4:5" ht="26.1" customHeight="1">
      <c r="D1154" s="64"/>
      <c r="E1154" s="71"/>
    </row>
    <row r="1155" spans="4:5" ht="26.1" customHeight="1">
      <c r="D1155" s="64"/>
      <c r="E1155" s="71"/>
    </row>
    <row r="1156" spans="4:5" ht="26.1" customHeight="1">
      <c r="D1156" s="64"/>
      <c r="E1156" s="71"/>
    </row>
    <row r="1157" spans="4:5" ht="26.1" customHeight="1">
      <c r="D1157" s="64"/>
      <c r="E1157" s="71"/>
    </row>
    <row r="1158" spans="4:5" ht="26.1" customHeight="1">
      <c r="D1158" s="64"/>
      <c r="E1158" s="71"/>
    </row>
    <row r="1159" spans="4:5" ht="26.1" customHeight="1">
      <c r="D1159" s="64"/>
      <c r="E1159" s="71"/>
    </row>
    <row r="1160" spans="4:5" ht="26.1" customHeight="1">
      <c r="D1160" s="64"/>
      <c r="E1160" s="71"/>
    </row>
    <row r="1161" spans="4:5" ht="26.1" customHeight="1">
      <c r="D1161" s="64"/>
      <c r="E1161" s="71"/>
    </row>
    <row r="1162" spans="4:5" ht="26.1" customHeight="1">
      <c r="D1162" s="64"/>
      <c r="E1162" s="71"/>
    </row>
    <row r="1163" spans="4:5" ht="26.1" customHeight="1">
      <c r="D1163" s="64"/>
      <c r="E1163" s="71"/>
    </row>
    <row r="1164" spans="4:5" ht="26.1" customHeight="1">
      <c r="D1164" s="64"/>
      <c r="E1164" s="71"/>
    </row>
    <row r="1165" spans="4:5" ht="26.1" customHeight="1">
      <c r="D1165" s="64"/>
      <c r="E1165" s="71"/>
    </row>
    <row r="1166" spans="4:5" ht="26.1" customHeight="1">
      <c r="D1166" s="64"/>
      <c r="E1166" s="71"/>
    </row>
    <row r="1167" spans="4:5" ht="26.1" customHeight="1">
      <c r="D1167" s="64"/>
      <c r="E1167" s="71"/>
    </row>
    <row r="1168" spans="4:5" ht="26.1" customHeight="1">
      <c r="D1168" s="64"/>
      <c r="E1168" s="71"/>
    </row>
    <row r="1169" spans="4:5" ht="26.1" customHeight="1">
      <c r="D1169" s="64"/>
      <c r="E1169" s="71"/>
    </row>
    <row r="1170" spans="4:5" ht="26.1" customHeight="1">
      <c r="D1170" s="64"/>
      <c r="E1170" s="71"/>
    </row>
    <row r="1171" spans="4:5" ht="26.1" customHeight="1">
      <c r="D1171" s="64"/>
      <c r="E1171" s="71"/>
    </row>
    <row r="1172" spans="4:5" ht="26.1" customHeight="1">
      <c r="D1172" s="64"/>
      <c r="E1172" s="71"/>
    </row>
    <row r="1173" spans="4:5" ht="26.1" customHeight="1">
      <c r="D1173" s="64"/>
      <c r="E1173" s="71"/>
    </row>
    <row r="1174" spans="4:5" ht="26.1" customHeight="1">
      <c r="D1174" s="64"/>
      <c r="E1174" s="71"/>
    </row>
    <row r="1175" spans="4:5" ht="26.1" customHeight="1">
      <c r="D1175" s="64"/>
      <c r="E1175" s="71"/>
    </row>
    <row r="1176" spans="4:5" ht="26.1" customHeight="1">
      <c r="D1176" s="64"/>
      <c r="E1176" s="71"/>
    </row>
    <row r="1177" spans="4:5" ht="26.1" customHeight="1">
      <c r="D1177" s="64"/>
      <c r="E1177" s="71"/>
    </row>
    <row r="1178" spans="4:5" ht="26.1" customHeight="1">
      <c r="D1178" s="64"/>
      <c r="E1178" s="71"/>
    </row>
    <row r="1179" spans="4:5" ht="26.1" customHeight="1">
      <c r="D1179" s="64"/>
      <c r="E1179" s="71"/>
    </row>
    <row r="1180" spans="4:5" ht="26.1" customHeight="1">
      <c r="D1180" s="64"/>
      <c r="E1180" s="71"/>
    </row>
    <row r="1181" spans="4:5" ht="26.1" customHeight="1">
      <c r="D1181" s="64"/>
      <c r="E1181" s="71"/>
    </row>
    <row r="1182" spans="4:5" ht="26.1" customHeight="1">
      <c r="D1182" s="64"/>
      <c r="E1182" s="71"/>
    </row>
    <row r="1183" spans="4:5" ht="26.1" customHeight="1">
      <c r="D1183" s="64"/>
      <c r="E1183" s="71"/>
    </row>
    <row r="1184" spans="4:5" ht="26.1" customHeight="1">
      <c r="D1184" s="64"/>
      <c r="E1184" s="71"/>
    </row>
    <row r="1185" spans="4:5" ht="26.1" customHeight="1">
      <c r="D1185" s="64"/>
      <c r="E1185" s="71"/>
    </row>
    <row r="1186" spans="4:5" ht="26.1" customHeight="1">
      <c r="D1186" s="64"/>
      <c r="E1186" s="71"/>
    </row>
    <row r="1187" spans="4:5" ht="26.1" customHeight="1">
      <c r="D1187" s="64"/>
      <c r="E1187" s="71"/>
    </row>
    <row r="1188" spans="4:5" ht="26.1" customHeight="1">
      <c r="D1188" s="64"/>
      <c r="E1188" s="71"/>
    </row>
    <row r="1189" spans="4:5" ht="26.1" customHeight="1">
      <c r="D1189" s="64"/>
      <c r="E1189" s="71"/>
    </row>
    <row r="1190" spans="4:5" ht="26.1" customHeight="1">
      <c r="D1190" s="64"/>
      <c r="E1190" s="71"/>
    </row>
    <row r="1191" spans="4:5" ht="26.1" customHeight="1">
      <c r="D1191" s="64"/>
      <c r="E1191" s="71"/>
    </row>
    <row r="1192" spans="4:5" ht="26.1" customHeight="1">
      <c r="D1192" s="64"/>
      <c r="E1192" s="71"/>
    </row>
    <row r="1193" spans="4:5" ht="26.1" customHeight="1">
      <c r="D1193" s="64"/>
      <c r="E1193" s="71"/>
    </row>
    <row r="1194" spans="4:5" ht="26.1" customHeight="1">
      <c r="D1194" s="64"/>
      <c r="E1194" s="71"/>
    </row>
    <row r="1195" spans="4:5" ht="26.1" customHeight="1">
      <c r="D1195" s="64"/>
      <c r="E1195" s="71"/>
    </row>
    <row r="1196" spans="4:5" ht="26.1" customHeight="1">
      <c r="D1196" s="64"/>
      <c r="E1196" s="71"/>
    </row>
    <row r="1197" spans="4:5" ht="26.1" customHeight="1">
      <c r="D1197" s="64"/>
      <c r="E1197" s="71"/>
    </row>
    <row r="1198" spans="4:5" ht="26.1" customHeight="1">
      <c r="D1198" s="64"/>
      <c r="E1198" s="71"/>
    </row>
    <row r="1199" spans="4:5" ht="26.1" customHeight="1">
      <c r="D1199" s="64"/>
      <c r="E1199" s="71"/>
    </row>
    <row r="1200" spans="4:5" ht="26.1" customHeight="1">
      <c r="D1200" s="64"/>
      <c r="E1200" s="71"/>
    </row>
    <row r="1201" spans="4:5" ht="26.1" customHeight="1">
      <c r="D1201" s="64"/>
      <c r="E1201" s="71"/>
    </row>
    <row r="1202" spans="4:5" ht="26.1" customHeight="1">
      <c r="D1202" s="64"/>
      <c r="E1202" s="71"/>
    </row>
    <row r="1203" spans="4:5" ht="26.1" customHeight="1">
      <c r="D1203" s="64"/>
      <c r="E1203" s="71"/>
    </row>
    <row r="1204" spans="4:5" ht="26.1" customHeight="1">
      <c r="D1204" s="64"/>
      <c r="E1204" s="71"/>
    </row>
    <row r="1205" spans="4:5" ht="26.1" customHeight="1">
      <c r="D1205" s="64"/>
      <c r="E1205" s="71"/>
    </row>
    <row r="1206" spans="4:5" ht="26.1" customHeight="1">
      <c r="D1206" s="64"/>
      <c r="E1206" s="71"/>
    </row>
    <row r="1207" spans="4:5" ht="26.1" customHeight="1">
      <c r="D1207" s="64"/>
      <c r="E1207" s="71"/>
    </row>
    <row r="1208" spans="4:5" ht="26.1" customHeight="1">
      <c r="D1208" s="64"/>
      <c r="E1208" s="71"/>
    </row>
    <row r="1209" spans="4:5" ht="26.1" customHeight="1">
      <c r="D1209" s="64"/>
      <c r="E1209" s="71"/>
    </row>
    <row r="1210" spans="4:5" ht="26.1" customHeight="1">
      <c r="D1210" s="64"/>
      <c r="E1210" s="71"/>
    </row>
    <row r="1211" spans="4:5" ht="26.1" customHeight="1">
      <c r="D1211" s="64"/>
      <c r="E1211" s="71"/>
    </row>
    <row r="1212" spans="4:5" ht="26.1" customHeight="1">
      <c r="D1212" s="64"/>
      <c r="E1212" s="71"/>
    </row>
    <row r="1213" spans="4:5" ht="26.1" customHeight="1">
      <c r="D1213" s="64"/>
      <c r="E1213" s="71"/>
    </row>
    <row r="1214" spans="4:5" ht="26.1" customHeight="1">
      <c r="D1214" s="64"/>
      <c r="E1214" s="71"/>
    </row>
    <row r="1215" spans="4:5" ht="26.1" customHeight="1">
      <c r="D1215" s="64"/>
      <c r="E1215" s="71"/>
    </row>
    <row r="1216" spans="4:5" ht="26.1" customHeight="1">
      <c r="D1216" s="64"/>
      <c r="E1216" s="71"/>
    </row>
    <row r="1217" spans="4:5" ht="26.1" customHeight="1">
      <c r="D1217" s="64"/>
      <c r="E1217" s="71"/>
    </row>
    <row r="1218" spans="4:5" ht="26.1" customHeight="1">
      <c r="D1218" s="64"/>
      <c r="E1218" s="71"/>
    </row>
    <row r="1219" spans="4:5" ht="26.1" customHeight="1">
      <c r="D1219" s="64"/>
      <c r="E1219" s="71"/>
    </row>
    <row r="1220" spans="4:5" ht="26.1" customHeight="1">
      <c r="D1220" s="64"/>
      <c r="E1220" s="71"/>
    </row>
    <row r="1221" spans="4:5" ht="26.1" customHeight="1">
      <c r="D1221" s="64"/>
      <c r="E1221" s="71"/>
    </row>
    <row r="1222" spans="4:5" ht="26.1" customHeight="1">
      <c r="D1222" s="64"/>
      <c r="E1222" s="71"/>
    </row>
    <row r="1223" spans="4:5" ht="26.1" customHeight="1">
      <c r="D1223" s="64"/>
      <c r="E1223" s="71"/>
    </row>
    <row r="1224" spans="4:5" ht="26.1" customHeight="1">
      <c r="D1224" s="64"/>
      <c r="E1224" s="71"/>
    </row>
    <row r="1225" spans="4:5" ht="26.1" customHeight="1">
      <c r="D1225" s="64"/>
      <c r="E1225" s="71"/>
    </row>
    <row r="1226" spans="4:5" ht="26.1" customHeight="1">
      <c r="D1226" s="64"/>
      <c r="E1226" s="71"/>
    </row>
    <row r="1227" spans="4:5" ht="26.1" customHeight="1">
      <c r="D1227" s="64"/>
      <c r="E1227" s="71"/>
    </row>
    <row r="1228" spans="4:5" ht="26.1" customHeight="1">
      <c r="D1228" s="64"/>
      <c r="E1228" s="71"/>
    </row>
    <row r="1229" spans="4:5" ht="26.1" customHeight="1">
      <c r="D1229" s="64"/>
      <c r="E1229" s="71"/>
    </row>
    <row r="1230" spans="4:5" ht="26.1" customHeight="1">
      <c r="D1230" s="64"/>
      <c r="E1230" s="71"/>
    </row>
    <row r="1231" spans="4:5" ht="26.1" customHeight="1">
      <c r="D1231" s="64"/>
      <c r="E1231" s="71"/>
    </row>
    <row r="1232" spans="4:5" ht="26.1" customHeight="1">
      <c r="D1232" s="64"/>
      <c r="E1232" s="71"/>
    </row>
    <row r="1233" spans="4:5" ht="26.1" customHeight="1">
      <c r="D1233" s="64"/>
      <c r="E1233" s="71"/>
    </row>
    <row r="1234" spans="4:5" ht="26.1" customHeight="1">
      <c r="D1234" s="64"/>
      <c r="E1234" s="71"/>
    </row>
    <row r="1235" spans="4:5" ht="26.1" customHeight="1">
      <c r="D1235" s="64"/>
      <c r="E1235" s="71"/>
    </row>
    <row r="1236" spans="4:5" ht="26.1" customHeight="1">
      <c r="D1236" s="64"/>
      <c r="E1236" s="71"/>
    </row>
    <row r="1237" spans="4:5" ht="26.1" customHeight="1">
      <c r="D1237" s="64"/>
      <c r="E1237" s="71"/>
    </row>
    <row r="1238" spans="4:5" ht="26.1" customHeight="1">
      <c r="D1238" s="64"/>
      <c r="E1238" s="71"/>
    </row>
    <row r="1239" spans="4:5" ht="26.1" customHeight="1">
      <c r="D1239" s="64"/>
      <c r="E1239" s="71"/>
    </row>
    <row r="1240" spans="4:5" ht="26.1" customHeight="1">
      <c r="D1240" s="64"/>
      <c r="E1240" s="71"/>
    </row>
    <row r="1241" spans="4:5" ht="26.1" customHeight="1">
      <c r="D1241" s="64"/>
      <c r="E1241" s="71"/>
    </row>
    <row r="1242" spans="4:5" ht="26.1" customHeight="1">
      <c r="D1242" s="64"/>
      <c r="E1242" s="71"/>
    </row>
    <row r="1243" spans="4:5" ht="26.1" customHeight="1">
      <c r="D1243" s="64"/>
      <c r="E1243" s="71"/>
    </row>
    <row r="1244" spans="4:5" ht="26.1" customHeight="1">
      <c r="D1244" s="64"/>
      <c r="E1244" s="71"/>
    </row>
    <row r="1245" spans="4:5" ht="26.1" customHeight="1">
      <c r="D1245" s="64"/>
      <c r="E1245" s="71"/>
    </row>
    <row r="1246" spans="4:5" ht="26.1" customHeight="1">
      <c r="D1246" s="64"/>
      <c r="E1246" s="71"/>
    </row>
    <row r="1247" spans="4:5" ht="26.1" customHeight="1">
      <c r="D1247" s="64"/>
      <c r="E1247" s="71"/>
    </row>
    <row r="1248" spans="4:5" ht="26.1" customHeight="1">
      <c r="D1248" s="64"/>
      <c r="E1248" s="71"/>
    </row>
    <row r="1249" spans="4:5" ht="26.1" customHeight="1">
      <c r="D1249" s="64"/>
      <c r="E1249" s="71"/>
    </row>
    <row r="1250" spans="4:5" ht="26.1" customHeight="1">
      <c r="D1250" s="64"/>
      <c r="E1250" s="71"/>
    </row>
    <row r="1251" spans="4:5" ht="26.1" customHeight="1">
      <c r="D1251" s="64"/>
      <c r="E1251" s="71"/>
    </row>
    <row r="1252" spans="4:5" ht="26.1" customHeight="1">
      <c r="D1252" s="64"/>
      <c r="E1252" s="71"/>
    </row>
    <row r="1253" spans="4:5" ht="26.1" customHeight="1">
      <c r="D1253" s="64"/>
      <c r="E1253" s="71"/>
    </row>
    <row r="1254" spans="4:5" ht="26.1" customHeight="1">
      <c r="D1254" s="64"/>
      <c r="E1254" s="71"/>
    </row>
    <row r="1255" spans="4:5" ht="26.1" customHeight="1">
      <c r="D1255" s="64"/>
      <c r="E1255" s="71"/>
    </row>
    <row r="1256" spans="4:5" ht="26.1" customHeight="1">
      <c r="D1256" s="64"/>
      <c r="E1256" s="71"/>
    </row>
    <row r="1257" spans="4:5" ht="26.1" customHeight="1">
      <c r="D1257" s="64"/>
      <c r="E1257" s="71"/>
    </row>
    <row r="1258" spans="4:5" ht="26.1" customHeight="1">
      <c r="D1258" s="64"/>
      <c r="E1258" s="71"/>
    </row>
    <row r="1259" spans="4:5" ht="26.1" customHeight="1">
      <c r="D1259" s="64"/>
      <c r="E1259" s="71"/>
    </row>
    <row r="1260" spans="4:5" ht="26.1" customHeight="1">
      <c r="D1260" s="64"/>
      <c r="E1260" s="71"/>
    </row>
    <row r="1261" spans="4:5" ht="26.1" customHeight="1">
      <c r="D1261" s="64"/>
      <c r="E1261" s="71"/>
    </row>
    <row r="1262" spans="4:5" ht="26.1" customHeight="1">
      <c r="D1262" s="64"/>
      <c r="E1262" s="71"/>
    </row>
    <row r="1263" spans="4:5" ht="26.1" customHeight="1">
      <c r="D1263" s="64"/>
      <c r="E1263" s="71"/>
    </row>
    <row r="1264" spans="4:5" ht="26.1" customHeight="1">
      <c r="D1264" s="64"/>
      <c r="E1264" s="71"/>
    </row>
    <row r="1265" spans="4:5" ht="26.1" customHeight="1">
      <c r="D1265" s="64"/>
      <c r="E1265" s="71"/>
    </row>
    <row r="1266" spans="4:5" ht="26.1" customHeight="1">
      <c r="D1266" s="64"/>
      <c r="E1266" s="71"/>
    </row>
    <row r="1267" spans="4:5" ht="26.1" customHeight="1">
      <c r="D1267" s="64"/>
      <c r="E1267" s="71"/>
    </row>
    <row r="1268" spans="4:5" ht="26.1" customHeight="1">
      <c r="D1268" s="64"/>
      <c r="E1268" s="71"/>
    </row>
    <row r="1269" spans="4:5" ht="26.1" customHeight="1">
      <c r="D1269" s="64"/>
      <c r="E1269" s="71"/>
    </row>
    <row r="1270" spans="4:5" ht="26.1" customHeight="1">
      <c r="D1270" s="64"/>
      <c r="E1270" s="71"/>
    </row>
    <row r="1271" spans="4:5" ht="26.1" customHeight="1">
      <c r="D1271" s="64"/>
      <c r="E1271" s="71"/>
    </row>
    <row r="1272" spans="4:5" ht="26.1" customHeight="1">
      <c r="D1272" s="64"/>
      <c r="E1272" s="71"/>
    </row>
    <row r="1273" spans="4:5" ht="26.1" customHeight="1">
      <c r="D1273" s="64"/>
      <c r="E1273" s="71"/>
    </row>
    <row r="1274" spans="4:5" ht="26.1" customHeight="1">
      <c r="D1274" s="64"/>
      <c r="E1274" s="71"/>
    </row>
    <row r="1275" spans="4:5" ht="26.1" customHeight="1">
      <c r="D1275" s="64"/>
      <c r="E1275" s="71"/>
    </row>
    <row r="1276" spans="4:5" ht="26.1" customHeight="1">
      <c r="D1276" s="64"/>
      <c r="E1276" s="71"/>
    </row>
    <row r="1277" spans="4:5" ht="26.1" customHeight="1">
      <c r="D1277" s="64"/>
      <c r="E1277" s="71"/>
    </row>
    <row r="1278" spans="4:5" ht="26.1" customHeight="1">
      <c r="D1278" s="64"/>
      <c r="E1278" s="71"/>
    </row>
    <row r="1279" spans="4:5" ht="26.1" customHeight="1">
      <c r="D1279" s="64"/>
      <c r="E1279" s="71"/>
    </row>
    <row r="1280" spans="4:5" ht="26.1" customHeight="1">
      <c r="D1280" s="64"/>
      <c r="E1280" s="71"/>
    </row>
    <row r="1281" spans="4:5" ht="26.1" customHeight="1">
      <c r="D1281" s="64"/>
      <c r="E1281" s="71"/>
    </row>
    <row r="1282" spans="4:5" ht="26.1" customHeight="1">
      <c r="D1282" s="64"/>
      <c r="E1282" s="71"/>
    </row>
    <row r="1283" spans="4:5" ht="26.1" customHeight="1">
      <c r="D1283" s="64"/>
      <c r="E1283" s="71"/>
    </row>
    <row r="1284" spans="4:5" ht="26.1" customHeight="1">
      <c r="D1284" s="64"/>
      <c r="E1284" s="71"/>
    </row>
    <row r="1285" spans="4:5" ht="26.1" customHeight="1">
      <c r="D1285" s="64"/>
      <c r="E1285" s="71"/>
    </row>
    <row r="1286" spans="4:5" ht="26.1" customHeight="1">
      <c r="D1286" s="64"/>
      <c r="E1286" s="71"/>
    </row>
    <row r="1287" spans="4:5" ht="26.1" customHeight="1">
      <c r="D1287" s="64"/>
      <c r="E1287" s="71"/>
    </row>
    <row r="1288" spans="4:5" ht="26.1" customHeight="1">
      <c r="D1288" s="64"/>
      <c r="E1288" s="71"/>
    </row>
    <row r="1289" spans="4:5" ht="26.1" customHeight="1">
      <c r="D1289" s="64"/>
      <c r="E1289" s="71"/>
    </row>
    <row r="1290" spans="4:5" ht="26.1" customHeight="1">
      <c r="D1290" s="64"/>
      <c r="E1290" s="71"/>
    </row>
    <row r="1291" spans="4:5" ht="26.1" customHeight="1">
      <c r="D1291" s="64"/>
      <c r="E1291" s="71"/>
    </row>
    <row r="1292" spans="4:5" ht="26.1" customHeight="1">
      <c r="D1292" s="64"/>
      <c r="E1292" s="71"/>
    </row>
    <row r="1293" spans="4:5" ht="26.1" customHeight="1">
      <c r="D1293" s="64"/>
      <c r="E1293" s="71"/>
    </row>
    <row r="1294" spans="4:5" ht="26.1" customHeight="1">
      <c r="D1294" s="64"/>
      <c r="E1294" s="71"/>
    </row>
    <row r="1295" spans="4:5" ht="26.1" customHeight="1">
      <c r="D1295" s="64"/>
      <c r="E1295" s="71"/>
    </row>
    <row r="1296" spans="4:5" ht="26.1" customHeight="1">
      <c r="D1296" s="64"/>
      <c r="E1296" s="71"/>
    </row>
    <row r="1297" spans="4:5" ht="26.1" customHeight="1">
      <c r="D1297" s="64"/>
      <c r="E1297" s="71"/>
    </row>
    <row r="1298" spans="4:5" ht="26.1" customHeight="1">
      <c r="D1298" s="64"/>
      <c r="E1298" s="71"/>
    </row>
    <row r="1299" spans="4:5" ht="26.1" customHeight="1">
      <c r="D1299" s="64"/>
      <c r="E1299" s="71"/>
    </row>
    <row r="1300" spans="4:5" ht="26.1" customHeight="1">
      <c r="D1300" s="64"/>
      <c r="E1300" s="71"/>
    </row>
    <row r="1301" spans="4:5" ht="26.1" customHeight="1">
      <c r="D1301" s="64"/>
      <c r="E1301" s="71"/>
    </row>
    <row r="1302" spans="4:5" ht="26.1" customHeight="1">
      <c r="D1302" s="64"/>
      <c r="E1302" s="71"/>
    </row>
    <row r="1303" spans="4:5" ht="26.1" customHeight="1">
      <c r="D1303" s="64"/>
      <c r="E1303" s="71"/>
    </row>
    <row r="1304" spans="4:5" ht="26.1" customHeight="1">
      <c r="D1304" s="64"/>
      <c r="E1304" s="71"/>
    </row>
    <row r="1305" spans="4:5" ht="26.1" customHeight="1">
      <c r="D1305" s="64"/>
      <c r="E1305" s="71"/>
    </row>
    <row r="1306" spans="4:5" ht="26.1" customHeight="1">
      <c r="D1306" s="64"/>
      <c r="E1306" s="71"/>
    </row>
    <row r="1307" spans="4:5" ht="26.1" customHeight="1">
      <c r="D1307" s="64"/>
      <c r="E1307" s="71"/>
    </row>
    <row r="1308" spans="4:5" ht="26.1" customHeight="1">
      <c r="D1308" s="64"/>
      <c r="E1308" s="71"/>
    </row>
    <row r="1309" spans="4:5" ht="26.1" customHeight="1">
      <c r="D1309" s="64"/>
      <c r="E1309" s="71"/>
    </row>
    <row r="1310" spans="4:5" ht="26.1" customHeight="1">
      <c r="D1310" s="64"/>
      <c r="E1310" s="71"/>
    </row>
    <row r="1311" spans="4:5" ht="26.1" customHeight="1">
      <c r="D1311" s="64"/>
      <c r="E1311" s="71"/>
    </row>
    <row r="1312" spans="4:5" ht="26.1" customHeight="1">
      <c r="D1312" s="64"/>
      <c r="E1312" s="71"/>
    </row>
    <row r="1313" spans="4:5" ht="26.1" customHeight="1">
      <c r="D1313" s="64"/>
      <c r="E1313" s="71"/>
    </row>
    <row r="1314" spans="4:5" ht="26.1" customHeight="1">
      <c r="D1314" s="64"/>
      <c r="E1314" s="71"/>
    </row>
    <row r="1315" spans="4:5" ht="26.1" customHeight="1">
      <c r="D1315" s="64"/>
      <c r="E1315" s="71"/>
    </row>
    <row r="1316" spans="4:5" ht="26.1" customHeight="1">
      <c r="D1316" s="64"/>
      <c r="E1316" s="71"/>
    </row>
    <row r="1317" spans="4:5" ht="26.1" customHeight="1">
      <c r="D1317" s="64"/>
      <c r="E1317" s="71"/>
    </row>
    <row r="1318" spans="4:5" ht="26.1" customHeight="1">
      <c r="D1318" s="64"/>
      <c r="E1318" s="71"/>
    </row>
    <row r="1319" spans="4:5" ht="26.1" customHeight="1">
      <c r="D1319" s="64"/>
      <c r="E1319" s="71"/>
    </row>
    <row r="1320" spans="4:5" ht="26.1" customHeight="1">
      <c r="D1320" s="64"/>
      <c r="E1320" s="71"/>
    </row>
    <row r="1321" spans="4:5" ht="26.1" customHeight="1">
      <c r="D1321" s="64"/>
      <c r="E1321" s="71"/>
    </row>
    <row r="1322" spans="4:5" ht="26.1" customHeight="1">
      <c r="D1322" s="64"/>
      <c r="E1322" s="71"/>
    </row>
    <row r="1323" spans="4:5" ht="26.1" customHeight="1">
      <c r="D1323" s="64"/>
      <c r="E1323" s="71"/>
    </row>
    <row r="1324" spans="4:5" ht="26.1" customHeight="1">
      <c r="D1324" s="64"/>
      <c r="E1324" s="71"/>
    </row>
    <row r="1325" spans="4:5" ht="26.1" customHeight="1">
      <c r="D1325" s="64"/>
      <c r="E1325" s="71"/>
    </row>
    <row r="1326" spans="4:5" ht="26.1" customHeight="1">
      <c r="D1326" s="64"/>
      <c r="E1326" s="71"/>
    </row>
    <row r="1327" spans="4:5" ht="26.1" customHeight="1">
      <c r="D1327" s="64"/>
      <c r="E1327" s="71"/>
    </row>
    <row r="1328" spans="4:5" ht="26.1" customHeight="1">
      <c r="D1328" s="64"/>
      <c r="E1328" s="71"/>
    </row>
    <row r="1329" spans="4:5" ht="26.1" customHeight="1">
      <c r="D1329" s="64"/>
      <c r="E1329" s="71"/>
    </row>
    <row r="1330" spans="4:5" ht="26.1" customHeight="1">
      <c r="D1330" s="64"/>
      <c r="E1330" s="71"/>
    </row>
    <row r="1331" spans="4:5" ht="26.1" customHeight="1">
      <c r="D1331" s="64"/>
      <c r="E1331" s="71"/>
    </row>
    <row r="1332" spans="4:5" ht="26.1" customHeight="1">
      <c r="D1332" s="64"/>
      <c r="E1332" s="71"/>
    </row>
    <row r="1333" spans="4:5" ht="26.1" customHeight="1">
      <c r="D1333" s="64"/>
      <c r="E1333" s="71"/>
    </row>
    <row r="1334" spans="4:5" ht="26.1" customHeight="1">
      <c r="D1334" s="64"/>
      <c r="E1334" s="71"/>
    </row>
    <row r="1335" spans="4:5" ht="26.1" customHeight="1">
      <c r="D1335" s="64"/>
      <c r="E1335" s="71"/>
    </row>
    <row r="1336" spans="4:5" ht="26.1" customHeight="1">
      <c r="D1336" s="64"/>
      <c r="E1336" s="71"/>
    </row>
    <row r="1337" spans="4:5" ht="26.1" customHeight="1">
      <c r="D1337" s="64"/>
      <c r="E1337" s="71"/>
    </row>
    <row r="1338" spans="4:5" ht="26.1" customHeight="1">
      <c r="D1338" s="64"/>
      <c r="E1338" s="71"/>
    </row>
    <row r="1339" spans="4:5" ht="26.1" customHeight="1">
      <c r="D1339" s="64"/>
      <c r="E1339" s="71"/>
    </row>
    <row r="1340" spans="4:5" ht="26.1" customHeight="1">
      <c r="D1340" s="64"/>
      <c r="E1340" s="71"/>
    </row>
    <row r="1341" spans="4:5" ht="26.1" customHeight="1">
      <c r="D1341" s="64"/>
      <c r="E1341" s="71"/>
    </row>
    <row r="1342" spans="4:5" ht="26.1" customHeight="1">
      <c r="D1342" s="64"/>
      <c r="E1342" s="71"/>
    </row>
    <row r="1343" spans="4:5" ht="26.1" customHeight="1">
      <c r="D1343" s="64"/>
      <c r="E1343" s="71"/>
    </row>
    <row r="1344" spans="4:5" ht="26.1" customHeight="1">
      <c r="D1344" s="64"/>
      <c r="E1344" s="71"/>
    </row>
    <row r="1345" spans="4:5" ht="26.1" customHeight="1">
      <c r="D1345" s="64"/>
      <c r="E1345" s="71"/>
    </row>
    <row r="1346" spans="4:5" ht="26.1" customHeight="1">
      <c r="D1346" s="64"/>
      <c r="E1346" s="71"/>
    </row>
    <row r="1347" spans="4:5" ht="26.1" customHeight="1">
      <c r="D1347" s="64"/>
      <c r="E1347" s="71"/>
    </row>
    <row r="1348" spans="4:5" ht="26.1" customHeight="1">
      <c r="D1348" s="64"/>
      <c r="E1348" s="71"/>
    </row>
    <row r="1349" spans="4:5" ht="26.1" customHeight="1">
      <c r="D1349" s="64"/>
      <c r="E1349" s="71"/>
    </row>
    <row r="1350" spans="4:5" ht="26.1" customHeight="1">
      <c r="D1350" s="64"/>
      <c r="E1350" s="71"/>
    </row>
    <row r="1351" spans="4:5" ht="26.1" customHeight="1">
      <c r="D1351" s="64"/>
      <c r="E1351" s="71"/>
    </row>
    <row r="1352" spans="4:5" ht="26.1" customHeight="1">
      <c r="D1352" s="64"/>
      <c r="E1352" s="71"/>
    </row>
    <row r="1353" spans="4:5" ht="26.1" customHeight="1">
      <c r="D1353" s="64"/>
      <c r="E1353" s="71"/>
    </row>
    <row r="1354" spans="4:5" ht="26.1" customHeight="1">
      <c r="D1354" s="64"/>
      <c r="E1354" s="71"/>
    </row>
    <row r="1355" spans="4:5" ht="26.1" customHeight="1">
      <c r="D1355" s="64"/>
      <c r="E1355" s="71"/>
    </row>
    <row r="1356" spans="4:5" ht="26.1" customHeight="1">
      <c r="D1356" s="64"/>
      <c r="E1356" s="71"/>
    </row>
    <row r="1357" spans="4:5" ht="26.1" customHeight="1">
      <c r="D1357" s="64"/>
      <c r="E1357" s="71"/>
    </row>
    <row r="1358" spans="4:5" ht="26.1" customHeight="1">
      <c r="D1358" s="64"/>
      <c r="E1358" s="71"/>
    </row>
    <row r="1359" spans="4:5" ht="26.1" customHeight="1">
      <c r="D1359" s="64"/>
      <c r="E1359" s="71"/>
    </row>
    <row r="1360" spans="4:5" ht="26.1" customHeight="1">
      <c r="D1360" s="64"/>
      <c r="E1360" s="71"/>
    </row>
    <row r="1361" spans="4:5" ht="26.1" customHeight="1">
      <c r="D1361" s="64"/>
      <c r="E1361" s="71"/>
    </row>
    <row r="1362" spans="4:5" ht="26.1" customHeight="1">
      <c r="D1362" s="64"/>
      <c r="E1362" s="71"/>
    </row>
    <row r="1363" spans="4:5" ht="26.1" customHeight="1">
      <c r="D1363" s="64"/>
      <c r="E1363" s="71"/>
    </row>
    <row r="1364" spans="4:5" ht="26.1" customHeight="1">
      <c r="D1364" s="64"/>
      <c r="E1364" s="71"/>
    </row>
    <row r="1365" spans="4:5" ht="26.1" customHeight="1">
      <c r="D1365" s="64"/>
      <c r="E1365" s="71"/>
    </row>
    <row r="1366" spans="4:5" ht="26.1" customHeight="1">
      <c r="D1366" s="64"/>
      <c r="E1366" s="71"/>
    </row>
    <row r="1367" spans="4:5" ht="26.1" customHeight="1">
      <c r="D1367" s="64"/>
      <c r="E1367" s="71"/>
    </row>
    <row r="1368" spans="4:5" ht="26.1" customHeight="1">
      <c r="D1368" s="64"/>
      <c r="E1368" s="71"/>
    </row>
    <row r="1369" spans="4:5" ht="26.1" customHeight="1">
      <c r="D1369" s="64"/>
      <c r="E1369" s="71"/>
    </row>
    <row r="1370" spans="4:5" ht="26.1" customHeight="1">
      <c r="D1370" s="64"/>
      <c r="E1370" s="71"/>
    </row>
    <row r="1371" spans="4:5" ht="26.1" customHeight="1">
      <c r="D1371" s="64"/>
      <c r="E1371" s="71"/>
    </row>
    <row r="1372" spans="4:5" ht="26.1" customHeight="1">
      <c r="D1372" s="64"/>
      <c r="E1372" s="71"/>
    </row>
    <row r="1373" spans="4:5" ht="26.1" customHeight="1">
      <c r="D1373" s="64"/>
      <c r="E1373" s="71"/>
    </row>
    <row r="1374" spans="4:5" ht="26.1" customHeight="1">
      <c r="D1374" s="64"/>
      <c r="E1374" s="71"/>
    </row>
    <row r="1375" spans="4:5" ht="26.1" customHeight="1">
      <c r="D1375" s="64"/>
      <c r="E1375" s="71"/>
    </row>
    <row r="1376" spans="4:5" ht="26.1" customHeight="1">
      <c r="D1376" s="64"/>
      <c r="E1376" s="71"/>
    </row>
    <row r="1377" spans="4:5" ht="26.1" customHeight="1">
      <c r="D1377" s="64"/>
      <c r="E1377" s="71"/>
    </row>
    <row r="1378" spans="4:5" ht="26.1" customHeight="1">
      <c r="D1378" s="64"/>
      <c r="E1378" s="71"/>
    </row>
    <row r="1379" spans="4:5" ht="26.1" customHeight="1">
      <c r="D1379" s="64"/>
      <c r="E1379" s="71"/>
    </row>
    <row r="1380" spans="4:5" ht="26.1" customHeight="1">
      <c r="D1380" s="64"/>
      <c r="E1380" s="71"/>
    </row>
    <row r="1381" spans="4:5" ht="26.1" customHeight="1">
      <c r="D1381" s="64"/>
      <c r="E1381" s="71"/>
    </row>
    <row r="1382" spans="4:5" ht="26.1" customHeight="1">
      <c r="D1382" s="64"/>
      <c r="E1382" s="71"/>
    </row>
    <row r="1383" spans="4:5" ht="26.1" customHeight="1">
      <c r="D1383" s="64"/>
      <c r="E1383" s="71"/>
    </row>
    <row r="1384" spans="4:5" ht="26.1" customHeight="1">
      <c r="D1384" s="64"/>
      <c r="E1384" s="71"/>
    </row>
    <row r="1385" spans="4:5" ht="26.1" customHeight="1">
      <c r="D1385" s="64"/>
      <c r="E1385" s="71"/>
    </row>
    <row r="1386" spans="4:5" ht="26.1" customHeight="1">
      <c r="D1386" s="64"/>
      <c r="E1386" s="71"/>
    </row>
    <row r="1387" spans="4:5" ht="26.1" customHeight="1">
      <c r="D1387" s="64"/>
      <c r="E1387" s="71"/>
    </row>
    <row r="1388" spans="4:5" ht="26.1" customHeight="1">
      <c r="D1388" s="64"/>
      <c r="E1388" s="71"/>
    </row>
    <row r="1389" spans="4:5" ht="26.1" customHeight="1">
      <c r="D1389" s="64"/>
      <c r="E1389" s="71"/>
    </row>
    <row r="1390" spans="4:5" ht="26.1" customHeight="1">
      <c r="D1390" s="64"/>
      <c r="E1390" s="71"/>
    </row>
    <row r="1391" spans="4:5" ht="26.1" customHeight="1">
      <c r="D1391" s="64"/>
      <c r="E1391" s="71"/>
    </row>
    <row r="1392" spans="4:5" ht="26.1" customHeight="1">
      <c r="D1392" s="64"/>
      <c r="E1392" s="71"/>
    </row>
    <row r="1393" spans="4:5" ht="26.1" customHeight="1">
      <c r="D1393" s="64"/>
      <c r="E1393" s="71"/>
    </row>
    <row r="1394" spans="4:5" ht="26.1" customHeight="1">
      <c r="D1394" s="64"/>
      <c r="E1394" s="71"/>
    </row>
    <row r="1395" spans="4:5" ht="26.1" customHeight="1">
      <c r="D1395" s="64"/>
      <c r="E1395" s="71"/>
    </row>
    <row r="1396" spans="4:5" ht="26.1" customHeight="1">
      <c r="D1396" s="64"/>
      <c r="E1396" s="71"/>
    </row>
    <row r="1397" spans="4:5" ht="26.1" customHeight="1">
      <c r="D1397" s="64"/>
      <c r="E1397" s="71"/>
    </row>
    <row r="1398" spans="4:5" ht="26.1" customHeight="1">
      <c r="D1398" s="64"/>
      <c r="E1398" s="71"/>
    </row>
    <row r="1399" spans="4:5" ht="26.1" customHeight="1">
      <c r="D1399" s="64"/>
      <c r="E1399" s="71"/>
    </row>
    <row r="1400" spans="4:5" ht="26.1" customHeight="1">
      <c r="D1400" s="64"/>
      <c r="E1400" s="71"/>
    </row>
    <row r="1401" spans="4:5" ht="26.1" customHeight="1">
      <c r="D1401" s="64"/>
      <c r="E1401" s="71"/>
    </row>
    <row r="1402" spans="4:5" ht="26.1" customHeight="1">
      <c r="D1402" s="64"/>
      <c r="E1402" s="71"/>
    </row>
    <row r="1403" spans="4:5" ht="26.1" customHeight="1">
      <c r="D1403" s="64"/>
      <c r="E1403" s="71"/>
    </row>
    <row r="1404" spans="4:5" ht="26.1" customHeight="1">
      <c r="D1404" s="64"/>
      <c r="E1404" s="71"/>
    </row>
    <row r="1405" spans="4:5" ht="26.1" customHeight="1">
      <c r="D1405" s="64"/>
      <c r="E1405" s="71"/>
    </row>
    <row r="1406" spans="4:5" ht="26.1" customHeight="1">
      <c r="D1406" s="64"/>
      <c r="E1406" s="71"/>
    </row>
    <row r="1407" spans="4:5" ht="26.1" customHeight="1">
      <c r="D1407" s="64"/>
      <c r="E1407" s="71"/>
    </row>
    <row r="1408" spans="4:5" ht="26.1" customHeight="1">
      <c r="D1408" s="64"/>
      <c r="E1408" s="71"/>
    </row>
    <row r="1409" spans="4:5" ht="26.1" customHeight="1">
      <c r="D1409" s="64"/>
      <c r="E1409" s="71"/>
    </row>
    <row r="1410" spans="4:5" ht="26.1" customHeight="1">
      <c r="D1410" s="64"/>
      <c r="E1410" s="71"/>
    </row>
    <row r="1411" spans="4:5" ht="26.1" customHeight="1">
      <c r="D1411" s="64"/>
      <c r="E1411" s="71"/>
    </row>
    <row r="1412" spans="4:5" ht="26.1" customHeight="1">
      <c r="D1412" s="64"/>
      <c r="E1412" s="71"/>
    </row>
    <row r="1413" spans="4:5" ht="26.1" customHeight="1">
      <c r="D1413" s="64"/>
      <c r="E1413" s="71"/>
    </row>
    <row r="1414" spans="4:5" ht="26.1" customHeight="1">
      <c r="D1414" s="64"/>
      <c r="E1414" s="71"/>
    </row>
    <row r="1415" spans="4:5" ht="26.1" customHeight="1">
      <c r="D1415" s="64"/>
      <c r="E1415" s="71"/>
    </row>
    <row r="1416" spans="4:5" ht="26.1" customHeight="1">
      <c r="D1416" s="64"/>
      <c r="E1416" s="71"/>
    </row>
    <row r="1417" spans="4:5" ht="26.1" customHeight="1">
      <c r="D1417" s="64"/>
      <c r="E1417" s="71"/>
    </row>
    <row r="1418" spans="4:5" ht="26.1" customHeight="1">
      <c r="D1418" s="64"/>
      <c r="E1418" s="71"/>
    </row>
    <row r="1419" spans="4:5" ht="26.1" customHeight="1">
      <c r="D1419" s="64"/>
      <c r="E1419" s="71"/>
    </row>
    <row r="1420" spans="4:5" ht="26.1" customHeight="1">
      <c r="D1420" s="64"/>
      <c r="E1420" s="71"/>
    </row>
    <row r="1421" spans="4:5" ht="26.1" customHeight="1">
      <c r="D1421" s="64"/>
      <c r="E1421" s="71"/>
    </row>
    <row r="1422" spans="4:5" ht="26.1" customHeight="1">
      <c r="D1422" s="64"/>
      <c r="E1422" s="71"/>
    </row>
    <row r="1423" spans="4:5" ht="26.1" customHeight="1">
      <c r="D1423" s="64"/>
      <c r="E1423" s="71"/>
    </row>
    <row r="1424" spans="4:5" ht="26.1" customHeight="1">
      <c r="D1424" s="64"/>
      <c r="E1424" s="71"/>
    </row>
    <row r="1425" spans="4:5" ht="26.1" customHeight="1">
      <c r="D1425" s="64"/>
      <c r="E1425" s="71"/>
    </row>
    <row r="1426" spans="4:5" ht="26.1" customHeight="1">
      <c r="D1426" s="64"/>
      <c r="E1426" s="71"/>
    </row>
    <row r="1427" spans="4:5" ht="26.1" customHeight="1">
      <c r="D1427" s="64"/>
      <c r="E1427" s="71"/>
    </row>
    <row r="1428" spans="4:5" ht="26.1" customHeight="1">
      <c r="D1428" s="64"/>
      <c r="E1428" s="71"/>
    </row>
    <row r="1429" spans="4:5" ht="26.1" customHeight="1">
      <c r="D1429" s="64"/>
      <c r="E1429" s="71"/>
    </row>
    <row r="1430" spans="4:5" ht="26.1" customHeight="1">
      <c r="D1430" s="64"/>
      <c r="E1430" s="71"/>
    </row>
    <row r="1431" spans="4:5" ht="26.1" customHeight="1">
      <c r="D1431" s="64"/>
      <c r="E1431" s="71"/>
    </row>
    <row r="1432" spans="4:5" ht="26.1" customHeight="1">
      <c r="D1432" s="64"/>
      <c r="E1432" s="71"/>
    </row>
    <row r="1433" spans="4:5" ht="26.1" customHeight="1">
      <c r="D1433" s="64"/>
      <c r="E1433" s="71"/>
    </row>
    <row r="1434" spans="4:5" ht="26.1" customHeight="1">
      <c r="D1434" s="64"/>
      <c r="E1434" s="71"/>
    </row>
    <row r="1435" spans="4:5" ht="26.1" customHeight="1">
      <c r="D1435" s="64"/>
      <c r="E1435" s="71"/>
    </row>
    <row r="1436" spans="4:5" ht="26.1" customHeight="1">
      <c r="D1436" s="64"/>
      <c r="E1436" s="71"/>
    </row>
    <row r="1437" spans="4:5" ht="26.1" customHeight="1">
      <c r="D1437" s="64"/>
      <c r="E1437" s="71"/>
    </row>
    <row r="1438" spans="4:5" ht="26.1" customHeight="1">
      <c r="D1438" s="64"/>
      <c r="E1438" s="71"/>
    </row>
    <row r="1439" spans="4:5" ht="26.1" customHeight="1">
      <c r="D1439" s="64"/>
      <c r="E1439" s="71"/>
    </row>
    <row r="1440" spans="4:5" ht="26.1" customHeight="1">
      <c r="D1440" s="64"/>
      <c r="E1440" s="71"/>
    </row>
    <row r="1441" spans="4:5" ht="26.1" customHeight="1">
      <c r="D1441" s="64"/>
      <c r="E1441" s="71"/>
    </row>
    <row r="1442" spans="4:5" ht="26.1" customHeight="1">
      <c r="D1442" s="64"/>
      <c r="E1442" s="71"/>
    </row>
    <row r="1443" spans="4:5" ht="26.1" customHeight="1">
      <c r="D1443" s="64"/>
      <c r="E1443" s="71"/>
    </row>
    <row r="1444" spans="4:5" ht="26.1" customHeight="1">
      <c r="D1444" s="64"/>
      <c r="E1444" s="71"/>
    </row>
    <row r="1445" spans="4:5" ht="26.1" customHeight="1">
      <c r="D1445" s="64"/>
      <c r="E1445" s="71"/>
    </row>
    <row r="1446" spans="4:5" ht="26.1" customHeight="1">
      <c r="D1446" s="64"/>
      <c r="E1446" s="71"/>
    </row>
    <row r="1447" spans="4:5" ht="26.1" customHeight="1">
      <c r="D1447" s="64"/>
      <c r="E1447" s="71"/>
    </row>
    <row r="1448" spans="4:5" ht="26.1" customHeight="1">
      <c r="D1448" s="64"/>
      <c r="E1448" s="71"/>
    </row>
    <row r="1449" spans="4:5" ht="26.1" customHeight="1">
      <c r="D1449" s="64"/>
      <c r="E1449" s="71"/>
    </row>
    <row r="1450" spans="4:5" ht="26.1" customHeight="1">
      <c r="D1450" s="64"/>
      <c r="E1450" s="71"/>
    </row>
    <row r="1451" spans="4:5" ht="26.1" customHeight="1">
      <c r="D1451" s="64"/>
      <c r="E1451" s="71"/>
    </row>
    <row r="1452" spans="4:5" ht="26.1" customHeight="1">
      <c r="D1452" s="64"/>
      <c r="E1452" s="71"/>
    </row>
    <row r="1453" spans="4:5" ht="26.1" customHeight="1">
      <c r="D1453" s="64"/>
      <c r="E1453" s="71"/>
    </row>
    <row r="1454" spans="4:5" ht="26.1" customHeight="1">
      <c r="D1454" s="64"/>
      <c r="E1454" s="71"/>
    </row>
    <row r="1455" spans="4:5" ht="26.1" customHeight="1">
      <c r="D1455" s="64"/>
      <c r="E1455" s="71"/>
    </row>
    <row r="1456" spans="4:5" ht="26.1" customHeight="1">
      <c r="D1456" s="64"/>
      <c r="E1456" s="71"/>
    </row>
    <row r="1457" spans="4:5" ht="26.1" customHeight="1">
      <c r="D1457" s="64"/>
      <c r="E1457" s="71"/>
    </row>
    <row r="1458" spans="4:5" ht="26.1" customHeight="1">
      <c r="D1458" s="64"/>
      <c r="E1458" s="71"/>
    </row>
    <row r="1459" spans="4:5" ht="26.1" customHeight="1">
      <c r="D1459" s="64"/>
      <c r="E1459" s="71"/>
    </row>
    <row r="1460" spans="4:5" ht="26.1" customHeight="1">
      <c r="D1460" s="64"/>
      <c r="E1460" s="71"/>
    </row>
    <row r="1461" spans="4:5" ht="26.1" customHeight="1">
      <c r="D1461" s="64"/>
      <c r="E1461" s="71"/>
    </row>
    <row r="1462" spans="4:5" ht="26.1" customHeight="1">
      <c r="D1462" s="64"/>
      <c r="E1462" s="71"/>
    </row>
    <row r="1463" spans="4:5" ht="26.1" customHeight="1">
      <c r="D1463" s="64"/>
      <c r="E1463" s="71"/>
    </row>
    <row r="1464" spans="4:5" ht="26.1" customHeight="1">
      <c r="D1464" s="64"/>
      <c r="E1464" s="71"/>
    </row>
    <row r="1465" spans="4:5" ht="26.1" customHeight="1">
      <c r="D1465" s="64"/>
      <c r="E1465" s="71"/>
    </row>
    <row r="1466" spans="4:5" ht="26.1" customHeight="1">
      <c r="D1466" s="64"/>
      <c r="E1466" s="71"/>
    </row>
    <row r="1467" spans="4:5" ht="26.1" customHeight="1">
      <c r="D1467" s="64"/>
      <c r="E1467" s="71"/>
    </row>
    <row r="1468" spans="4:5" ht="26.1" customHeight="1">
      <c r="D1468" s="64"/>
      <c r="E1468" s="71"/>
    </row>
    <row r="1469" spans="4:5" ht="26.1" customHeight="1">
      <c r="D1469" s="64"/>
      <c r="E1469" s="71"/>
    </row>
    <row r="1470" spans="4:5" ht="26.1" customHeight="1">
      <c r="D1470" s="64"/>
      <c r="E1470" s="71"/>
    </row>
    <row r="1471" spans="4:5" ht="26.1" customHeight="1">
      <c r="D1471" s="64"/>
      <c r="E1471" s="71"/>
    </row>
    <row r="1472" spans="4:5" ht="26.1" customHeight="1">
      <c r="D1472" s="64"/>
      <c r="E1472" s="71"/>
    </row>
    <row r="1473" spans="4:5" ht="26.1" customHeight="1">
      <c r="D1473" s="64"/>
      <c r="E1473" s="71"/>
    </row>
    <row r="1474" spans="4:5" ht="26.1" customHeight="1">
      <c r="D1474" s="64"/>
      <c r="E1474" s="71"/>
    </row>
    <row r="1475" spans="4:5" ht="26.1" customHeight="1">
      <c r="D1475" s="64"/>
      <c r="E1475" s="71"/>
    </row>
    <row r="1476" spans="4:5" ht="26.1" customHeight="1">
      <c r="D1476" s="64"/>
      <c r="E1476" s="71"/>
    </row>
    <row r="1477" spans="4:5" ht="26.1" customHeight="1">
      <c r="D1477" s="64"/>
      <c r="E1477" s="71"/>
    </row>
    <row r="1478" spans="4:5" ht="26.1" customHeight="1">
      <c r="D1478" s="64"/>
      <c r="E1478" s="71"/>
    </row>
    <row r="1479" spans="4:5" ht="26.1" customHeight="1">
      <c r="D1479" s="64"/>
      <c r="E1479" s="71"/>
    </row>
    <row r="1480" spans="4:5" ht="26.1" customHeight="1">
      <c r="D1480" s="64"/>
      <c r="E1480" s="71"/>
    </row>
    <row r="1481" spans="4:5" ht="26.1" customHeight="1">
      <c r="D1481" s="64"/>
      <c r="E1481" s="71"/>
    </row>
    <row r="1482" spans="4:5" ht="26.1" customHeight="1">
      <c r="D1482" s="64"/>
      <c r="E1482" s="71"/>
    </row>
    <row r="1483" spans="4:5" ht="26.1" customHeight="1">
      <c r="D1483" s="64"/>
      <c r="E1483" s="71"/>
    </row>
    <row r="1484" spans="4:5" ht="26.1" customHeight="1">
      <c r="D1484" s="64"/>
      <c r="E1484" s="71"/>
    </row>
    <row r="1485" spans="4:5" ht="26.1" customHeight="1">
      <c r="D1485" s="64"/>
      <c r="E1485" s="71"/>
    </row>
    <row r="1486" spans="4:5" ht="26.1" customHeight="1">
      <c r="D1486" s="64"/>
      <c r="E1486" s="71"/>
    </row>
    <row r="1487" spans="4:5" ht="26.1" customHeight="1">
      <c r="D1487" s="64"/>
      <c r="E1487" s="71"/>
    </row>
    <row r="1488" spans="4:5" ht="26.1" customHeight="1">
      <c r="D1488" s="64"/>
      <c r="E1488" s="71"/>
    </row>
    <row r="1489" spans="4:5" ht="26.1" customHeight="1">
      <c r="D1489" s="64"/>
      <c r="E1489" s="71"/>
    </row>
    <row r="1490" spans="4:5" ht="26.1" customHeight="1">
      <c r="D1490" s="64"/>
      <c r="E1490" s="71"/>
    </row>
    <row r="1491" spans="4:5" ht="26.1" customHeight="1">
      <c r="D1491" s="64"/>
      <c r="E1491" s="71"/>
    </row>
    <row r="1492" spans="4:5" ht="26.1" customHeight="1">
      <c r="D1492" s="64"/>
      <c r="E1492" s="71"/>
    </row>
    <row r="1493" spans="4:5" ht="26.1" customHeight="1">
      <c r="D1493" s="64"/>
      <c r="E1493" s="71"/>
    </row>
    <row r="1494" spans="4:5" ht="26.1" customHeight="1">
      <c r="D1494" s="64"/>
      <c r="E1494" s="71"/>
    </row>
    <row r="1495" spans="4:5" ht="26.1" customHeight="1">
      <c r="D1495" s="64"/>
      <c r="E1495" s="71"/>
    </row>
    <row r="1496" spans="4:5" ht="26.1" customHeight="1">
      <c r="D1496" s="64"/>
      <c r="E1496" s="71"/>
    </row>
    <row r="1497" spans="4:5" ht="26.1" customHeight="1">
      <c r="D1497" s="64"/>
      <c r="E1497" s="71"/>
    </row>
    <row r="1498" spans="4:5" ht="26.1" customHeight="1">
      <c r="D1498" s="64"/>
      <c r="E1498" s="71"/>
    </row>
    <row r="1499" spans="4:5" ht="26.1" customHeight="1">
      <c r="D1499" s="64"/>
      <c r="E1499" s="71"/>
    </row>
    <row r="1500" spans="4:5" ht="26.1" customHeight="1">
      <c r="D1500" s="64"/>
      <c r="E1500" s="71"/>
    </row>
    <row r="1501" spans="4:5" ht="26.1" customHeight="1">
      <c r="D1501" s="64"/>
      <c r="E1501" s="71"/>
    </row>
    <row r="1502" spans="4:5" ht="26.1" customHeight="1">
      <c r="D1502" s="64"/>
      <c r="E1502" s="71"/>
    </row>
    <row r="1503" spans="4:5" ht="26.1" customHeight="1">
      <c r="D1503" s="64"/>
      <c r="E1503" s="71"/>
    </row>
    <row r="1504" spans="4:5" ht="26.1" customHeight="1">
      <c r="D1504" s="64"/>
      <c r="E1504" s="71"/>
    </row>
    <row r="1505" spans="4:5" ht="26.1" customHeight="1">
      <c r="D1505" s="64"/>
      <c r="E1505" s="71"/>
    </row>
    <row r="1506" spans="4:5" ht="26.1" customHeight="1">
      <c r="D1506" s="64"/>
      <c r="E1506" s="71"/>
    </row>
    <row r="1507" spans="4:5" ht="26.1" customHeight="1">
      <c r="D1507" s="64"/>
      <c r="E1507" s="71"/>
    </row>
    <row r="1508" spans="4:5" ht="26.1" customHeight="1">
      <c r="D1508" s="64"/>
      <c r="E1508" s="71"/>
    </row>
    <row r="1509" spans="4:5" ht="26.1" customHeight="1">
      <c r="D1509" s="64"/>
      <c r="E1509" s="71"/>
    </row>
    <row r="1510" spans="4:5" ht="26.1" customHeight="1">
      <c r="D1510" s="64"/>
      <c r="E1510" s="71"/>
    </row>
    <row r="1511" spans="4:5" ht="26.1" customHeight="1">
      <c r="D1511" s="64"/>
      <c r="E1511" s="71"/>
    </row>
    <row r="1512" spans="4:5" ht="26.1" customHeight="1">
      <c r="D1512" s="64"/>
      <c r="E1512" s="71"/>
    </row>
    <row r="1513" spans="4:5" ht="26.1" customHeight="1">
      <c r="D1513" s="64"/>
      <c r="E1513" s="71"/>
    </row>
    <row r="1514" spans="4:5" ht="26.1" customHeight="1">
      <c r="D1514" s="64"/>
      <c r="E1514" s="71"/>
    </row>
    <row r="1515" spans="4:5" ht="26.1" customHeight="1">
      <c r="D1515" s="64"/>
      <c r="E1515" s="71"/>
    </row>
    <row r="1516" spans="4:5" ht="26.1" customHeight="1">
      <c r="D1516" s="64"/>
      <c r="E1516" s="71"/>
    </row>
    <row r="1517" spans="4:5" ht="26.1" customHeight="1">
      <c r="D1517" s="64"/>
      <c r="E1517" s="71"/>
    </row>
    <row r="1518" spans="4:5" ht="26.1" customHeight="1">
      <c r="D1518" s="64"/>
      <c r="E1518" s="71"/>
    </row>
    <row r="1519" spans="4:5" ht="26.1" customHeight="1">
      <c r="D1519" s="64"/>
      <c r="E1519" s="71"/>
    </row>
    <row r="1520" spans="4:5" ht="26.1" customHeight="1">
      <c r="D1520" s="64"/>
      <c r="E1520" s="71"/>
    </row>
    <row r="1521" spans="4:5" ht="26.1" customHeight="1">
      <c r="D1521" s="64"/>
      <c r="E1521" s="71"/>
    </row>
    <row r="1522" spans="4:5" ht="26.1" customHeight="1">
      <c r="D1522" s="64"/>
      <c r="E1522" s="71"/>
    </row>
    <row r="1523" spans="4:5" ht="26.1" customHeight="1">
      <c r="D1523" s="64"/>
      <c r="E1523" s="71"/>
    </row>
    <row r="1524" spans="4:5" ht="26.1" customHeight="1">
      <c r="D1524" s="64"/>
      <c r="E1524" s="71"/>
    </row>
    <row r="1525" spans="4:5" ht="26.1" customHeight="1">
      <c r="D1525" s="64"/>
      <c r="E1525" s="71"/>
    </row>
    <row r="1526" spans="4:5" ht="26.1" customHeight="1">
      <c r="D1526" s="64"/>
      <c r="E1526" s="71"/>
    </row>
    <row r="1527" spans="4:5" ht="26.1" customHeight="1">
      <c r="D1527" s="64"/>
      <c r="E1527" s="71"/>
    </row>
    <row r="1528" spans="4:5" ht="26.1" customHeight="1">
      <c r="D1528" s="64"/>
      <c r="E1528" s="71"/>
    </row>
    <row r="1529" spans="4:5" ht="26.1" customHeight="1">
      <c r="D1529" s="64"/>
      <c r="E1529" s="71"/>
    </row>
    <row r="1530" spans="4:5" ht="26.1" customHeight="1">
      <c r="D1530" s="64"/>
      <c r="E1530" s="71"/>
    </row>
    <row r="1531" spans="4:5" ht="26.1" customHeight="1">
      <c r="D1531" s="64"/>
      <c r="E1531" s="71"/>
    </row>
    <row r="1532" spans="4:5" ht="26.1" customHeight="1">
      <c r="D1532" s="64"/>
      <c r="E1532" s="71"/>
    </row>
    <row r="1533" spans="4:5" ht="26.1" customHeight="1">
      <c r="D1533" s="64"/>
      <c r="E1533" s="71"/>
    </row>
    <row r="1534" spans="4:5" ht="26.1" customHeight="1">
      <c r="D1534" s="64"/>
      <c r="E1534" s="71"/>
    </row>
    <row r="1535" spans="4:5" ht="26.1" customHeight="1">
      <c r="D1535" s="64"/>
      <c r="E1535" s="71"/>
    </row>
    <row r="1536" spans="4:5" ht="26.1" customHeight="1">
      <c r="D1536" s="64"/>
      <c r="E1536" s="71"/>
    </row>
    <row r="1537" spans="4:5" ht="26.1" customHeight="1">
      <c r="D1537" s="64"/>
      <c r="E1537" s="71"/>
    </row>
    <row r="1538" spans="4:5" ht="26.1" customHeight="1">
      <c r="D1538" s="64"/>
      <c r="E1538" s="71"/>
    </row>
    <row r="1539" spans="4:5" ht="26.1" customHeight="1">
      <c r="D1539" s="64"/>
      <c r="E1539" s="71"/>
    </row>
    <row r="1540" spans="4:5" ht="26.1" customHeight="1">
      <c r="D1540" s="64"/>
      <c r="E1540" s="71"/>
    </row>
    <row r="1541" spans="4:5" ht="26.1" customHeight="1">
      <c r="D1541" s="64"/>
      <c r="E1541" s="71"/>
    </row>
    <row r="1542" spans="4:5" ht="26.1" customHeight="1">
      <c r="D1542" s="64"/>
      <c r="E1542" s="71"/>
    </row>
    <row r="1543" spans="4:5" ht="26.1" customHeight="1">
      <c r="D1543" s="64"/>
      <c r="E1543" s="71"/>
    </row>
    <row r="1544" spans="4:5" ht="26.1" customHeight="1">
      <c r="D1544" s="64"/>
      <c r="E1544" s="71"/>
    </row>
    <row r="1545" spans="4:5" ht="26.1" customHeight="1">
      <c r="D1545" s="64"/>
      <c r="E1545" s="71"/>
    </row>
    <row r="1546" spans="4:5" ht="26.1" customHeight="1">
      <c r="D1546" s="64"/>
      <c r="E1546" s="71"/>
    </row>
    <row r="1547" spans="4:5" ht="26.1" customHeight="1">
      <c r="D1547" s="64"/>
      <c r="E1547" s="71"/>
    </row>
    <row r="1548" spans="4:5" ht="26.1" customHeight="1">
      <c r="D1548" s="64"/>
      <c r="E1548" s="71"/>
    </row>
    <row r="1549" spans="4:5" ht="26.1" customHeight="1">
      <c r="D1549" s="64"/>
      <c r="E1549" s="71"/>
    </row>
    <row r="1550" spans="4:5" ht="26.1" customHeight="1">
      <c r="D1550" s="64"/>
      <c r="E1550" s="71"/>
    </row>
    <row r="1551" spans="4:5" ht="26.1" customHeight="1">
      <c r="D1551" s="64"/>
      <c r="E1551" s="71"/>
    </row>
    <row r="1552" spans="4:5" ht="26.1" customHeight="1">
      <c r="D1552" s="64"/>
      <c r="E1552" s="71"/>
    </row>
    <row r="1553" spans="4:5" ht="26.1" customHeight="1">
      <c r="D1553" s="64"/>
      <c r="E1553" s="71"/>
    </row>
    <row r="1554" spans="4:5" ht="26.1" customHeight="1">
      <c r="D1554" s="64"/>
      <c r="E1554" s="71"/>
    </row>
    <row r="1555" spans="4:5" ht="26.1" customHeight="1">
      <c r="D1555" s="64"/>
      <c r="E1555" s="71"/>
    </row>
    <row r="1556" spans="4:5" ht="26.1" customHeight="1">
      <c r="D1556" s="64"/>
      <c r="E1556" s="71"/>
    </row>
    <row r="1557" spans="4:5" ht="26.1" customHeight="1">
      <c r="D1557" s="64"/>
      <c r="E1557" s="71"/>
    </row>
    <row r="1558" spans="4:5" ht="26.1" customHeight="1">
      <c r="D1558" s="64"/>
      <c r="E1558" s="71"/>
    </row>
    <row r="1559" spans="4:5" ht="26.1" customHeight="1">
      <c r="D1559" s="64"/>
      <c r="E1559" s="71"/>
    </row>
    <row r="1560" spans="4:5" ht="26.1" customHeight="1">
      <c r="D1560" s="64"/>
      <c r="E1560" s="71"/>
    </row>
    <row r="1561" spans="4:5" ht="26.1" customHeight="1">
      <c r="D1561" s="64"/>
      <c r="E1561" s="71"/>
    </row>
    <row r="1562" spans="4:5" ht="26.1" customHeight="1">
      <c r="D1562" s="64"/>
      <c r="E1562" s="71"/>
    </row>
    <row r="1563" spans="4:5" ht="26.1" customHeight="1">
      <c r="D1563" s="64"/>
      <c r="E1563" s="71"/>
    </row>
    <row r="1564" spans="4:5" ht="26.1" customHeight="1">
      <c r="D1564" s="64"/>
      <c r="E1564" s="71"/>
    </row>
    <row r="1565" spans="4:5" ht="26.1" customHeight="1">
      <c r="D1565" s="64"/>
      <c r="E1565" s="71"/>
    </row>
    <row r="1566" spans="4:5" ht="26.1" customHeight="1">
      <c r="D1566" s="64"/>
      <c r="E1566" s="71"/>
    </row>
    <row r="1567" spans="4:5" ht="26.1" customHeight="1">
      <c r="D1567" s="64"/>
      <c r="E1567" s="71"/>
    </row>
    <row r="1568" spans="4:5" ht="26.1" customHeight="1">
      <c r="D1568" s="64"/>
      <c r="E1568" s="71"/>
    </row>
    <row r="1569" spans="4:5" ht="26.1" customHeight="1">
      <c r="D1569" s="64"/>
      <c r="E1569" s="71"/>
    </row>
    <row r="1570" spans="4:5" ht="26.1" customHeight="1">
      <c r="D1570" s="64"/>
      <c r="E1570" s="71"/>
    </row>
    <row r="1571" spans="4:5" ht="26.1" customHeight="1">
      <c r="D1571" s="64"/>
      <c r="E1571" s="71"/>
    </row>
    <row r="1572" spans="4:5" ht="26.1" customHeight="1">
      <c r="D1572" s="64"/>
      <c r="E1572" s="71"/>
    </row>
    <row r="1573" spans="4:5" ht="26.1" customHeight="1">
      <c r="D1573" s="64"/>
      <c r="E1573" s="71"/>
    </row>
    <row r="1574" spans="4:5" ht="26.1" customHeight="1">
      <c r="D1574" s="64"/>
      <c r="E1574" s="71"/>
    </row>
    <row r="1575" spans="4:5" ht="26.1" customHeight="1">
      <c r="D1575" s="64"/>
      <c r="E1575" s="71"/>
    </row>
    <row r="1576" spans="4:5" ht="26.1" customHeight="1">
      <c r="D1576" s="64"/>
      <c r="E1576" s="71"/>
    </row>
    <row r="1577" spans="4:5" ht="26.1" customHeight="1">
      <c r="D1577" s="64"/>
      <c r="E1577" s="71"/>
    </row>
    <row r="1578" spans="4:5" ht="26.1" customHeight="1">
      <c r="D1578" s="64"/>
      <c r="E1578" s="71"/>
    </row>
    <row r="1579" spans="4:5" ht="26.1" customHeight="1">
      <c r="D1579" s="64"/>
      <c r="E1579" s="71"/>
    </row>
    <row r="1580" spans="4:5" ht="26.1" customHeight="1">
      <c r="D1580" s="64"/>
      <c r="E1580" s="71"/>
    </row>
    <row r="1581" spans="4:5" ht="26.1" customHeight="1">
      <c r="D1581" s="64"/>
      <c r="E1581" s="71"/>
    </row>
    <row r="1582" spans="4:5" ht="26.1" customHeight="1">
      <c r="D1582" s="64"/>
      <c r="E1582" s="71"/>
    </row>
    <row r="1583" spans="4:5" ht="26.1" customHeight="1">
      <c r="D1583" s="64"/>
      <c r="E1583" s="71"/>
    </row>
    <row r="1584" spans="4:5" ht="26.1" customHeight="1">
      <c r="D1584" s="64"/>
      <c r="E1584" s="71"/>
    </row>
    <row r="1585" spans="4:5" ht="26.1" customHeight="1">
      <c r="D1585" s="64"/>
      <c r="E1585" s="71"/>
    </row>
    <row r="1586" spans="4:5" ht="26.1" customHeight="1">
      <c r="D1586" s="64"/>
      <c r="E1586" s="71"/>
    </row>
    <row r="1587" spans="4:5" ht="26.1" customHeight="1">
      <c r="D1587" s="64"/>
      <c r="E1587" s="71"/>
    </row>
    <row r="1588" spans="4:5" ht="26.1" customHeight="1">
      <c r="D1588" s="64"/>
      <c r="E1588" s="71"/>
    </row>
    <row r="1589" spans="4:5" ht="26.1" customHeight="1">
      <c r="D1589" s="64"/>
      <c r="E1589" s="71"/>
    </row>
    <row r="1590" spans="4:5" ht="26.1" customHeight="1">
      <c r="D1590" s="64"/>
      <c r="E1590" s="71"/>
    </row>
    <row r="1591" spans="4:5" ht="26.1" customHeight="1">
      <c r="D1591" s="64"/>
      <c r="E1591" s="71"/>
    </row>
    <row r="1592" spans="4:5" ht="26.1" customHeight="1">
      <c r="D1592" s="64"/>
      <c r="E1592" s="71"/>
    </row>
    <row r="1593" spans="4:5" ht="26.1" customHeight="1">
      <c r="D1593" s="64"/>
      <c r="E1593" s="71"/>
    </row>
    <row r="1594" spans="4:5" ht="26.1" customHeight="1">
      <c r="D1594" s="64"/>
      <c r="E1594" s="71"/>
    </row>
    <row r="1595" spans="4:5" ht="26.1" customHeight="1">
      <c r="D1595" s="64"/>
      <c r="E1595" s="71"/>
    </row>
    <row r="1596" spans="4:5" ht="26.1" customHeight="1">
      <c r="D1596" s="64"/>
      <c r="E1596" s="71"/>
    </row>
    <row r="1597" spans="4:5" ht="26.1" customHeight="1">
      <c r="D1597" s="64"/>
      <c r="E1597" s="71"/>
    </row>
    <row r="1598" spans="4:5" ht="26.1" customHeight="1">
      <c r="D1598" s="64"/>
      <c r="E1598" s="71"/>
    </row>
    <row r="1599" spans="4:5" ht="26.1" customHeight="1">
      <c r="D1599" s="64"/>
      <c r="E1599" s="71"/>
    </row>
    <row r="1600" spans="4:5" ht="26.1" customHeight="1">
      <c r="D1600" s="64"/>
      <c r="E1600" s="71"/>
    </row>
    <row r="1601" spans="4:5" ht="26.1" customHeight="1">
      <c r="D1601" s="64"/>
      <c r="E1601" s="71"/>
    </row>
    <row r="1602" spans="4:5" ht="26.1" customHeight="1">
      <c r="D1602" s="64"/>
      <c r="E1602" s="71"/>
    </row>
    <row r="1603" spans="4:5" ht="26.1" customHeight="1">
      <c r="D1603" s="64"/>
      <c r="E1603" s="71"/>
    </row>
    <row r="1604" spans="4:5" ht="26.1" customHeight="1">
      <c r="D1604" s="64"/>
      <c r="E1604" s="71"/>
    </row>
    <row r="1605" spans="4:5" ht="26.1" customHeight="1">
      <c r="D1605" s="64"/>
      <c r="E1605" s="71"/>
    </row>
    <row r="1606" spans="4:5" ht="26.1" customHeight="1">
      <c r="D1606" s="64"/>
      <c r="E1606" s="71"/>
    </row>
    <row r="1607" spans="4:5" ht="26.1" customHeight="1">
      <c r="D1607" s="64"/>
      <c r="E1607" s="71"/>
    </row>
    <row r="1608" spans="4:5" ht="26.1" customHeight="1">
      <c r="D1608" s="64"/>
      <c r="E1608" s="71"/>
    </row>
    <row r="1609" spans="4:5" ht="26.1" customHeight="1">
      <c r="D1609" s="64"/>
      <c r="E1609" s="71"/>
    </row>
    <row r="1610" spans="4:5" ht="26.1" customHeight="1">
      <c r="D1610" s="64"/>
      <c r="E1610" s="71"/>
    </row>
    <row r="1611" spans="4:5" ht="26.1" customHeight="1">
      <c r="D1611" s="64"/>
      <c r="E1611" s="71"/>
    </row>
    <row r="1612" spans="4:5" ht="26.1" customHeight="1">
      <c r="D1612" s="64"/>
      <c r="E1612" s="71"/>
    </row>
    <row r="1613" spans="4:5" ht="26.1" customHeight="1">
      <c r="D1613" s="64"/>
      <c r="E1613" s="71"/>
    </row>
    <row r="1614" spans="4:5" ht="26.1" customHeight="1">
      <c r="D1614" s="64"/>
      <c r="E1614" s="71"/>
    </row>
    <row r="1615" spans="4:5" ht="26.1" customHeight="1">
      <c r="D1615" s="64"/>
      <c r="E1615" s="71"/>
    </row>
    <row r="1616" spans="4:5" ht="26.1" customHeight="1">
      <c r="D1616" s="64"/>
      <c r="E1616" s="71"/>
    </row>
    <row r="1617" spans="4:5" ht="26.1" customHeight="1">
      <c r="D1617" s="64"/>
      <c r="E1617" s="71"/>
    </row>
    <row r="1618" spans="4:5" ht="26.1" customHeight="1">
      <c r="D1618" s="64"/>
      <c r="E1618" s="71"/>
    </row>
    <row r="1619" spans="4:5" ht="26.1" customHeight="1">
      <c r="D1619" s="64"/>
      <c r="E1619" s="71"/>
    </row>
    <row r="1620" spans="4:5" ht="26.1" customHeight="1">
      <c r="D1620" s="64"/>
      <c r="E1620" s="71"/>
    </row>
    <row r="1621" spans="4:5" ht="26.1" customHeight="1">
      <c r="D1621" s="64"/>
      <c r="E1621" s="71"/>
    </row>
    <row r="1622" spans="4:5" ht="26.1" customHeight="1">
      <c r="D1622" s="64"/>
      <c r="E1622" s="71"/>
    </row>
    <row r="1623" spans="4:5" ht="26.1" customHeight="1">
      <c r="D1623" s="64"/>
      <c r="E1623" s="71"/>
    </row>
    <row r="1624" spans="4:5" ht="26.1" customHeight="1">
      <c r="D1624" s="64"/>
      <c r="E1624" s="71"/>
    </row>
    <row r="1625" spans="4:5" ht="26.1" customHeight="1">
      <c r="D1625" s="64"/>
      <c r="E1625" s="71"/>
    </row>
    <row r="1626" spans="4:5" ht="26.1" customHeight="1">
      <c r="D1626" s="64"/>
      <c r="E1626" s="71"/>
    </row>
    <row r="1627" spans="4:5" ht="26.1" customHeight="1">
      <c r="D1627" s="64"/>
      <c r="E1627" s="71"/>
    </row>
    <row r="1628" spans="4:5" ht="26.1" customHeight="1">
      <c r="D1628" s="64"/>
      <c r="E1628" s="71"/>
    </row>
    <row r="1629" spans="4:5" ht="26.1" customHeight="1">
      <c r="D1629" s="64"/>
      <c r="E1629" s="71"/>
    </row>
    <row r="1630" spans="4:5" ht="26.1" customHeight="1">
      <c r="D1630" s="64"/>
      <c r="E1630" s="71"/>
    </row>
    <row r="1631" spans="4:5" ht="26.1" customHeight="1">
      <c r="D1631" s="64"/>
      <c r="E1631" s="71"/>
    </row>
    <row r="1632" spans="4:5" ht="26.1" customHeight="1">
      <c r="D1632" s="64"/>
      <c r="E1632" s="71"/>
    </row>
    <row r="1633" spans="4:5" ht="26.1" customHeight="1">
      <c r="D1633" s="64"/>
      <c r="E1633" s="71"/>
    </row>
    <row r="1634" spans="4:5" ht="26.1" customHeight="1">
      <c r="D1634" s="64"/>
      <c r="E1634" s="71"/>
    </row>
    <row r="1635" spans="4:5" ht="26.1" customHeight="1">
      <c r="D1635" s="64"/>
      <c r="E1635" s="71"/>
    </row>
    <row r="1636" spans="4:5" ht="26.1" customHeight="1">
      <c r="D1636" s="64"/>
      <c r="E1636" s="71"/>
    </row>
    <row r="1637" spans="4:5" ht="26.1" customHeight="1">
      <c r="D1637" s="64"/>
      <c r="E1637" s="71"/>
    </row>
    <row r="1638" spans="4:5" ht="26.1" customHeight="1">
      <c r="D1638" s="64"/>
      <c r="E1638" s="71"/>
    </row>
    <row r="1639" spans="4:5" ht="26.1" customHeight="1">
      <c r="D1639" s="64"/>
      <c r="E1639" s="71"/>
    </row>
    <row r="1640" spans="4:5" ht="26.1" customHeight="1">
      <c r="D1640" s="64"/>
      <c r="E1640" s="71"/>
    </row>
    <row r="1641" spans="4:5" ht="26.1" customHeight="1">
      <c r="D1641" s="64"/>
      <c r="E1641" s="71"/>
    </row>
    <row r="1642" spans="4:5" ht="26.1" customHeight="1">
      <c r="D1642" s="64"/>
      <c r="E1642" s="71"/>
    </row>
    <row r="1643" spans="4:5" ht="26.1" customHeight="1">
      <c r="D1643" s="64"/>
      <c r="E1643" s="71"/>
    </row>
    <row r="1644" spans="4:5" ht="26.1" customHeight="1">
      <c r="D1644" s="64"/>
      <c r="E1644" s="71"/>
    </row>
    <row r="1645" spans="4:5" ht="26.1" customHeight="1">
      <c r="D1645" s="64"/>
      <c r="E1645" s="71"/>
    </row>
    <row r="1646" spans="4:5" ht="26.1" customHeight="1">
      <c r="D1646" s="64"/>
      <c r="E1646" s="71"/>
    </row>
    <row r="1647" spans="4:5" ht="26.1" customHeight="1">
      <c r="D1647" s="64"/>
      <c r="E1647" s="71"/>
    </row>
    <row r="1648" spans="4:5" ht="26.1" customHeight="1">
      <c r="D1648" s="64"/>
      <c r="E1648" s="71"/>
    </row>
    <row r="1649" spans="4:5" ht="26.1" customHeight="1">
      <c r="D1649" s="64"/>
      <c r="E1649" s="71"/>
    </row>
    <row r="1650" spans="4:5" ht="26.1" customHeight="1">
      <c r="D1650" s="64"/>
      <c r="E1650" s="71"/>
    </row>
    <row r="1651" spans="4:5" ht="26.1" customHeight="1">
      <c r="D1651" s="64"/>
      <c r="E1651" s="71"/>
    </row>
    <row r="1652" spans="4:5" ht="26.1" customHeight="1">
      <c r="D1652" s="64"/>
      <c r="E1652" s="71"/>
    </row>
    <row r="1653" spans="4:5" ht="26.1" customHeight="1">
      <c r="D1653" s="64"/>
      <c r="E1653" s="71"/>
    </row>
    <row r="1654" spans="4:5" ht="26.1" customHeight="1">
      <c r="D1654" s="64"/>
      <c r="E1654" s="71"/>
    </row>
    <row r="1655" spans="4:5" ht="26.1" customHeight="1">
      <c r="D1655" s="64"/>
      <c r="E1655" s="71"/>
    </row>
    <row r="1656" spans="4:5" ht="26.1" customHeight="1">
      <c r="D1656" s="64"/>
      <c r="E1656" s="71"/>
    </row>
    <row r="1657" spans="4:5" ht="26.1" customHeight="1">
      <c r="D1657" s="64"/>
      <c r="E1657" s="71"/>
    </row>
    <row r="1658" spans="4:5" ht="26.1" customHeight="1">
      <c r="D1658" s="64"/>
      <c r="E1658" s="71"/>
    </row>
    <row r="1659" spans="4:5" ht="26.1" customHeight="1">
      <c r="D1659" s="64"/>
      <c r="E1659" s="71"/>
    </row>
    <row r="1660" spans="4:5" ht="26.1" customHeight="1">
      <c r="D1660" s="64"/>
      <c r="E1660" s="71"/>
    </row>
    <row r="1661" spans="4:5" ht="26.1" customHeight="1">
      <c r="D1661" s="64"/>
      <c r="E1661" s="71"/>
    </row>
    <row r="1662" spans="4:5" ht="26.1" customHeight="1">
      <c r="D1662" s="64"/>
      <c r="E1662" s="71"/>
    </row>
    <row r="1663" spans="4:5" ht="26.1" customHeight="1">
      <c r="D1663" s="64"/>
      <c r="E1663" s="71"/>
    </row>
    <row r="1664" spans="4:5" ht="26.1" customHeight="1">
      <c r="D1664" s="64"/>
      <c r="E1664" s="71"/>
    </row>
    <row r="1665" spans="4:5" ht="26.1" customHeight="1">
      <c r="D1665" s="64"/>
      <c r="E1665" s="71"/>
    </row>
    <row r="1666" spans="4:5" ht="26.1" customHeight="1">
      <c r="D1666" s="64"/>
      <c r="E1666" s="71"/>
    </row>
    <row r="1667" spans="4:5" ht="26.1" customHeight="1">
      <c r="D1667" s="64"/>
      <c r="E1667" s="71"/>
    </row>
    <row r="1668" spans="4:5" ht="26.1" customHeight="1">
      <c r="D1668" s="64"/>
      <c r="E1668" s="71"/>
    </row>
    <row r="1669" spans="4:5" ht="26.1" customHeight="1">
      <c r="D1669" s="64"/>
      <c r="E1669" s="71"/>
    </row>
    <row r="1670" spans="4:5" ht="26.1" customHeight="1">
      <c r="D1670" s="64"/>
      <c r="E1670" s="71"/>
    </row>
    <row r="1671" spans="4:5" ht="26.1" customHeight="1">
      <c r="D1671" s="64"/>
      <c r="E1671" s="71"/>
    </row>
    <row r="1672" spans="4:5" ht="26.1" customHeight="1">
      <c r="D1672" s="64"/>
      <c r="E1672" s="71"/>
    </row>
    <row r="1673" spans="4:5" ht="26.1" customHeight="1">
      <c r="D1673" s="64"/>
      <c r="E1673" s="71"/>
    </row>
    <row r="1674" spans="4:5" ht="26.1" customHeight="1">
      <c r="D1674" s="64"/>
      <c r="E1674" s="71"/>
    </row>
    <row r="1675" spans="4:5" ht="26.1" customHeight="1">
      <c r="D1675" s="64"/>
      <c r="E1675" s="71"/>
    </row>
    <row r="1676" spans="4:5" ht="26.1" customHeight="1">
      <c r="D1676" s="64"/>
      <c r="E1676" s="71"/>
    </row>
    <row r="1677" spans="4:5" ht="26.1" customHeight="1">
      <c r="D1677" s="64"/>
      <c r="E1677" s="71"/>
    </row>
    <row r="1678" spans="4:5" ht="26.1" customHeight="1">
      <c r="D1678" s="64"/>
      <c r="E1678" s="71"/>
    </row>
    <row r="1679" spans="4:5" ht="26.1" customHeight="1">
      <c r="D1679" s="64"/>
      <c r="E1679" s="71"/>
    </row>
    <row r="1680" spans="4:5" ht="26.1" customHeight="1">
      <c r="D1680" s="64"/>
      <c r="E1680" s="71"/>
    </row>
    <row r="1681" spans="4:5" ht="26.1" customHeight="1">
      <c r="D1681" s="64"/>
      <c r="E1681" s="71"/>
    </row>
    <row r="1682" spans="4:5" ht="26.1" customHeight="1">
      <c r="D1682" s="64"/>
      <c r="E1682" s="71"/>
    </row>
    <row r="1683" spans="4:5" ht="26.1" customHeight="1">
      <c r="D1683" s="64"/>
      <c r="E1683" s="71"/>
    </row>
    <row r="1684" spans="4:5" ht="26.1" customHeight="1">
      <c r="D1684" s="64"/>
      <c r="E1684" s="71"/>
    </row>
    <row r="1685" spans="4:5" ht="26.1" customHeight="1">
      <c r="D1685" s="64"/>
      <c r="E1685" s="71"/>
    </row>
    <row r="1686" spans="4:5" ht="26.1" customHeight="1">
      <c r="D1686" s="64"/>
      <c r="E1686" s="71"/>
    </row>
    <row r="1687" spans="4:5" ht="26.1" customHeight="1">
      <c r="D1687" s="64"/>
      <c r="E1687" s="71"/>
    </row>
    <row r="1688" spans="4:5" ht="26.1" customHeight="1">
      <c r="D1688" s="64"/>
      <c r="E1688" s="71"/>
    </row>
    <row r="1689" spans="4:5" ht="26.1" customHeight="1">
      <c r="D1689" s="64"/>
      <c r="E1689" s="71"/>
    </row>
    <row r="1690" spans="4:5" ht="26.1" customHeight="1">
      <c r="D1690" s="64"/>
      <c r="E1690" s="71"/>
    </row>
    <row r="1691" spans="4:5" ht="26.1" customHeight="1">
      <c r="D1691" s="64"/>
      <c r="E1691" s="71"/>
    </row>
    <row r="1692" spans="4:5" ht="26.1" customHeight="1">
      <c r="D1692" s="64"/>
      <c r="E1692" s="71"/>
    </row>
    <row r="1693" spans="4:5" ht="26.1" customHeight="1">
      <c r="D1693" s="64"/>
      <c r="E1693" s="71"/>
    </row>
    <row r="1694" spans="4:5" ht="26.1" customHeight="1">
      <c r="D1694" s="64"/>
      <c r="E1694" s="71"/>
    </row>
    <row r="1695" spans="4:5" ht="26.1" customHeight="1">
      <c r="D1695" s="64"/>
      <c r="E1695" s="71"/>
    </row>
    <row r="1696" spans="4:5" ht="26.1" customHeight="1">
      <c r="D1696" s="64"/>
      <c r="E1696" s="71"/>
    </row>
    <row r="1697" spans="4:5" ht="26.1" customHeight="1">
      <c r="D1697" s="64"/>
      <c r="E1697" s="71"/>
    </row>
    <row r="1698" spans="4:5" ht="26.1" customHeight="1">
      <c r="D1698" s="64"/>
      <c r="E1698" s="71"/>
    </row>
    <row r="1699" spans="4:5" ht="26.1" customHeight="1">
      <c r="D1699" s="64"/>
      <c r="E1699" s="71"/>
    </row>
    <row r="1700" spans="4:5" ht="26.1" customHeight="1">
      <c r="D1700" s="64"/>
      <c r="E1700" s="71"/>
    </row>
    <row r="1701" spans="4:5" ht="26.1" customHeight="1">
      <c r="D1701" s="64"/>
      <c r="E1701" s="71"/>
    </row>
    <row r="1702" spans="4:5" ht="26.1" customHeight="1">
      <c r="D1702" s="64"/>
      <c r="E1702" s="71"/>
    </row>
    <row r="1703" spans="4:5" ht="26.1" customHeight="1">
      <c r="D1703" s="64"/>
      <c r="E1703" s="71"/>
    </row>
    <row r="1704" spans="4:5" ht="26.1" customHeight="1">
      <c r="D1704" s="64"/>
      <c r="E1704" s="71"/>
    </row>
    <row r="1705" spans="4:5" ht="26.1" customHeight="1">
      <c r="D1705" s="64"/>
      <c r="E1705" s="71"/>
    </row>
    <row r="1706" spans="4:5" ht="26.1" customHeight="1">
      <c r="D1706" s="64"/>
      <c r="E1706" s="71"/>
    </row>
    <row r="1707" spans="4:5" ht="26.1" customHeight="1">
      <c r="D1707" s="64"/>
      <c r="E1707" s="71"/>
    </row>
    <row r="1708" spans="4:5" ht="26.1" customHeight="1">
      <c r="D1708" s="64"/>
      <c r="E1708" s="71"/>
    </row>
    <row r="1709" spans="4:5" ht="26.1" customHeight="1">
      <c r="D1709" s="64"/>
      <c r="E1709" s="71"/>
    </row>
    <row r="1710" spans="4:5" ht="26.1" customHeight="1">
      <c r="D1710" s="64"/>
      <c r="E1710" s="71"/>
    </row>
    <row r="1711" spans="4:5" ht="26.1" customHeight="1">
      <c r="D1711" s="64"/>
      <c r="E1711" s="71"/>
    </row>
    <row r="1712" spans="4:5" ht="26.1" customHeight="1">
      <c r="D1712" s="64"/>
      <c r="E1712" s="71"/>
    </row>
    <row r="1713" spans="4:5" ht="26.1" customHeight="1">
      <c r="D1713" s="64"/>
      <c r="E1713" s="71"/>
    </row>
    <row r="1714" spans="4:5" ht="26.1" customHeight="1">
      <c r="D1714" s="64"/>
      <c r="E1714" s="71"/>
    </row>
    <row r="1715" spans="4:5" ht="26.1" customHeight="1">
      <c r="D1715" s="64"/>
      <c r="E1715" s="71"/>
    </row>
    <row r="1716" spans="4:5" ht="26.1" customHeight="1">
      <c r="D1716" s="64"/>
      <c r="E1716" s="71"/>
    </row>
    <row r="1717" spans="4:5" ht="26.1" customHeight="1">
      <c r="D1717" s="64"/>
      <c r="E1717" s="71"/>
    </row>
    <row r="1718" spans="4:5" ht="26.1" customHeight="1">
      <c r="D1718" s="64"/>
      <c r="E1718" s="71"/>
    </row>
    <row r="1719" spans="4:5" ht="26.1" customHeight="1">
      <c r="D1719" s="64"/>
      <c r="E1719" s="71"/>
    </row>
    <row r="1720" spans="4:5" ht="26.1" customHeight="1">
      <c r="D1720" s="64"/>
      <c r="E1720" s="71"/>
    </row>
    <row r="1721" spans="4:5" ht="26.1" customHeight="1">
      <c r="D1721" s="64"/>
      <c r="E1721" s="71"/>
    </row>
    <row r="1722" spans="4:5" ht="26.1" customHeight="1">
      <c r="D1722" s="64"/>
      <c r="E1722" s="71"/>
    </row>
    <row r="1723" spans="4:5" ht="26.1" customHeight="1">
      <c r="D1723" s="64"/>
      <c r="E1723" s="71"/>
    </row>
    <row r="1724" spans="4:5" ht="26.1" customHeight="1">
      <c r="D1724" s="64"/>
      <c r="E1724" s="71"/>
    </row>
    <row r="1725" spans="4:5" ht="26.1" customHeight="1">
      <c r="D1725" s="64"/>
      <c r="E1725" s="71"/>
    </row>
    <row r="1726" spans="4:5" ht="26.1" customHeight="1">
      <c r="D1726" s="64"/>
      <c r="E1726" s="71"/>
    </row>
    <row r="1727" spans="4:5" ht="26.1" customHeight="1">
      <c r="D1727" s="64"/>
      <c r="E1727" s="71"/>
    </row>
    <row r="1728" spans="4:5" ht="26.1" customHeight="1">
      <c r="D1728" s="64"/>
      <c r="E1728" s="71"/>
    </row>
    <row r="1729" spans="4:5" ht="26.1" customHeight="1">
      <c r="D1729" s="64"/>
      <c r="E1729" s="71"/>
    </row>
    <row r="1730" spans="4:5" ht="26.1" customHeight="1">
      <c r="D1730" s="64"/>
      <c r="E1730" s="71"/>
    </row>
    <row r="1731" spans="4:5" ht="26.1" customHeight="1">
      <c r="D1731" s="64"/>
      <c r="E1731" s="71"/>
    </row>
    <row r="1732" spans="4:5" ht="26.1" customHeight="1">
      <c r="D1732" s="64"/>
      <c r="E1732" s="71"/>
    </row>
    <row r="1733" spans="4:5" ht="26.1" customHeight="1">
      <c r="D1733" s="64"/>
      <c r="E1733" s="71"/>
    </row>
    <row r="1734" spans="4:5" ht="26.1" customHeight="1">
      <c r="D1734" s="64"/>
      <c r="E1734" s="71"/>
    </row>
    <row r="1735" spans="4:5" ht="26.1" customHeight="1">
      <c r="D1735" s="64"/>
      <c r="E1735" s="71"/>
    </row>
    <row r="1736" spans="4:5" ht="26.1" customHeight="1">
      <c r="D1736" s="64"/>
      <c r="E1736" s="71"/>
    </row>
    <row r="1737" spans="4:5" ht="26.1" customHeight="1">
      <c r="D1737" s="64"/>
      <c r="E1737" s="71"/>
    </row>
    <row r="1738" spans="4:5" ht="26.1" customHeight="1">
      <c r="D1738" s="64"/>
      <c r="E1738" s="71"/>
    </row>
    <row r="1739" spans="4:5" ht="26.1" customHeight="1">
      <c r="D1739" s="64"/>
      <c r="E1739" s="71"/>
    </row>
    <row r="1740" spans="4:5" ht="26.1" customHeight="1">
      <c r="D1740" s="64"/>
      <c r="E1740" s="71"/>
    </row>
    <row r="1741" spans="4:5" ht="26.1" customHeight="1">
      <c r="D1741" s="64"/>
      <c r="E1741" s="71"/>
    </row>
    <row r="1742" spans="4:5" ht="26.1" customHeight="1">
      <c r="D1742" s="64"/>
      <c r="E1742" s="71"/>
    </row>
    <row r="1743" spans="4:5" ht="26.1" customHeight="1">
      <c r="D1743" s="64"/>
      <c r="E1743" s="71"/>
    </row>
    <row r="1744" spans="4:5" ht="26.1" customHeight="1">
      <c r="D1744" s="64"/>
      <c r="E1744" s="71"/>
    </row>
    <row r="1745" spans="4:5" ht="26.1" customHeight="1">
      <c r="D1745" s="64"/>
      <c r="E1745" s="71"/>
    </row>
    <row r="1746" spans="4:5" ht="26.1" customHeight="1">
      <c r="D1746" s="64"/>
      <c r="E1746" s="71"/>
    </row>
    <row r="1747" spans="4:5" ht="26.1" customHeight="1">
      <c r="D1747" s="64"/>
      <c r="E1747" s="71"/>
    </row>
    <row r="1748" spans="4:5" ht="26.1" customHeight="1">
      <c r="D1748" s="64"/>
      <c r="E1748" s="71"/>
    </row>
    <row r="1749" spans="4:5" ht="26.1" customHeight="1">
      <c r="D1749" s="64"/>
      <c r="E1749" s="71"/>
    </row>
    <row r="1750" spans="4:5" ht="26.1" customHeight="1">
      <c r="D1750" s="64"/>
      <c r="E1750" s="71"/>
    </row>
    <row r="1751" spans="4:5" ht="26.1" customHeight="1">
      <c r="D1751" s="64"/>
      <c r="E1751" s="71"/>
    </row>
    <row r="1752" spans="4:5" ht="26.1" customHeight="1">
      <c r="D1752" s="64"/>
      <c r="E1752" s="71"/>
    </row>
    <row r="1753" spans="4:5" ht="26.1" customHeight="1">
      <c r="D1753" s="64"/>
      <c r="E1753" s="71"/>
    </row>
    <row r="1754" spans="4:5" ht="26.1" customHeight="1">
      <c r="D1754" s="64"/>
      <c r="E1754" s="71"/>
    </row>
    <row r="1755" spans="4:5" ht="26.1" customHeight="1">
      <c r="D1755" s="64"/>
      <c r="E1755" s="71"/>
    </row>
    <row r="1756" spans="4:5" ht="26.1" customHeight="1">
      <c r="D1756" s="64"/>
      <c r="E1756" s="71"/>
    </row>
    <row r="1757" spans="4:5" ht="26.1" customHeight="1">
      <c r="D1757" s="64"/>
      <c r="E1757" s="71"/>
    </row>
    <row r="1758" spans="4:5" ht="26.1" customHeight="1">
      <c r="D1758" s="64"/>
      <c r="E1758" s="71"/>
    </row>
    <row r="1759" spans="4:5" ht="26.1" customHeight="1">
      <c r="D1759" s="64"/>
      <c r="E1759" s="71"/>
    </row>
    <row r="1760" spans="4:5" ht="26.1" customHeight="1">
      <c r="D1760" s="64"/>
      <c r="E1760" s="71"/>
    </row>
    <row r="1761" spans="4:5" ht="26.1" customHeight="1">
      <c r="D1761" s="64"/>
      <c r="E1761" s="71"/>
    </row>
    <row r="1762" spans="4:5" ht="26.1" customHeight="1">
      <c r="D1762" s="64"/>
      <c r="E1762" s="71"/>
    </row>
    <row r="1763" spans="4:5" ht="26.1" customHeight="1">
      <c r="D1763" s="64"/>
      <c r="E1763" s="71"/>
    </row>
    <row r="1764" spans="4:5" ht="26.1" customHeight="1">
      <c r="D1764" s="64"/>
      <c r="E1764" s="71"/>
    </row>
    <row r="1765" spans="4:5" ht="26.1" customHeight="1">
      <c r="D1765" s="64"/>
      <c r="E1765" s="71"/>
    </row>
    <row r="1766" spans="4:5" ht="26.1" customHeight="1">
      <c r="D1766" s="64"/>
      <c r="E1766" s="71"/>
    </row>
    <row r="1767" spans="4:5" ht="26.1" customHeight="1">
      <c r="D1767" s="64"/>
      <c r="E1767" s="71"/>
    </row>
    <row r="1768" spans="4:5" ht="26.1" customHeight="1">
      <c r="D1768" s="64"/>
      <c r="E1768" s="71"/>
    </row>
    <row r="1769" spans="4:5" ht="26.1" customHeight="1">
      <c r="D1769" s="64"/>
      <c r="E1769" s="71"/>
    </row>
    <row r="1770" spans="4:5" ht="26.1" customHeight="1">
      <c r="D1770" s="64"/>
      <c r="E1770" s="71"/>
    </row>
    <row r="1771" spans="4:5" ht="26.1" customHeight="1">
      <c r="D1771" s="64"/>
      <c r="E1771" s="71"/>
    </row>
    <row r="1772" spans="4:5" ht="26.1" customHeight="1">
      <c r="D1772" s="64"/>
      <c r="E1772" s="71"/>
    </row>
    <row r="1773" spans="4:5" ht="26.1" customHeight="1">
      <c r="D1773" s="64"/>
      <c r="E1773" s="71"/>
    </row>
    <row r="1774" spans="4:5" ht="26.1" customHeight="1">
      <c r="D1774" s="64"/>
      <c r="E1774" s="71"/>
    </row>
    <row r="1775" spans="4:5" ht="26.1" customHeight="1">
      <c r="D1775" s="64"/>
      <c r="E1775" s="71"/>
    </row>
    <row r="1776" spans="4:5" ht="26.1" customHeight="1">
      <c r="D1776" s="64"/>
      <c r="E1776" s="71"/>
    </row>
    <row r="1777" spans="4:5" ht="26.1" customHeight="1">
      <c r="D1777" s="64"/>
      <c r="E1777" s="71"/>
    </row>
    <row r="1778" spans="4:5" ht="26.1" customHeight="1">
      <c r="D1778" s="64"/>
      <c r="E1778" s="71"/>
    </row>
    <row r="1779" spans="4:5" ht="26.1" customHeight="1">
      <c r="D1779" s="64"/>
      <c r="E1779" s="71"/>
    </row>
    <row r="1780" spans="4:5" ht="26.1" customHeight="1">
      <c r="D1780" s="64"/>
      <c r="E1780" s="71"/>
    </row>
    <row r="1781" spans="4:5" ht="26.1" customHeight="1">
      <c r="D1781" s="64"/>
      <c r="E1781" s="71"/>
    </row>
    <row r="1782" spans="4:5" ht="26.1" customHeight="1">
      <c r="D1782" s="64"/>
      <c r="E1782" s="71"/>
    </row>
    <row r="1783" spans="4:5" ht="26.1" customHeight="1">
      <c r="D1783" s="64"/>
      <c r="E1783" s="71"/>
    </row>
    <row r="1784" spans="4:5" ht="26.1" customHeight="1">
      <c r="D1784" s="64"/>
      <c r="E1784" s="71"/>
    </row>
    <row r="1785" spans="4:5" ht="26.1" customHeight="1">
      <c r="D1785" s="64"/>
      <c r="E1785" s="71"/>
    </row>
    <row r="1786" spans="4:5" ht="26.1" customHeight="1">
      <c r="D1786" s="64"/>
      <c r="E1786" s="71"/>
    </row>
    <row r="1787" spans="4:5" ht="26.1" customHeight="1">
      <c r="D1787" s="64"/>
      <c r="E1787" s="71"/>
    </row>
    <row r="1788" spans="4:5" ht="26.1" customHeight="1">
      <c r="D1788" s="64"/>
      <c r="E1788" s="71"/>
    </row>
    <row r="1789" spans="4:5" ht="26.1" customHeight="1">
      <c r="D1789" s="64"/>
      <c r="E1789" s="71"/>
    </row>
    <row r="1790" spans="4:5" ht="26.1" customHeight="1">
      <c r="D1790" s="64"/>
      <c r="E1790" s="71"/>
    </row>
    <row r="1791" spans="4:5" ht="26.1" customHeight="1">
      <c r="D1791" s="64"/>
      <c r="E1791" s="71"/>
    </row>
    <row r="1792" spans="4:5" ht="26.1" customHeight="1">
      <c r="D1792" s="64"/>
      <c r="E1792" s="71"/>
    </row>
    <row r="1793" spans="4:5" ht="26.1" customHeight="1">
      <c r="D1793" s="64"/>
      <c r="E1793" s="71"/>
    </row>
    <row r="1794" spans="4:5" ht="26.1" customHeight="1">
      <c r="D1794" s="64"/>
      <c r="E1794" s="71"/>
    </row>
    <row r="1795" spans="4:5" ht="26.1" customHeight="1">
      <c r="D1795" s="64"/>
      <c r="E1795" s="71"/>
    </row>
    <row r="1796" spans="4:5" ht="26.1" customHeight="1">
      <c r="D1796" s="64"/>
      <c r="E1796" s="71"/>
    </row>
    <row r="1797" spans="4:5" ht="26.1" customHeight="1">
      <c r="D1797" s="64"/>
      <c r="E1797" s="71"/>
    </row>
    <row r="1798" spans="4:5" ht="26.1" customHeight="1">
      <c r="D1798" s="64"/>
      <c r="E1798" s="71"/>
    </row>
    <row r="1799" spans="4:5" ht="26.1" customHeight="1">
      <c r="D1799" s="64"/>
      <c r="E1799" s="71"/>
    </row>
    <row r="1800" spans="4:5" ht="26.1" customHeight="1">
      <c r="D1800" s="64"/>
      <c r="E1800" s="71"/>
    </row>
    <row r="1801" spans="4:5" ht="26.1" customHeight="1">
      <c r="D1801" s="64"/>
      <c r="E1801" s="71"/>
    </row>
    <row r="1802" spans="4:5" ht="26.1" customHeight="1">
      <c r="D1802" s="64"/>
      <c r="E1802" s="71"/>
    </row>
    <row r="1803" spans="4:5" ht="26.1" customHeight="1">
      <c r="D1803" s="64"/>
      <c r="E1803" s="71"/>
    </row>
    <row r="1804" spans="4:5" ht="26.1" customHeight="1">
      <c r="D1804" s="64"/>
      <c r="E1804" s="71"/>
    </row>
    <row r="1805" spans="4:5" ht="26.1" customHeight="1">
      <c r="D1805" s="64"/>
      <c r="E1805" s="71"/>
    </row>
    <row r="1806" spans="4:5" ht="26.1" customHeight="1">
      <c r="D1806" s="64"/>
      <c r="E1806" s="71"/>
    </row>
    <row r="1807" spans="4:5" ht="26.1" customHeight="1">
      <c r="D1807" s="64"/>
      <c r="E1807" s="71"/>
    </row>
    <row r="1808" spans="4:5" ht="26.1" customHeight="1">
      <c r="D1808" s="64"/>
      <c r="E1808" s="71"/>
    </row>
    <row r="1809" spans="4:5" ht="26.1" customHeight="1">
      <c r="D1809" s="64"/>
      <c r="E1809" s="71"/>
    </row>
    <row r="1810" spans="4:5" ht="26.1" customHeight="1">
      <c r="D1810" s="64"/>
      <c r="E1810" s="71"/>
    </row>
    <row r="1811" spans="4:5" ht="26.1" customHeight="1">
      <c r="D1811" s="64"/>
      <c r="E1811" s="71"/>
    </row>
    <row r="1812" spans="4:5" ht="26.1" customHeight="1">
      <c r="D1812" s="64"/>
      <c r="E1812" s="71"/>
    </row>
    <row r="1813" spans="4:5" ht="26.1" customHeight="1">
      <c r="D1813" s="64"/>
      <c r="E1813" s="71"/>
    </row>
    <row r="1814" spans="4:5" ht="26.1" customHeight="1">
      <c r="D1814" s="64"/>
      <c r="E1814" s="71"/>
    </row>
    <row r="1815" spans="4:5" ht="26.1" customHeight="1">
      <c r="D1815" s="64"/>
      <c r="E1815" s="71"/>
    </row>
    <row r="1816" spans="4:5" ht="26.1" customHeight="1">
      <c r="D1816" s="64"/>
      <c r="E1816" s="71"/>
    </row>
    <row r="1817" spans="4:5" ht="26.1" customHeight="1">
      <c r="D1817" s="64"/>
      <c r="E1817" s="71"/>
    </row>
    <row r="1818" spans="4:5" ht="26.1" customHeight="1">
      <c r="D1818" s="64"/>
      <c r="E1818" s="71"/>
    </row>
    <row r="1819" spans="4:5" ht="26.1" customHeight="1">
      <c r="D1819" s="64"/>
      <c r="E1819" s="71"/>
    </row>
    <row r="1820" spans="4:5" ht="26.1" customHeight="1">
      <c r="D1820" s="64"/>
      <c r="E1820" s="71"/>
    </row>
    <row r="1821" spans="4:5" ht="26.1" customHeight="1">
      <c r="D1821" s="64"/>
      <c r="E1821" s="71"/>
    </row>
    <row r="1822" spans="4:5" ht="26.1" customHeight="1">
      <c r="D1822" s="64"/>
      <c r="E1822" s="71"/>
    </row>
    <row r="1823" spans="4:5" ht="26.1" customHeight="1">
      <c r="D1823" s="64"/>
      <c r="E1823" s="71"/>
    </row>
    <row r="1824" spans="4:5" ht="26.1" customHeight="1">
      <c r="D1824" s="64"/>
      <c r="E1824" s="71"/>
    </row>
    <row r="1825" spans="4:5" ht="26.1" customHeight="1">
      <c r="D1825" s="64"/>
      <c r="E1825" s="71"/>
    </row>
    <row r="1826" spans="4:5" ht="26.1" customHeight="1">
      <c r="D1826" s="64"/>
      <c r="E1826" s="71"/>
    </row>
    <row r="1827" spans="4:5" ht="26.1" customHeight="1">
      <c r="D1827" s="64"/>
      <c r="E1827" s="71"/>
    </row>
    <row r="1828" spans="4:5" ht="26.1" customHeight="1">
      <c r="D1828" s="64"/>
      <c r="E1828" s="71"/>
    </row>
    <row r="1829" spans="4:5" ht="26.1" customHeight="1">
      <c r="D1829" s="64"/>
      <c r="E1829" s="71"/>
    </row>
    <row r="1830" spans="4:5" ht="26.1" customHeight="1">
      <c r="D1830" s="64"/>
      <c r="E1830" s="71"/>
    </row>
    <row r="1831" spans="4:5" ht="26.1" customHeight="1">
      <c r="D1831" s="64"/>
      <c r="E1831" s="71"/>
    </row>
    <row r="1832" spans="4:5" ht="26.1" customHeight="1">
      <c r="D1832" s="64"/>
      <c r="E1832" s="71"/>
    </row>
    <row r="1833" spans="4:5" ht="26.1" customHeight="1">
      <c r="D1833" s="64"/>
      <c r="E1833" s="71"/>
    </row>
    <row r="1834" spans="4:5" ht="26.1" customHeight="1">
      <c r="D1834" s="64"/>
      <c r="E1834" s="71"/>
    </row>
    <row r="1835" spans="4:5" ht="26.1" customHeight="1">
      <c r="D1835" s="64"/>
      <c r="E1835" s="71"/>
    </row>
    <row r="1836" spans="4:5" ht="26.1" customHeight="1">
      <c r="D1836" s="64"/>
      <c r="E1836" s="71"/>
    </row>
    <row r="1837" spans="4:5" ht="26.1" customHeight="1">
      <c r="D1837" s="64"/>
      <c r="E1837" s="71"/>
    </row>
    <row r="1838" spans="4:5" ht="26.1" customHeight="1">
      <c r="D1838" s="64"/>
      <c r="E1838" s="71"/>
    </row>
    <row r="1839" spans="4:5" ht="26.1" customHeight="1">
      <c r="D1839" s="64"/>
      <c r="E1839" s="71"/>
    </row>
    <row r="1840" spans="4:5" ht="26.1" customHeight="1">
      <c r="D1840" s="64"/>
      <c r="E1840" s="71"/>
    </row>
    <row r="1841" spans="4:5" ht="26.1" customHeight="1">
      <c r="D1841" s="64"/>
      <c r="E1841" s="71"/>
    </row>
    <row r="1842" spans="4:5" ht="26.1" customHeight="1">
      <c r="D1842" s="64"/>
      <c r="E1842" s="71"/>
    </row>
    <row r="1843" spans="4:5" ht="26.1" customHeight="1">
      <c r="D1843" s="64"/>
      <c r="E1843" s="71"/>
    </row>
    <row r="1844" spans="4:5" ht="26.1" customHeight="1">
      <c r="D1844" s="64"/>
      <c r="E1844" s="71"/>
    </row>
    <row r="1845" spans="4:5" ht="26.1" customHeight="1">
      <c r="D1845" s="64"/>
      <c r="E1845" s="71"/>
    </row>
    <row r="1846" spans="4:5" ht="26.1" customHeight="1">
      <c r="D1846" s="64"/>
      <c r="E1846" s="71"/>
    </row>
    <row r="1847" spans="4:5" ht="26.1" customHeight="1">
      <c r="D1847" s="64"/>
      <c r="E1847" s="71"/>
    </row>
    <row r="1848" spans="4:5" ht="26.1" customHeight="1">
      <c r="D1848" s="64"/>
      <c r="E1848" s="71"/>
    </row>
    <row r="1849" spans="4:5" ht="26.1" customHeight="1">
      <c r="D1849" s="64"/>
      <c r="E1849" s="71"/>
    </row>
    <row r="1850" spans="4:5" ht="26.1" customHeight="1">
      <c r="D1850" s="64"/>
      <c r="E1850" s="71"/>
    </row>
    <row r="1851" spans="4:5" ht="26.1" customHeight="1">
      <c r="D1851" s="64"/>
      <c r="E1851" s="71"/>
    </row>
    <row r="1852" spans="4:5" ht="26.1" customHeight="1">
      <c r="D1852" s="64"/>
      <c r="E1852" s="71"/>
    </row>
    <row r="1853" spans="4:5" ht="26.1" customHeight="1">
      <c r="D1853" s="64"/>
      <c r="E1853" s="71"/>
    </row>
    <row r="1854" spans="4:5" ht="26.1" customHeight="1">
      <c r="D1854" s="64"/>
      <c r="E1854" s="71"/>
    </row>
    <row r="1855" spans="4:5" ht="26.1" customHeight="1">
      <c r="D1855" s="64"/>
      <c r="E1855" s="71"/>
    </row>
    <row r="1856" spans="4:5" ht="26.1" customHeight="1">
      <c r="D1856" s="64"/>
      <c r="E1856" s="71"/>
    </row>
    <row r="1857" spans="4:5" ht="26.1" customHeight="1">
      <c r="D1857" s="64"/>
      <c r="E1857" s="71"/>
    </row>
    <row r="1858" spans="4:5" ht="26.1" customHeight="1">
      <c r="D1858" s="64"/>
      <c r="E1858" s="71"/>
    </row>
    <row r="1859" spans="4:5" ht="26.1" customHeight="1">
      <c r="D1859" s="64"/>
      <c r="E1859" s="71"/>
    </row>
    <row r="1860" spans="4:5" ht="26.1" customHeight="1">
      <c r="D1860" s="64"/>
      <c r="E1860" s="71"/>
    </row>
    <row r="1861" spans="4:5" ht="26.1" customHeight="1">
      <c r="D1861" s="64"/>
      <c r="E1861" s="71"/>
    </row>
    <row r="1862" spans="4:5" ht="26.1" customHeight="1">
      <c r="D1862" s="64"/>
      <c r="E1862" s="71"/>
    </row>
    <row r="1863" spans="4:5" ht="26.1" customHeight="1">
      <c r="D1863" s="64"/>
      <c r="E1863" s="71"/>
    </row>
    <row r="1864" spans="4:5" ht="26.1" customHeight="1">
      <c r="D1864" s="64"/>
      <c r="E1864" s="71"/>
    </row>
    <row r="1865" spans="4:5" ht="26.1" customHeight="1">
      <c r="D1865" s="64"/>
      <c r="E1865" s="71"/>
    </row>
    <row r="1866" spans="4:5" ht="26.1" customHeight="1">
      <c r="D1866" s="64"/>
      <c r="E1866" s="71"/>
    </row>
    <row r="1867" spans="4:5" ht="26.1" customHeight="1">
      <c r="D1867" s="64"/>
      <c r="E1867" s="71"/>
    </row>
    <row r="1868" spans="4:5" ht="26.1" customHeight="1">
      <c r="D1868" s="64"/>
      <c r="E1868" s="71"/>
    </row>
    <row r="1869" spans="4:5" ht="26.1" customHeight="1">
      <c r="D1869" s="64"/>
      <c r="E1869" s="71"/>
    </row>
    <row r="1870" spans="4:5" ht="26.1" customHeight="1">
      <c r="D1870" s="64"/>
      <c r="E1870" s="71"/>
    </row>
    <row r="1871" spans="4:5" ht="26.1" customHeight="1">
      <c r="D1871" s="64"/>
      <c r="E1871" s="71"/>
    </row>
    <row r="1872" spans="4:5" ht="26.1" customHeight="1">
      <c r="D1872" s="64"/>
      <c r="E1872" s="71"/>
    </row>
    <row r="1873" spans="4:5" ht="26.1" customHeight="1">
      <c r="D1873" s="64"/>
      <c r="E1873" s="71"/>
    </row>
    <row r="1874" spans="4:5" ht="26.1" customHeight="1">
      <c r="D1874" s="64"/>
      <c r="E1874" s="71"/>
    </row>
    <row r="1875" spans="4:5" ht="26.1" customHeight="1">
      <c r="D1875" s="64"/>
      <c r="E1875" s="71"/>
    </row>
    <row r="1876" spans="4:5" ht="26.1" customHeight="1">
      <c r="D1876" s="64"/>
      <c r="E1876" s="71"/>
    </row>
    <row r="1877" spans="4:5" ht="26.1" customHeight="1">
      <c r="D1877" s="64"/>
      <c r="E1877" s="71"/>
    </row>
    <row r="1878" spans="4:5" ht="26.1" customHeight="1">
      <c r="D1878" s="64"/>
      <c r="E1878" s="71"/>
    </row>
    <row r="1879" spans="4:5" ht="26.1" customHeight="1">
      <c r="D1879" s="64"/>
      <c r="E1879" s="71"/>
    </row>
    <row r="1880" spans="4:5" ht="26.1" customHeight="1">
      <c r="D1880" s="64"/>
      <c r="E1880" s="71"/>
    </row>
    <row r="1881" spans="4:5" ht="26.1" customHeight="1">
      <c r="D1881" s="64"/>
      <c r="E1881" s="71"/>
    </row>
    <row r="1882" spans="4:5" ht="26.1" customHeight="1">
      <c r="D1882" s="64"/>
      <c r="E1882" s="71"/>
    </row>
    <row r="1883" spans="4:5" ht="26.1" customHeight="1">
      <c r="D1883" s="64"/>
      <c r="E1883" s="71"/>
    </row>
    <row r="1884" spans="4:5" ht="26.1" customHeight="1">
      <c r="D1884" s="64"/>
      <c r="E1884" s="71"/>
    </row>
    <row r="1885" spans="4:5" ht="26.1" customHeight="1">
      <c r="D1885" s="64"/>
      <c r="E1885" s="71"/>
    </row>
    <row r="1886" spans="4:5" ht="26.1" customHeight="1">
      <c r="D1886" s="64"/>
      <c r="E1886" s="71"/>
    </row>
    <row r="1887" spans="4:5" ht="26.1" customHeight="1">
      <c r="D1887" s="64"/>
      <c r="E1887" s="71"/>
    </row>
    <row r="1888" spans="4:5" ht="26.1" customHeight="1">
      <c r="D1888" s="64"/>
      <c r="E1888" s="71"/>
    </row>
    <row r="1889" spans="4:5" ht="26.1" customHeight="1">
      <c r="D1889" s="64"/>
      <c r="E1889" s="71"/>
    </row>
    <row r="1890" spans="4:5" ht="26.1" customHeight="1">
      <c r="D1890" s="64"/>
      <c r="E1890" s="71"/>
    </row>
    <row r="1891" spans="4:5" ht="26.1" customHeight="1">
      <c r="D1891" s="64"/>
      <c r="E1891" s="71"/>
    </row>
    <row r="1892" spans="4:5" ht="26.1" customHeight="1">
      <c r="D1892" s="64"/>
      <c r="E1892" s="71"/>
    </row>
    <row r="1893" spans="4:5" ht="26.1" customHeight="1">
      <c r="D1893" s="64"/>
      <c r="E1893" s="71"/>
    </row>
    <row r="1894" spans="4:5" ht="26.1" customHeight="1">
      <c r="D1894" s="64"/>
      <c r="E1894" s="71"/>
    </row>
    <row r="1895" spans="4:5" ht="26.1" customHeight="1">
      <c r="D1895" s="64"/>
      <c r="E1895" s="71"/>
    </row>
    <row r="1896" spans="4:5" ht="26.1" customHeight="1">
      <c r="D1896" s="64"/>
      <c r="E1896" s="71"/>
    </row>
    <row r="1897" spans="4:5" ht="26.1" customHeight="1">
      <c r="D1897" s="64"/>
      <c r="E1897" s="71"/>
    </row>
    <row r="1898" spans="4:5" ht="26.1" customHeight="1">
      <c r="D1898" s="64"/>
      <c r="E1898" s="71"/>
    </row>
    <row r="1899" spans="4:5" ht="26.1" customHeight="1">
      <c r="D1899" s="64"/>
      <c r="E1899" s="71"/>
    </row>
    <row r="1900" spans="4:5" ht="26.1" customHeight="1">
      <c r="D1900" s="64"/>
      <c r="E1900" s="71"/>
    </row>
    <row r="1901" spans="4:5" ht="26.1" customHeight="1">
      <c r="D1901" s="64"/>
      <c r="E1901" s="71"/>
    </row>
    <row r="1902" spans="4:5" ht="26.1" customHeight="1">
      <c r="D1902" s="64"/>
      <c r="E1902" s="71"/>
    </row>
    <row r="1903" spans="4:5" ht="26.1" customHeight="1">
      <c r="D1903" s="64"/>
      <c r="E1903" s="71"/>
    </row>
    <row r="1904" spans="4:5" ht="26.1" customHeight="1">
      <c r="D1904" s="64"/>
      <c r="E1904" s="71"/>
    </row>
    <row r="1905" spans="4:5" ht="26.1" customHeight="1">
      <c r="D1905" s="64"/>
      <c r="E1905" s="71"/>
    </row>
    <row r="1906" spans="4:5" ht="26.1" customHeight="1">
      <c r="D1906" s="64"/>
      <c r="E1906" s="71"/>
    </row>
    <row r="1907" spans="4:5" ht="26.1" customHeight="1">
      <c r="D1907" s="64"/>
      <c r="E1907" s="71"/>
    </row>
    <row r="1908" spans="4:5" ht="26.1" customHeight="1">
      <c r="D1908" s="64"/>
      <c r="E1908" s="71"/>
    </row>
    <row r="1909" spans="4:5" ht="26.1" customHeight="1">
      <c r="D1909" s="64"/>
      <c r="E1909" s="71"/>
    </row>
    <row r="1910" spans="4:5" ht="26.1" customHeight="1">
      <c r="D1910" s="64"/>
      <c r="E1910" s="71"/>
    </row>
    <row r="1911" spans="4:5" ht="26.1" customHeight="1">
      <c r="D1911" s="64"/>
      <c r="E1911" s="71"/>
    </row>
    <row r="1912" spans="4:5" ht="26.1" customHeight="1">
      <c r="D1912" s="64"/>
      <c r="E1912" s="71"/>
    </row>
    <row r="1913" spans="4:5" ht="26.1" customHeight="1">
      <c r="D1913" s="64"/>
      <c r="E1913" s="71"/>
    </row>
    <row r="1914" spans="4:5" ht="26.1" customHeight="1">
      <c r="D1914" s="64"/>
      <c r="E1914" s="71"/>
    </row>
    <row r="1915" spans="4:5" ht="26.1" customHeight="1">
      <c r="D1915" s="64"/>
      <c r="E1915" s="71"/>
    </row>
    <row r="1916" spans="4:5" ht="26.1" customHeight="1">
      <c r="D1916" s="64"/>
      <c r="E1916" s="71"/>
    </row>
    <row r="1917" spans="4:5" ht="26.1" customHeight="1">
      <c r="D1917" s="64"/>
      <c r="E1917" s="71"/>
    </row>
    <row r="1918" spans="4:5" ht="26.1" customHeight="1">
      <c r="D1918" s="64"/>
      <c r="E1918" s="71"/>
    </row>
    <row r="1919" spans="4:5" ht="26.1" customHeight="1">
      <c r="D1919" s="64"/>
      <c r="E1919" s="71"/>
    </row>
    <row r="1920" spans="4:5" ht="26.1" customHeight="1">
      <c r="D1920" s="64"/>
      <c r="E1920" s="71"/>
    </row>
    <row r="1921" spans="4:5" ht="26.1" customHeight="1">
      <c r="D1921" s="64"/>
      <c r="E1921" s="71"/>
    </row>
    <row r="1922" spans="4:5" ht="26.1" customHeight="1">
      <c r="D1922" s="64"/>
      <c r="E1922" s="71"/>
    </row>
    <row r="1923" spans="4:5" ht="26.1" customHeight="1">
      <c r="D1923" s="64"/>
      <c r="E1923" s="71"/>
    </row>
    <row r="1924" spans="4:5" ht="26.1" customHeight="1">
      <c r="D1924" s="64"/>
      <c r="E1924" s="71"/>
    </row>
    <row r="1925" spans="4:5" ht="26.1" customHeight="1">
      <c r="D1925" s="64"/>
      <c r="E1925" s="71"/>
    </row>
    <row r="1926" spans="4:5" ht="26.1" customHeight="1">
      <c r="D1926" s="64"/>
      <c r="E1926" s="71"/>
    </row>
    <row r="1927" spans="4:5" ht="26.1" customHeight="1">
      <c r="D1927" s="64"/>
      <c r="E1927" s="71"/>
    </row>
    <row r="1928" spans="4:5" ht="26.1" customHeight="1">
      <c r="D1928" s="64"/>
      <c r="E1928" s="71"/>
    </row>
    <row r="1929" spans="4:5" ht="26.1" customHeight="1">
      <c r="D1929" s="64"/>
      <c r="E1929" s="71"/>
    </row>
    <row r="1930" spans="4:5" ht="26.1" customHeight="1">
      <c r="D1930" s="64"/>
      <c r="E1930" s="71"/>
    </row>
    <row r="1931" spans="4:5" ht="26.1" customHeight="1">
      <c r="D1931" s="64"/>
      <c r="E1931" s="71"/>
    </row>
    <row r="1932" spans="4:5" ht="26.1" customHeight="1">
      <c r="D1932" s="64"/>
      <c r="E1932" s="71"/>
    </row>
    <row r="1933" spans="4:5" ht="26.1" customHeight="1">
      <c r="D1933" s="64"/>
      <c r="E1933" s="71"/>
    </row>
    <row r="1934" spans="4:5" ht="26.1" customHeight="1">
      <c r="D1934" s="64"/>
      <c r="E1934" s="71"/>
    </row>
    <row r="1935" spans="4:5" ht="26.1" customHeight="1">
      <c r="D1935" s="64"/>
      <c r="E1935" s="71"/>
    </row>
    <row r="1936" spans="4:5" ht="26.1" customHeight="1">
      <c r="D1936" s="64"/>
      <c r="E1936" s="71"/>
    </row>
    <row r="1937" spans="4:5" ht="26.1" customHeight="1">
      <c r="D1937" s="64"/>
      <c r="E1937" s="71"/>
    </row>
    <row r="1938" spans="4:5" ht="26.1" customHeight="1">
      <c r="D1938" s="64"/>
      <c r="E1938" s="71"/>
    </row>
    <row r="1939" spans="4:5" ht="26.1" customHeight="1">
      <c r="D1939" s="64"/>
      <c r="E1939" s="71"/>
    </row>
    <row r="1940" spans="4:5" ht="26.1" customHeight="1">
      <c r="D1940" s="64"/>
      <c r="E1940" s="71"/>
    </row>
    <row r="1941" spans="4:5" ht="26.1" customHeight="1">
      <c r="D1941" s="64"/>
      <c r="E1941" s="71"/>
    </row>
    <row r="1942" spans="4:5" ht="26.1" customHeight="1">
      <c r="D1942" s="64"/>
      <c r="E1942" s="71"/>
    </row>
    <row r="1943" spans="4:5" ht="26.1" customHeight="1">
      <c r="D1943" s="64"/>
      <c r="E1943" s="71"/>
    </row>
    <row r="1944" spans="4:5" ht="26.1" customHeight="1">
      <c r="D1944" s="64"/>
      <c r="E1944" s="71"/>
    </row>
    <row r="1945" spans="4:5" ht="26.1" customHeight="1">
      <c r="D1945" s="64"/>
      <c r="E1945" s="71"/>
    </row>
    <row r="1946" spans="4:5" ht="26.1" customHeight="1">
      <c r="D1946" s="64"/>
      <c r="E1946" s="71"/>
    </row>
    <row r="1947" spans="4:5" ht="26.1" customHeight="1">
      <c r="D1947" s="64"/>
      <c r="E1947" s="71"/>
    </row>
    <row r="1948" spans="4:5" ht="26.1" customHeight="1">
      <c r="D1948" s="64"/>
      <c r="E1948" s="71"/>
    </row>
    <row r="1949" spans="4:5" ht="26.1" customHeight="1">
      <c r="D1949" s="64"/>
      <c r="E1949" s="71"/>
    </row>
    <row r="1950" spans="4:5" ht="26.1" customHeight="1">
      <c r="D1950" s="64"/>
      <c r="E1950" s="71"/>
    </row>
    <row r="1951" spans="4:5" ht="26.1" customHeight="1">
      <c r="D1951" s="64"/>
      <c r="E1951" s="71"/>
    </row>
    <row r="1952" spans="4:5" ht="26.1" customHeight="1">
      <c r="D1952" s="64"/>
      <c r="E1952" s="71"/>
    </row>
    <row r="1953" spans="4:5" ht="26.1" customHeight="1">
      <c r="D1953" s="64"/>
      <c r="E1953" s="71"/>
    </row>
    <row r="1954" spans="4:5" ht="26.1" customHeight="1">
      <c r="D1954" s="64"/>
      <c r="E1954" s="71"/>
    </row>
    <row r="1955" spans="4:5" ht="26.1" customHeight="1">
      <c r="D1955" s="64"/>
      <c r="E1955" s="71"/>
    </row>
    <row r="1956" spans="4:5" ht="26.1" customHeight="1">
      <c r="D1956" s="64"/>
      <c r="E1956" s="71"/>
    </row>
    <row r="1957" spans="4:5" ht="26.1" customHeight="1">
      <c r="D1957" s="64"/>
      <c r="E1957" s="71"/>
    </row>
    <row r="1958" spans="4:5" ht="26.1" customHeight="1">
      <c r="D1958" s="64"/>
      <c r="E1958" s="71"/>
    </row>
    <row r="1959" spans="4:5" ht="26.1" customHeight="1">
      <c r="D1959" s="64"/>
      <c r="E1959" s="71"/>
    </row>
    <row r="1960" spans="4:5" ht="26.1" customHeight="1">
      <c r="D1960" s="64"/>
      <c r="E1960" s="71"/>
    </row>
    <row r="1961" spans="4:5" ht="26.1" customHeight="1">
      <c r="D1961" s="64"/>
      <c r="E1961" s="71"/>
    </row>
    <row r="1962" spans="4:5" ht="26.1" customHeight="1">
      <c r="D1962" s="64"/>
      <c r="E1962" s="71"/>
    </row>
    <row r="1963" spans="4:5" ht="26.1" customHeight="1">
      <c r="D1963" s="64"/>
      <c r="E1963" s="71"/>
    </row>
    <row r="1964" spans="4:5" ht="26.1" customHeight="1">
      <c r="D1964" s="64"/>
      <c r="E1964" s="71"/>
    </row>
    <row r="1965" spans="4:5" ht="26.1" customHeight="1">
      <c r="D1965" s="64"/>
      <c r="E1965" s="71"/>
    </row>
    <row r="1966" spans="4:5" ht="26.1" customHeight="1">
      <c r="D1966" s="64"/>
      <c r="E1966" s="71"/>
    </row>
    <row r="1967" spans="4:5" ht="26.1" customHeight="1">
      <c r="D1967" s="64"/>
      <c r="E1967" s="71"/>
    </row>
    <row r="1968" spans="4:5" ht="26.1" customHeight="1">
      <c r="D1968" s="64"/>
      <c r="E1968" s="71"/>
    </row>
    <row r="1969" spans="4:5" ht="26.1" customHeight="1">
      <c r="D1969" s="64"/>
      <c r="E1969" s="71"/>
    </row>
    <row r="1970" spans="4:5" ht="26.1" customHeight="1">
      <c r="D1970" s="64"/>
      <c r="E1970" s="71"/>
    </row>
    <row r="1971" spans="4:5" ht="26.1" customHeight="1">
      <c r="D1971" s="64"/>
      <c r="E1971" s="71"/>
    </row>
    <row r="1972" spans="4:5" ht="26.1" customHeight="1">
      <c r="D1972" s="64"/>
      <c r="E1972" s="71"/>
    </row>
    <row r="1973" spans="4:5" ht="26.1" customHeight="1">
      <c r="D1973" s="64"/>
      <c r="E1973" s="71"/>
    </row>
    <row r="1974" spans="4:5" ht="26.1" customHeight="1">
      <c r="D1974" s="64"/>
      <c r="E1974" s="71"/>
    </row>
    <row r="1975" spans="4:5" ht="26.1" customHeight="1">
      <c r="D1975" s="64"/>
      <c r="E1975" s="71"/>
    </row>
    <row r="1976" spans="4:5" ht="26.1" customHeight="1">
      <c r="D1976" s="64"/>
      <c r="E1976" s="71"/>
    </row>
    <row r="1977" spans="4:5" ht="26.1" customHeight="1">
      <c r="D1977" s="64"/>
      <c r="E1977" s="71"/>
    </row>
    <row r="1978" spans="4:5" ht="26.1" customHeight="1">
      <c r="D1978" s="64"/>
      <c r="E1978" s="71"/>
    </row>
    <row r="1979" spans="4:5" ht="26.1" customHeight="1">
      <c r="D1979" s="64"/>
      <c r="E1979" s="71"/>
    </row>
    <row r="1980" spans="4:5" ht="26.1" customHeight="1">
      <c r="D1980" s="64"/>
      <c r="E1980" s="71"/>
    </row>
    <row r="1981" spans="4:5" ht="26.1" customHeight="1">
      <c r="D1981" s="64"/>
      <c r="E1981" s="71"/>
    </row>
    <row r="1982" spans="4:5" ht="26.1" customHeight="1">
      <c r="D1982" s="64"/>
      <c r="E1982" s="71"/>
    </row>
    <row r="1983" spans="4:5" ht="26.1" customHeight="1">
      <c r="D1983" s="64"/>
      <c r="E1983" s="71"/>
    </row>
    <row r="1984" spans="4:5" ht="26.1" customHeight="1">
      <c r="D1984" s="64"/>
      <c r="E1984" s="71"/>
    </row>
    <row r="1985" spans="4:5" ht="26.1" customHeight="1">
      <c r="D1985" s="64"/>
      <c r="E1985" s="71"/>
    </row>
    <row r="1986" spans="4:5" ht="26.1" customHeight="1">
      <c r="D1986" s="64"/>
      <c r="E1986" s="71"/>
    </row>
    <row r="1987" spans="4:5" ht="26.1" customHeight="1">
      <c r="D1987" s="64"/>
      <c r="E1987" s="71"/>
    </row>
    <row r="1988" spans="4:5" ht="26.1" customHeight="1">
      <c r="D1988" s="64"/>
      <c r="E1988" s="71"/>
    </row>
    <row r="1989" spans="4:5" ht="26.1" customHeight="1">
      <c r="D1989" s="64"/>
      <c r="E1989" s="71"/>
    </row>
    <row r="1990" spans="4:5" ht="26.1" customHeight="1">
      <c r="D1990" s="64"/>
      <c r="E1990" s="71"/>
    </row>
    <row r="1991" spans="4:5" ht="26.1" customHeight="1">
      <c r="D1991" s="64"/>
      <c r="E1991" s="71"/>
    </row>
    <row r="1992" spans="4:5" ht="26.1" customHeight="1">
      <c r="D1992" s="64"/>
      <c r="E1992" s="71"/>
    </row>
    <row r="1993" spans="4:5" ht="26.1" customHeight="1">
      <c r="D1993" s="64"/>
      <c r="E1993" s="71"/>
    </row>
    <row r="1994" spans="4:5" ht="26.1" customHeight="1">
      <c r="D1994" s="64"/>
      <c r="E1994" s="71"/>
    </row>
    <row r="1995" spans="4:5" ht="26.1" customHeight="1">
      <c r="D1995" s="64"/>
      <c r="E1995" s="71"/>
    </row>
    <row r="1996" spans="4:5" ht="26.1" customHeight="1">
      <c r="D1996" s="64"/>
      <c r="E1996" s="71"/>
    </row>
    <row r="1997" spans="4:5" ht="26.1" customHeight="1">
      <c r="D1997" s="64"/>
      <c r="E1997" s="71"/>
    </row>
    <row r="1998" spans="4:5" ht="26.1" customHeight="1">
      <c r="D1998" s="64"/>
      <c r="E1998" s="71"/>
    </row>
    <row r="1999" spans="4:5" ht="26.1" customHeight="1">
      <c r="D1999" s="64"/>
      <c r="E1999" s="71"/>
    </row>
    <row r="2000" spans="4:5" ht="26.1" customHeight="1">
      <c r="D2000" s="64"/>
      <c r="E2000" s="71"/>
    </row>
    <row r="2001" spans="4:5" ht="26.1" customHeight="1">
      <c r="D2001" s="64"/>
      <c r="E2001" s="71"/>
    </row>
    <row r="2002" spans="4:5" ht="26.1" customHeight="1">
      <c r="D2002" s="64"/>
      <c r="E2002" s="71"/>
    </row>
    <row r="2003" spans="4:5" ht="26.1" customHeight="1">
      <c r="D2003" s="64"/>
      <c r="E2003" s="71"/>
    </row>
    <row r="2004" spans="4:5" ht="26.1" customHeight="1">
      <c r="D2004" s="64"/>
      <c r="E2004" s="71"/>
    </row>
    <row r="2005" spans="4:5" ht="26.1" customHeight="1">
      <c r="D2005" s="64"/>
      <c r="E2005" s="71"/>
    </row>
    <row r="2006" spans="4:5" ht="26.1" customHeight="1">
      <c r="D2006" s="64"/>
      <c r="E2006" s="71"/>
    </row>
    <row r="2007" spans="4:5" ht="26.1" customHeight="1">
      <c r="D2007" s="64"/>
      <c r="E2007" s="71"/>
    </row>
    <row r="2008" spans="4:5" ht="26.1" customHeight="1">
      <c r="D2008" s="64"/>
      <c r="E2008" s="71"/>
    </row>
    <row r="2009" spans="4:5" ht="26.1" customHeight="1">
      <c r="D2009" s="64"/>
      <c r="E2009" s="71"/>
    </row>
    <row r="2010" spans="4:5" ht="26.1" customHeight="1">
      <c r="D2010" s="64"/>
      <c r="E2010" s="71"/>
    </row>
    <row r="2011" spans="4:5" ht="26.1" customHeight="1">
      <c r="D2011" s="64"/>
      <c r="E2011" s="71"/>
    </row>
    <row r="2012" spans="4:5" ht="26.1" customHeight="1">
      <c r="D2012" s="64"/>
      <c r="E2012" s="71"/>
    </row>
    <row r="2013" spans="4:5" ht="26.1" customHeight="1">
      <c r="D2013" s="64"/>
      <c r="E2013" s="71"/>
    </row>
    <row r="2014" spans="4:5" ht="26.1" customHeight="1">
      <c r="D2014" s="64"/>
      <c r="E2014" s="71"/>
    </row>
    <row r="2015" spans="4:5" ht="26.1" customHeight="1">
      <c r="D2015" s="64"/>
      <c r="E2015" s="71"/>
    </row>
    <row r="2016" spans="4:5" ht="26.1" customHeight="1">
      <c r="D2016" s="64"/>
      <c r="E2016" s="71"/>
    </row>
    <row r="2017" spans="4:5" ht="26.1" customHeight="1">
      <c r="D2017" s="64"/>
      <c r="E2017" s="71"/>
    </row>
    <row r="2018" spans="4:5" ht="26.1" customHeight="1">
      <c r="D2018" s="64"/>
      <c r="E2018" s="71"/>
    </row>
    <row r="2019" spans="4:5" ht="26.1" customHeight="1">
      <c r="D2019" s="64"/>
      <c r="E2019" s="71"/>
    </row>
    <row r="2020" spans="4:5" ht="26.1" customHeight="1">
      <c r="D2020" s="64"/>
      <c r="E2020" s="71"/>
    </row>
    <row r="2021" spans="4:5" ht="26.1" customHeight="1">
      <c r="D2021" s="64"/>
      <c r="E2021" s="71"/>
    </row>
    <row r="2022" spans="4:5" ht="26.1" customHeight="1">
      <c r="D2022" s="64"/>
      <c r="E2022" s="71"/>
    </row>
    <row r="2023" spans="4:5" ht="26.1" customHeight="1">
      <c r="D2023" s="64"/>
      <c r="E2023" s="71"/>
    </row>
    <row r="2024" spans="4:5" ht="26.1" customHeight="1">
      <c r="D2024" s="64"/>
      <c r="E2024" s="71"/>
    </row>
    <row r="2025" spans="4:5" ht="26.1" customHeight="1">
      <c r="D2025" s="64"/>
      <c r="E2025" s="71"/>
    </row>
    <row r="2026" spans="4:5" ht="26.1" customHeight="1">
      <c r="D2026" s="64"/>
      <c r="E2026" s="71"/>
    </row>
    <row r="2027" spans="4:5" ht="26.1" customHeight="1">
      <c r="D2027" s="64"/>
      <c r="E2027" s="71"/>
    </row>
    <row r="2028" spans="4:5" ht="26.1" customHeight="1">
      <c r="D2028" s="64"/>
      <c r="E2028" s="71"/>
    </row>
    <row r="2029" spans="4:5" ht="26.1" customHeight="1">
      <c r="D2029" s="64"/>
      <c r="E2029" s="71"/>
    </row>
    <row r="2030" spans="4:5" ht="26.1" customHeight="1">
      <c r="D2030" s="64"/>
      <c r="E2030" s="71"/>
    </row>
    <row r="2031" spans="4:5" ht="26.1" customHeight="1">
      <c r="D2031" s="64"/>
      <c r="E2031" s="71"/>
    </row>
    <row r="2032" spans="4:5" ht="26.1" customHeight="1">
      <c r="D2032" s="64"/>
      <c r="E2032" s="71"/>
    </row>
    <row r="2033" spans="4:5" ht="26.1" customHeight="1">
      <c r="D2033" s="64"/>
      <c r="E2033" s="71"/>
    </row>
    <row r="2034" spans="4:5" ht="26.1" customHeight="1">
      <c r="D2034" s="64"/>
      <c r="E2034" s="71"/>
    </row>
    <row r="2035" spans="4:5" ht="26.1" customHeight="1">
      <c r="D2035" s="64"/>
      <c r="E2035" s="71"/>
    </row>
    <row r="2036" spans="4:5" ht="26.1" customHeight="1">
      <c r="D2036" s="64"/>
      <c r="E2036" s="71"/>
    </row>
    <row r="2037" spans="4:5" ht="26.1" customHeight="1">
      <c r="D2037" s="64"/>
      <c r="E2037" s="71"/>
    </row>
    <row r="2038" spans="4:5" ht="26.1" customHeight="1">
      <c r="D2038" s="64"/>
      <c r="E2038" s="71"/>
    </row>
    <row r="2039" spans="4:5" ht="26.1" customHeight="1">
      <c r="D2039" s="64"/>
      <c r="E2039" s="71"/>
    </row>
    <row r="2040" spans="4:5" ht="26.1" customHeight="1">
      <c r="D2040" s="64"/>
      <c r="E2040" s="71"/>
    </row>
    <row r="2041" spans="4:5" ht="26.1" customHeight="1">
      <c r="D2041" s="64"/>
      <c r="E2041" s="71"/>
    </row>
    <row r="2042" spans="4:5" ht="26.1" customHeight="1">
      <c r="D2042" s="64"/>
      <c r="E2042" s="71"/>
    </row>
    <row r="2043" spans="4:5" ht="26.1" customHeight="1">
      <c r="D2043" s="64"/>
      <c r="E2043" s="71"/>
    </row>
    <row r="2044" spans="4:5" ht="26.1" customHeight="1">
      <c r="D2044" s="64"/>
      <c r="E2044" s="71"/>
    </row>
    <row r="2045" spans="4:5" ht="26.1" customHeight="1">
      <c r="D2045" s="64"/>
      <c r="E2045" s="71"/>
    </row>
    <row r="2046" spans="4:5" ht="26.1" customHeight="1">
      <c r="D2046" s="64"/>
      <c r="E2046" s="71"/>
    </row>
    <row r="2047" spans="4:5" ht="26.1" customHeight="1">
      <c r="D2047" s="64"/>
      <c r="E2047" s="71"/>
    </row>
    <row r="2048" spans="4:5" ht="26.1" customHeight="1">
      <c r="D2048" s="64"/>
      <c r="E2048" s="71"/>
    </row>
    <row r="2049" spans="4:5" ht="26.1" customHeight="1">
      <c r="D2049" s="64"/>
      <c r="E2049" s="71"/>
    </row>
    <row r="2050" spans="4:5" ht="26.1" customHeight="1">
      <c r="D2050" s="64"/>
      <c r="E2050" s="71"/>
    </row>
    <row r="2051" spans="4:5" ht="26.1" customHeight="1">
      <c r="D2051" s="64"/>
      <c r="E2051" s="71"/>
    </row>
    <row r="2052" spans="4:5" ht="26.1" customHeight="1">
      <c r="D2052" s="64"/>
      <c r="E2052" s="71"/>
    </row>
    <row r="2053" spans="4:5" ht="26.1" customHeight="1">
      <c r="D2053" s="64"/>
      <c r="E2053" s="71"/>
    </row>
    <row r="2054" spans="4:5" ht="26.1" customHeight="1">
      <c r="D2054" s="64"/>
      <c r="E2054" s="71"/>
    </row>
    <row r="2055" spans="4:5" ht="26.1" customHeight="1">
      <c r="D2055" s="64"/>
      <c r="E2055" s="71"/>
    </row>
    <row r="2056" spans="4:5" ht="26.1" customHeight="1">
      <c r="D2056" s="64"/>
      <c r="E2056" s="71"/>
    </row>
    <row r="2057" spans="4:5" ht="26.1" customHeight="1">
      <c r="D2057" s="64"/>
      <c r="E2057" s="71"/>
    </row>
    <row r="2058" spans="4:5" ht="26.1" customHeight="1">
      <c r="D2058" s="64"/>
      <c r="E2058" s="71"/>
    </row>
    <row r="2059" spans="4:5" ht="26.1" customHeight="1">
      <c r="D2059" s="64"/>
      <c r="E2059" s="71"/>
    </row>
    <row r="2060" spans="4:5" ht="26.1" customHeight="1">
      <c r="D2060" s="64"/>
      <c r="E2060" s="71"/>
    </row>
    <row r="2061" spans="4:5" ht="26.1" customHeight="1">
      <c r="D2061" s="64"/>
      <c r="E2061" s="71"/>
    </row>
    <row r="2062" spans="4:5" ht="26.1" customHeight="1">
      <c r="D2062" s="64"/>
      <c r="E2062" s="71"/>
    </row>
    <row r="2063" spans="4:5" ht="26.1" customHeight="1">
      <c r="D2063" s="64"/>
      <c r="E2063" s="71"/>
    </row>
    <row r="2064" spans="4:5" ht="26.1" customHeight="1">
      <c r="D2064" s="64"/>
      <c r="E2064" s="71"/>
    </row>
    <row r="2065" spans="4:5" ht="26.1" customHeight="1">
      <c r="D2065" s="64"/>
      <c r="E2065" s="71"/>
    </row>
    <row r="2066" spans="4:5" ht="26.1" customHeight="1">
      <c r="D2066" s="64"/>
      <c r="E2066" s="71"/>
    </row>
    <row r="2067" spans="4:5" ht="26.1" customHeight="1">
      <c r="D2067" s="64"/>
      <c r="E2067" s="71"/>
    </row>
    <row r="2068" spans="4:5" ht="26.1" customHeight="1">
      <c r="D2068" s="64"/>
      <c r="E2068" s="71"/>
    </row>
    <row r="2069" spans="4:5" ht="26.1" customHeight="1">
      <c r="D2069" s="64"/>
      <c r="E2069" s="71"/>
    </row>
    <row r="2070" spans="4:5" ht="26.1" customHeight="1">
      <c r="D2070" s="64"/>
      <c r="E2070" s="71"/>
    </row>
    <row r="2071" spans="4:5" ht="26.1" customHeight="1">
      <c r="D2071" s="64"/>
      <c r="E2071" s="71"/>
    </row>
    <row r="2072" spans="4:5" ht="26.1" customHeight="1">
      <c r="D2072" s="64"/>
      <c r="E2072" s="71"/>
    </row>
    <row r="2073" spans="4:5" ht="26.1" customHeight="1">
      <c r="D2073" s="64"/>
      <c r="E2073" s="71"/>
    </row>
    <row r="2074" spans="4:5" ht="26.1" customHeight="1">
      <c r="D2074" s="64"/>
      <c r="E2074" s="71"/>
    </row>
    <row r="2075" spans="4:5" ht="26.1" customHeight="1">
      <c r="D2075" s="64"/>
      <c r="E2075" s="71"/>
    </row>
    <row r="2076" spans="4:5" ht="26.1" customHeight="1">
      <c r="D2076" s="64"/>
      <c r="E2076" s="71"/>
    </row>
    <row r="2077" spans="4:5" ht="26.1" customHeight="1">
      <c r="D2077" s="64"/>
      <c r="E2077" s="71"/>
    </row>
    <row r="2078" spans="4:5" ht="26.1" customHeight="1">
      <c r="D2078" s="64"/>
      <c r="E2078" s="71"/>
    </row>
    <row r="2079" spans="4:5" ht="26.1" customHeight="1">
      <c r="D2079" s="64"/>
      <c r="E2079" s="71"/>
    </row>
    <row r="2080" spans="4:5" ht="26.1" customHeight="1">
      <c r="D2080" s="64"/>
      <c r="E2080" s="71"/>
    </row>
    <row r="2081" spans="4:5" ht="26.1" customHeight="1">
      <c r="D2081" s="64"/>
      <c r="E2081" s="71"/>
    </row>
    <row r="2082" spans="4:5" ht="26.1" customHeight="1">
      <c r="D2082" s="64"/>
      <c r="E2082" s="71"/>
    </row>
    <row r="2083" spans="4:5" ht="26.1" customHeight="1">
      <c r="D2083" s="64"/>
      <c r="E2083" s="71"/>
    </row>
    <row r="2084" spans="4:5" ht="26.1" customHeight="1">
      <c r="D2084" s="64"/>
      <c r="E2084" s="71"/>
    </row>
    <row r="2085" spans="4:5" ht="26.1" customHeight="1">
      <c r="D2085" s="64"/>
      <c r="E2085" s="71"/>
    </row>
    <row r="2086" spans="4:5" ht="26.1" customHeight="1">
      <c r="D2086" s="64"/>
      <c r="E2086" s="71"/>
    </row>
    <row r="2087" spans="4:5" ht="26.1" customHeight="1">
      <c r="D2087" s="64"/>
      <c r="E2087" s="71"/>
    </row>
    <row r="2088" spans="4:5" ht="26.1" customHeight="1">
      <c r="D2088" s="64"/>
      <c r="E2088" s="71"/>
    </row>
    <row r="2089" spans="4:5" ht="26.1" customHeight="1">
      <c r="D2089" s="64"/>
      <c r="E2089" s="71"/>
    </row>
    <row r="2090" spans="4:5" ht="26.1" customHeight="1">
      <c r="D2090" s="64"/>
      <c r="E2090" s="71"/>
    </row>
    <row r="2091" spans="4:5" ht="26.1" customHeight="1">
      <c r="D2091" s="64"/>
      <c r="E2091" s="71"/>
    </row>
    <row r="2092" spans="4:5" ht="26.1" customHeight="1">
      <c r="D2092" s="64"/>
      <c r="E2092" s="71"/>
    </row>
    <row r="2093" spans="4:5" ht="26.1" customHeight="1">
      <c r="D2093" s="64"/>
      <c r="E2093" s="71"/>
    </row>
    <row r="2094" spans="4:5" ht="26.1" customHeight="1">
      <c r="D2094" s="64"/>
      <c r="E2094" s="71"/>
    </row>
    <row r="2095" spans="4:5" ht="26.1" customHeight="1">
      <c r="D2095" s="64"/>
      <c r="E2095" s="71"/>
    </row>
    <row r="2096" spans="4:5" ht="26.1" customHeight="1">
      <c r="D2096" s="64"/>
      <c r="E2096" s="71"/>
    </row>
    <row r="2097" spans="4:5" ht="26.1" customHeight="1">
      <c r="D2097" s="64"/>
      <c r="E2097" s="71"/>
    </row>
    <row r="2098" spans="4:5" ht="26.1" customHeight="1">
      <c r="D2098" s="64"/>
      <c r="E2098" s="71"/>
    </row>
    <row r="2099" spans="4:5" ht="26.1" customHeight="1">
      <c r="D2099" s="64"/>
      <c r="E2099" s="71"/>
    </row>
    <row r="2100" spans="4:5" ht="26.1" customHeight="1">
      <c r="D2100" s="64"/>
      <c r="E2100" s="71"/>
    </row>
    <row r="2101" spans="4:5" ht="26.1" customHeight="1">
      <c r="D2101" s="64"/>
      <c r="E2101" s="71"/>
    </row>
    <row r="2102" spans="4:5" ht="26.1" customHeight="1">
      <c r="D2102" s="64"/>
      <c r="E2102" s="71"/>
    </row>
    <row r="2103" spans="4:5" ht="26.1" customHeight="1">
      <c r="D2103" s="64"/>
      <c r="E2103" s="71"/>
    </row>
    <row r="2104" spans="4:5" ht="26.1" customHeight="1">
      <c r="D2104" s="64"/>
      <c r="E2104" s="71"/>
    </row>
    <row r="2105" spans="4:5" ht="26.1" customHeight="1">
      <c r="D2105" s="64"/>
      <c r="E2105" s="71"/>
    </row>
    <row r="2106" spans="4:5" ht="26.1" customHeight="1">
      <c r="D2106" s="64"/>
      <c r="E2106" s="71"/>
    </row>
    <row r="2107" spans="4:5" ht="26.1" customHeight="1">
      <c r="D2107" s="64"/>
      <c r="E2107" s="71"/>
    </row>
    <row r="2108" spans="4:5" ht="26.1" customHeight="1">
      <c r="D2108" s="64"/>
      <c r="E2108" s="71"/>
    </row>
    <row r="2109" spans="4:5" ht="26.1" customHeight="1">
      <c r="D2109" s="64"/>
      <c r="E2109" s="71"/>
    </row>
    <row r="2110" spans="4:5" ht="26.1" customHeight="1">
      <c r="D2110" s="64"/>
      <c r="E2110" s="71"/>
    </row>
    <row r="2111" spans="4:5" ht="26.1" customHeight="1">
      <c r="D2111" s="64"/>
      <c r="E2111" s="71"/>
    </row>
    <row r="2112" spans="4:5" ht="26.1" customHeight="1">
      <c r="D2112" s="64"/>
      <c r="E2112" s="71"/>
    </row>
    <row r="2113" spans="4:5" ht="26.1" customHeight="1">
      <c r="D2113" s="64"/>
      <c r="E2113" s="71"/>
    </row>
    <row r="2114" spans="4:5" ht="26.1" customHeight="1">
      <c r="D2114" s="64"/>
      <c r="E2114" s="71"/>
    </row>
    <row r="2115" spans="4:5" ht="26.1" customHeight="1">
      <c r="D2115" s="64"/>
      <c r="E2115" s="71"/>
    </row>
    <row r="2116" spans="4:5" ht="26.1" customHeight="1">
      <c r="D2116" s="64"/>
      <c r="E2116" s="71"/>
    </row>
    <row r="2117" spans="4:5" ht="26.1" customHeight="1">
      <c r="D2117" s="64"/>
      <c r="E2117" s="71"/>
    </row>
    <row r="2118" spans="4:5" ht="26.1" customHeight="1">
      <c r="D2118" s="64"/>
      <c r="E2118" s="71"/>
    </row>
    <row r="2119" spans="4:5" ht="26.1" customHeight="1">
      <c r="D2119" s="64"/>
      <c r="E2119" s="71"/>
    </row>
    <row r="2120" spans="4:5" ht="26.1" customHeight="1">
      <c r="D2120" s="64"/>
      <c r="E2120" s="71"/>
    </row>
    <row r="2121" spans="4:5" ht="26.1" customHeight="1">
      <c r="D2121" s="64"/>
      <c r="E2121" s="71"/>
    </row>
    <row r="2122" spans="4:5" ht="26.1" customHeight="1">
      <c r="D2122" s="64"/>
      <c r="E2122" s="71"/>
    </row>
    <row r="2123" spans="4:5" ht="26.1" customHeight="1">
      <c r="D2123" s="64"/>
      <c r="E2123" s="71"/>
    </row>
    <row r="2124" spans="4:5" ht="26.1" customHeight="1">
      <c r="D2124" s="64"/>
      <c r="E2124" s="71"/>
    </row>
    <row r="2125" spans="4:5" ht="26.1" customHeight="1">
      <c r="D2125" s="64"/>
      <c r="E2125" s="71"/>
    </row>
    <row r="2126" spans="4:5" ht="26.1" customHeight="1">
      <c r="D2126" s="64"/>
      <c r="E2126" s="71"/>
    </row>
    <row r="2127" spans="4:5" ht="26.1" customHeight="1">
      <c r="D2127" s="64"/>
      <c r="E2127" s="71"/>
    </row>
    <row r="2128" spans="4:5" ht="26.1" customHeight="1">
      <c r="D2128" s="64"/>
      <c r="E2128" s="71"/>
    </row>
    <row r="2129" spans="4:5" ht="26.1" customHeight="1">
      <c r="D2129" s="64"/>
      <c r="E2129" s="71"/>
    </row>
    <row r="2130" spans="4:5" ht="26.1" customHeight="1">
      <c r="D2130" s="64"/>
      <c r="E2130" s="71"/>
    </row>
    <row r="2131" spans="4:5" ht="26.1" customHeight="1">
      <c r="D2131" s="64"/>
      <c r="E2131" s="71"/>
    </row>
    <row r="2132" spans="4:5" ht="26.1" customHeight="1">
      <c r="D2132" s="64"/>
      <c r="E2132" s="71"/>
    </row>
    <row r="2133" spans="4:5" ht="26.1" customHeight="1">
      <c r="D2133" s="64"/>
      <c r="E2133" s="71"/>
    </row>
    <row r="2134" spans="4:5" ht="26.1" customHeight="1">
      <c r="D2134" s="64"/>
      <c r="E2134" s="71"/>
    </row>
    <row r="2135" spans="4:5" ht="26.1" customHeight="1">
      <c r="D2135" s="64"/>
      <c r="E2135" s="71"/>
    </row>
    <row r="2136" spans="4:5" ht="26.1" customHeight="1">
      <c r="D2136" s="64"/>
      <c r="E2136" s="71"/>
    </row>
    <row r="2137" spans="4:5" ht="26.1" customHeight="1">
      <c r="D2137" s="64"/>
      <c r="E2137" s="71"/>
    </row>
    <row r="2138" spans="4:5" ht="26.1" customHeight="1">
      <c r="D2138" s="64"/>
      <c r="E2138" s="71"/>
    </row>
    <row r="2139" spans="4:5" ht="26.1" customHeight="1">
      <c r="D2139" s="64"/>
      <c r="E2139" s="71"/>
    </row>
    <row r="2140" spans="4:5" ht="26.1" customHeight="1">
      <c r="D2140" s="64"/>
      <c r="E2140" s="71"/>
    </row>
    <row r="2141" spans="4:5" ht="26.1" customHeight="1">
      <c r="D2141" s="64"/>
      <c r="E2141" s="71"/>
    </row>
    <row r="2142" spans="4:5" ht="26.1" customHeight="1">
      <c r="D2142" s="64"/>
      <c r="E2142" s="71"/>
    </row>
    <row r="2143" spans="4:5" ht="26.1" customHeight="1">
      <c r="D2143" s="64"/>
      <c r="E2143" s="71"/>
    </row>
    <row r="2144" spans="4:5" ht="26.1" customHeight="1">
      <c r="D2144" s="64"/>
      <c r="E2144" s="71"/>
    </row>
    <row r="2145" spans="4:5" ht="26.1" customHeight="1">
      <c r="D2145" s="64"/>
      <c r="E2145" s="71"/>
    </row>
    <row r="2146" spans="4:5" ht="26.1" customHeight="1">
      <c r="D2146" s="64"/>
      <c r="E2146" s="71"/>
    </row>
    <row r="2147" spans="4:5" ht="26.1" customHeight="1">
      <c r="D2147" s="64"/>
      <c r="E2147" s="71"/>
    </row>
    <row r="2148" spans="4:5" ht="26.1" customHeight="1">
      <c r="D2148" s="64"/>
      <c r="E2148" s="71"/>
    </row>
    <row r="2149" spans="4:5" ht="26.1" customHeight="1">
      <c r="D2149" s="64"/>
      <c r="E2149" s="71"/>
    </row>
    <row r="2150" spans="4:5" ht="26.1" customHeight="1">
      <c r="D2150" s="64"/>
      <c r="E2150" s="71"/>
    </row>
    <row r="2151" spans="4:5" ht="26.1" customHeight="1">
      <c r="D2151" s="64"/>
      <c r="E2151" s="71"/>
    </row>
    <row r="2152" spans="4:5" ht="26.1" customHeight="1">
      <c r="D2152" s="64"/>
      <c r="E2152" s="71"/>
    </row>
    <row r="2153" spans="4:5" ht="26.1" customHeight="1">
      <c r="D2153" s="64"/>
      <c r="E2153" s="71"/>
    </row>
    <row r="2154" spans="4:5" ht="26.1" customHeight="1">
      <c r="D2154" s="64"/>
      <c r="E2154" s="71"/>
    </row>
    <row r="2155" spans="4:5" ht="26.1" customHeight="1">
      <c r="D2155" s="64"/>
      <c r="E2155" s="71"/>
    </row>
    <row r="2156" spans="4:5" ht="26.1" customHeight="1">
      <c r="D2156" s="64"/>
      <c r="E2156" s="71"/>
    </row>
    <row r="2157" spans="4:5" ht="26.1" customHeight="1">
      <c r="D2157" s="64"/>
      <c r="E2157" s="71"/>
    </row>
    <row r="2158" spans="4:5" ht="26.1" customHeight="1">
      <c r="D2158" s="64"/>
      <c r="E2158" s="71"/>
    </row>
    <row r="2159" spans="4:5" ht="26.1" customHeight="1">
      <c r="D2159" s="64"/>
      <c r="E2159" s="71"/>
    </row>
    <row r="2160" spans="4:5" ht="26.1" customHeight="1">
      <c r="D2160" s="64"/>
      <c r="E2160" s="71"/>
    </row>
    <row r="2161" spans="4:5" ht="26.1" customHeight="1">
      <c r="D2161" s="64"/>
      <c r="E2161" s="71"/>
    </row>
    <row r="2162" spans="4:5" ht="26.1" customHeight="1">
      <c r="D2162" s="64"/>
      <c r="E2162" s="71"/>
    </row>
    <row r="2163" spans="4:5" ht="26.1" customHeight="1">
      <c r="D2163" s="64"/>
      <c r="E2163" s="71"/>
    </row>
    <row r="2164" spans="4:5" ht="26.1" customHeight="1">
      <c r="D2164" s="64"/>
      <c r="E2164" s="71"/>
    </row>
    <row r="2165" spans="4:5" ht="26.1" customHeight="1">
      <c r="D2165" s="64"/>
      <c r="E2165" s="71"/>
    </row>
    <row r="2166" spans="4:5" ht="26.1" customHeight="1">
      <c r="D2166" s="64"/>
      <c r="E2166" s="71"/>
    </row>
    <row r="2167" spans="4:5" ht="26.1" customHeight="1">
      <c r="D2167" s="64"/>
      <c r="E2167" s="71"/>
    </row>
    <row r="2168" spans="4:5" ht="26.1" customHeight="1">
      <c r="D2168" s="64"/>
      <c r="E2168" s="71"/>
    </row>
    <row r="2169" spans="4:5" ht="26.1" customHeight="1">
      <c r="D2169" s="64"/>
      <c r="E2169" s="71"/>
    </row>
    <row r="2170" spans="4:5" ht="26.1" customHeight="1">
      <c r="D2170" s="64"/>
      <c r="E2170" s="71"/>
    </row>
    <row r="2171" spans="4:5" ht="26.1" customHeight="1">
      <c r="D2171" s="64"/>
      <c r="E2171" s="71"/>
    </row>
    <row r="2172" spans="4:5" ht="26.1" customHeight="1">
      <c r="D2172" s="64"/>
      <c r="E2172" s="71"/>
    </row>
    <row r="2173" spans="4:5" ht="26.1" customHeight="1">
      <c r="D2173" s="64"/>
      <c r="E2173" s="71"/>
    </row>
    <row r="2174" spans="4:5" ht="26.1" customHeight="1">
      <c r="D2174" s="64"/>
      <c r="E2174" s="71"/>
    </row>
    <row r="2175" spans="4:5" ht="26.1" customHeight="1">
      <c r="D2175" s="64"/>
      <c r="E2175" s="71"/>
    </row>
    <row r="2176" spans="4:5" ht="26.1" customHeight="1">
      <c r="D2176" s="64"/>
      <c r="E2176" s="71"/>
    </row>
    <row r="2177" spans="4:5" ht="26.1" customHeight="1">
      <c r="D2177" s="64"/>
      <c r="E2177" s="71"/>
    </row>
    <row r="2178" spans="4:5" ht="26.1" customHeight="1">
      <c r="D2178" s="64"/>
      <c r="E2178" s="71"/>
    </row>
    <row r="2179" spans="4:5" ht="26.1" customHeight="1">
      <c r="D2179" s="64"/>
      <c r="E2179" s="71"/>
    </row>
    <row r="2180" spans="4:5" ht="26.1" customHeight="1">
      <c r="D2180" s="64"/>
      <c r="E2180" s="71"/>
    </row>
    <row r="2181" spans="4:5" ht="26.1" customHeight="1">
      <c r="D2181" s="64"/>
      <c r="E2181" s="71"/>
    </row>
    <row r="2182" spans="4:5" ht="26.1" customHeight="1">
      <c r="D2182" s="64"/>
      <c r="E2182" s="71"/>
    </row>
    <row r="2183" spans="4:5" ht="26.1" customHeight="1">
      <c r="D2183" s="64"/>
      <c r="E2183" s="71"/>
    </row>
    <row r="2184" spans="4:5" ht="26.1" customHeight="1">
      <c r="D2184" s="64"/>
      <c r="E2184" s="71"/>
    </row>
    <row r="2185" spans="4:5" ht="26.1" customHeight="1">
      <c r="D2185" s="64"/>
      <c r="E2185" s="71"/>
    </row>
    <row r="2186" spans="4:5" ht="26.1" customHeight="1">
      <c r="D2186" s="64"/>
      <c r="E2186" s="71"/>
    </row>
    <row r="2187" spans="4:5" ht="26.1" customHeight="1">
      <c r="D2187" s="64"/>
      <c r="E2187" s="71"/>
    </row>
    <row r="2188" spans="4:5" ht="26.1" customHeight="1">
      <c r="D2188" s="64"/>
      <c r="E2188" s="71"/>
    </row>
    <row r="2189" spans="4:5" ht="26.1" customHeight="1">
      <c r="D2189" s="64"/>
      <c r="E2189" s="71"/>
    </row>
    <row r="2190" spans="4:5" ht="26.1" customHeight="1">
      <c r="D2190" s="64"/>
      <c r="E2190" s="71"/>
    </row>
    <row r="2191" spans="4:5" ht="26.1" customHeight="1">
      <c r="D2191" s="64"/>
      <c r="E2191" s="71"/>
    </row>
    <row r="2192" spans="4:5" ht="26.1" customHeight="1">
      <c r="D2192" s="64"/>
      <c r="E2192" s="71"/>
    </row>
    <row r="2193" spans="4:5" ht="26.1" customHeight="1">
      <c r="D2193" s="64"/>
      <c r="E2193" s="71"/>
    </row>
    <row r="2194" spans="4:5" ht="26.1" customHeight="1">
      <c r="D2194" s="64"/>
      <c r="E2194" s="71"/>
    </row>
    <row r="2195" spans="4:5" ht="26.1" customHeight="1">
      <c r="D2195" s="64"/>
      <c r="E2195" s="71"/>
    </row>
    <row r="2196" spans="4:5" ht="26.1" customHeight="1">
      <c r="D2196" s="64"/>
      <c r="E2196" s="71"/>
    </row>
    <row r="2197" spans="4:5" ht="26.1" customHeight="1">
      <c r="D2197" s="64"/>
      <c r="E2197" s="71"/>
    </row>
    <row r="2198" spans="4:5" ht="26.1" customHeight="1">
      <c r="D2198" s="64"/>
      <c r="E2198" s="71"/>
    </row>
    <row r="2199" spans="4:5" ht="26.1" customHeight="1">
      <c r="D2199" s="64"/>
      <c r="E2199" s="71"/>
    </row>
    <row r="2200" spans="4:5" ht="26.1" customHeight="1">
      <c r="D2200" s="64"/>
      <c r="E2200" s="71"/>
    </row>
    <row r="2201" spans="4:5" ht="26.1" customHeight="1">
      <c r="D2201" s="64"/>
      <c r="E2201" s="71"/>
    </row>
    <row r="2202" spans="4:5" ht="26.1" customHeight="1">
      <c r="D2202" s="64"/>
      <c r="E2202" s="71"/>
    </row>
    <row r="2203" spans="4:5" ht="26.1" customHeight="1">
      <c r="D2203" s="64"/>
      <c r="E2203" s="71"/>
    </row>
    <row r="2204" spans="4:5" ht="26.1" customHeight="1">
      <c r="D2204" s="64"/>
      <c r="E2204" s="71"/>
    </row>
    <row r="2205" spans="4:5" ht="26.1" customHeight="1">
      <c r="D2205" s="64"/>
      <c r="E2205" s="71"/>
    </row>
    <row r="2206" spans="4:5" ht="26.1" customHeight="1">
      <c r="D2206" s="64"/>
      <c r="E2206" s="71"/>
    </row>
    <row r="2207" spans="4:5" ht="26.1" customHeight="1">
      <c r="D2207" s="64"/>
      <c r="E2207" s="71"/>
    </row>
    <row r="2208" spans="4:5" ht="26.1" customHeight="1">
      <c r="D2208" s="64"/>
      <c r="E2208" s="71"/>
    </row>
    <row r="2209" spans="4:5" ht="26.1" customHeight="1">
      <c r="D2209" s="64"/>
      <c r="E2209" s="71"/>
    </row>
    <row r="2210" spans="4:5" ht="26.1" customHeight="1">
      <c r="D2210" s="64"/>
      <c r="E2210" s="71"/>
    </row>
    <row r="2211" spans="4:5" ht="26.1" customHeight="1">
      <c r="D2211" s="64"/>
      <c r="E2211" s="71"/>
    </row>
    <row r="2212" spans="4:5" ht="26.1" customHeight="1">
      <c r="D2212" s="64"/>
      <c r="E2212" s="71"/>
    </row>
    <row r="2213" spans="4:5" ht="26.1" customHeight="1">
      <c r="D2213" s="64"/>
      <c r="E2213" s="71"/>
    </row>
    <row r="2214" spans="4:5" ht="26.1" customHeight="1">
      <c r="D2214" s="64"/>
      <c r="E2214" s="71"/>
    </row>
    <row r="2215" spans="4:5" ht="26.1" customHeight="1">
      <c r="D2215" s="64"/>
      <c r="E2215" s="71"/>
    </row>
    <row r="2216" spans="4:5" ht="26.1" customHeight="1">
      <c r="D2216" s="64"/>
      <c r="E2216" s="71"/>
    </row>
    <row r="2217" spans="4:5" ht="26.1" customHeight="1">
      <c r="D2217" s="64"/>
      <c r="E2217" s="71"/>
    </row>
    <row r="2218" spans="4:5" ht="26.1" customHeight="1">
      <c r="D2218" s="64"/>
      <c r="E2218" s="71"/>
    </row>
    <row r="2219" spans="4:5" ht="26.1" customHeight="1">
      <c r="D2219" s="64"/>
      <c r="E2219" s="71"/>
    </row>
    <row r="2220" spans="4:5" ht="26.1" customHeight="1">
      <c r="D2220" s="64"/>
      <c r="E2220" s="71"/>
    </row>
    <row r="2221" spans="4:5" ht="26.1" customHeight="1">
      <c r="D2221" s="64"/>
      <c r="E2221" s="71"/>
    </row>
    <row r="2222" spans="4:5" ht="26.1" customHeight="1">
      <c r="D2222" s="64"/>
      <c r="E2222" s="71"/>
    </row>
    <row r="2223" spans="4:5" ht="26.1" customHeight="1">
      <c r="D2223" s="64"/>
      <c r="E2223" s="71"/>
    </row>
    <row r="2224" spans="4:5" ht="26.1" customHeight="1">
      <c r="D2224" s="64"/>
      <c r="E2224" s="71"/>
    </row>
    <row r="2225" spans="4:5" ht="26.1" customHeight="1">
      <c r="D2225" s="64"/>
      <c r="E2225" s="71"/>
    </row>
    <row r="2226" spans="4:5" ht="26.1" customHeight="1">
      <c r="D2226" s="64"/>
      <c r="E2226" s="71"/>
    </row>
    <row r="2227" spans="4:5" ht="26.1" customHeight="1">
      <c r="D2227" s="64"/>
      <c r="E2227" s="71"/>
    </row>
    <row r="2228" spans="4:5" ht="26.1" customHeight="1">
      <c r="D2228" s="64"/>
      <c r="E2228" s="71"/>
    </row>
    <row r="2229" spans="4:5" ht="26.1" customHeight="1">
      <c r="D2229" s="64"/>
      <c r="E2229" s="71"/>
    </row>
    <row r="2230" spans="4:5" ht="26.1" customHeight="1">
      <c r="D2230" s="64"/>
      <c r="E2230" s="71"/>
    </row>
    <row r="2231" spans="4:5" ht="26.1" customHeight="1">
      <c r="D2231" s="64"/>
      <c r="E2231" s="71"/>
    </row>
    <row r="2232" spans="4:5" ht="26.1" customHeight="1">
      <c r="D2232" s="64"/>
      <c r="E2232" s="71"/>
    </row>
    <row r="2233" spans="4:5" ht="26.1" customHeight="1">
      <c r="D2233" s="64"/>
      <c r="E2233" s="71"/>
    </row>
    <row r="2234" spans="4:5" ht="26.1" customHeight="1">
      <c r="D2234" s="64"/>
      <c r="E2234" s="71"/>
    </row>
    <row r="2235" spans="4:5" ht="26.1" customHeight="1">
      <c r="D2235" s="64"/>
      <c r="E2235" s="71"/>
    </row>
    <row r="2236" spans="4:5" ht="26.1" customHeight="1">
      <c r="D2236" s="64"/>
      <c r="E2236" s="71"/>
    </row>
    <row r="2237" spans="4:5" ht="26.1" customHeight="1">
      <c r="D2237" s="64"/>
      <c r="E2237" s="71"/>
    </row>
    <row r="2238" spans="4:5" ht="26.1" customHeight="1">
      <c r="D2238" s="64"/>
      <c r="E2238" s="71"/>
    </row>
    <row r="2239" spans="4:5" ht="26.1" customHeight="1">
      <c r="D2239" s="64"/>
      <c r="E2239" s="71"/>
    </row>
    <row r="2240" spans="4:5" ht="26.1" customHeight="1">
      <c r="D2240" s="64"/>
      <c r="E2240" s="71"/>
    </row>
    <row r="2241" spans="4:5" ht="26.1" customHeight="1">
      <c r="D2241" s="64"/>
      <c r="E2241" s="71"/>
    </row>
    <row r="2242" spans="4:5" ht="26.1" customHeight="1">
      <c r="D2242" s="64"/>
      <c r="E2242" s="71"/>
    </row>
    <row r="2243" spans="4:5" ht="26.1" customHeight="1">
      <c r="D2243" s="64"/>
      <c r="E2243" s="71"/>
    </row>
    <row r="2244" spans="4:5" ht="26.1" customHeight="1">
      <c r="D2244" s="64"/>
      <c r="E2244" s="71"/>
    </row>
    <row r="2245" spans="4:5" ht="26.1" customHeight="1">
      <c r="D2245" s="64"/>
      <c r="E2245" s="71"/>
    </row>
    <row r="2246" spans="4:5" ht="26.1" customHeight="1">
      <c r="D2246" s="64"/>
      <c r="E2246" s="71"/>
    </row>
    <row r="2247" spans="4:5" ht="26.1" customHeight="1">
      <c r="D2247" s="64"/>
      <c r="E2247" s="71"/>
    </row>
    <row r="2248" spans="4:5" ht="26.1" customHeight="1">
      <c r="D2248" s="64"/>
      <c r="E2248" s="71"/>
    </row>
    <row r="2249" spans="4:5" ht="26.1" customHeight="1">
      <c r="D2249" s="64"/>
      <c r="E2249" s="71"/>
    </row>
    <row r="2250" spans="4:5" ht="26.1" customHeight="1">
      <c r="D2250" s="64"/>
      <c r="E2250" s="71"/>
    </row>
    <row r="2251" spans="4:5" ht="26.1" customHeight="1">
      <c r="D2251" s="64"/>
      <c r="E2251" s="71"/>
    </row>
    <row r="2252" spans="4:5" ht="26.1" customHeight="1">
      <c r="D2252" s="64"/>
      <c r="E2252" s="71"/>
    </row>
    <row r="2253" spans="4:5" ht="26.1" customHeight="1">
      <c r="D2253" s="64"/>
      <c r="E2253" s="71"/>
    </row>
    <row r="2254" spans="4:5" ht="26.1" customHeight="1">
      <c r="D2254" s="64"/>
      <c r="E2254" s="71"/>
    </row>
    <row r="2255" spans="4:5" ht="26.1" customHeight="1">
      <c r="D2255" s="64"/>
      <c r="E2255" s="71"/>
    </row>
    <row r="2256" spans="4:5" ht="26.1" customHeight="1">
      <c r="D2256" s="64"/>
      <c r="E2256" s="71"/>
    </row>
    <row r="2257" spans="4:5" ht="26.1" customHeight="1">
      <c r="D2257" s="64"/>
      <c r="E2257" s="71"/>
    </row>
    <row r="2258" spans="4:5" ht="26.1" customHeight="1">
      <c r="D2258" s="64"/>
      <c r="E2258" s="71"/>
    </row>
    <row r="2259" spans="4:5" ht="26.1" customHeight="1">
      <c r="D2259" s="64"/>
      <c r="E2259" s="71"/>
    </row>
    <row r="2260" spans="4:5" ht="26.1" customHeight="1">
      <c r="D2260" s="64"/>
      <c r="E2260" s="71"/>
    </row>
    <row r="2261" spans="4:5" ht="26.1" customHeight="1">
      <c r="D2261" s="64"/>
      <c r="E2261" s="71"/>
    </row>
    <row r="2262" spans="4:5" ht="26.1" customHeight="1">
      <c r="D2262" s="64"/>
      <c r="E2262" s="71"/>
    </row>
    <row r="2263" spans="4:5" ht="26.1" customHeight="1">
      <c r="D2263" s="64"/>
      <c r="E2263" s="71"/>
    </row>
    <row r="2264" spans="4:5" ht="26.1" customHeight="1">
      <c r="D2264" s="64"/>
      <c r="E2264" s="71"/>
    </row>
    <row r="2265" spans="4:5" ht="26.1" customHeight="1">
      <c r="D2265" s="64"/>
      <c r="E2265" s="71"/>
    </row>
    <row r="2266" spans="4:5" ht="26.1" customHeight="1">
      <c r="D2266" s="64"/>
      <c r="E2266" s="71"/>
    </row>
    <row r="2267" spans="4:5" ht="26.1" customHeight="1">
      <c r="D2267" s="64"/>
      <c r="E2267" s="71"/>
    </row>
    <row r="2268" spans="4:5" ht="26.1" customHeight="1">
      <c r="D2268" s="64"/>
      <c r="E2268" s="71"/>
    </row>
    <row r="2269" spans="4:5" ht="26.1" customHeight="1">
      <c r="D2269" s="64"/>
      <c r="E2269" s="71"/>
    </row>
    <row r="2270" spans="4:5" ht="26.1" customHeight="1">
      <c r="D2270" s="64"/>
      <c r="E2270" s="71"/>
    </row>
    <row r="2271" spans="4:5" ht="26.1" customHeight="1">
      <c r="D2271" s="64"/>
      <c r="E2271" s="71"/>
    </row>
    <row r="2272" spans="4:5" ht="26.1" customHeight="1">
      <c r="D2272" s="64"/>
      <c r="E2272" s="71"/>
    </row>
    <row r="2273" spans="4:5" ht="26.1" customHeight="1">
      <c r="D2273" s="64"/>
      <c r="E2273" s="71"/>
    </row>
    <row r="2274" spans="4:5" ht="26.1" customHeight="1">
      <c r="D2274" s="64"/>
      <c r="E2274" s="71"/>
    </row>
    <row r="2275" spans="4:5" ht="26.1" customHeight="1">
      <c r="D2275" s="64"/>
      <c r="E2275" s="71"/>
    </row>
    <row r="2276" spans="4:5" ht="26.1" customHeight="1">
      <c r="D2276" s="64"/>
      <c r="E2276" s="71"/>
    </row>
    <row r="2277" spans="4:5" ht="26.1" customHeight="1">
      <c r="D2277" s="64"/>
      <c r="E2277" s="71"/>
    </row>
    <row r="2278" spans="4:5" ht="26.1" customHeight="1">
      <c r="D2278" s="64"/>
      <c r="E2278" s="71"/>
    </row>
    <row r="2279" spans="4:5" ht="26.1" customHeight="1">
      <c r="D2279" s="64"/>
      <c r="E2279" s="71"/>
    </row>
    <row r="2280" spans="4:5" ht="26.1" customHeight="1">
      <c r="D2280" s="64"/>
      <c r="E2280" s="71"/>
    </row>
    <row r="2281" spans="4:5" ht="26.1" customHeight="1">
      <c r="D2281" s="64"/>
      <c r="E2281" s="71"/>
    </row>
    <row r="2282" spans="4:5" ht="26.1" customHeight="1">
      <c r="D2282" s="64"/>
      <c r="E2282" s="71"/>
    </row>
    <row r="2283" spans="4:5" ht="26.1" customHeight="1">
      <c r="D2283" s="64"/>
      <c r="E2283" s="71"/>
    </row>
    <row r="2284" spans="4:5" ht="26.1" customHeight="1">
      <c r="D2284" s="64"/>
      <c r="E2284" s="71"/>
    </row>
    <row r="2285" spans="4:5" ht="26.1" customHeight="1">
      <c r="D2285" s="64"/>
      <c r="E2285" s="71"/>
    </row>
    <row r="2286" spans="4:5" ht="26.1" customHeight="1">
      <c r="D2286" s="64"/>
      <c r="E2286" s="71"/>
    </row>
    <row r="2287" spans="4:5" ht="26.1" customHeight="1">
      <c r="D2287" s="64"/>
      <c r="E2287" s="71"/>
    </row>
    <row r="2288" spans="4:5" ht="26.1" customHeight="1">
      <c r="D2288" s="64"/>
      <c r="E2288" s="71"/>
    </row>
    <row r="2289" spans="4:5" ht="26.1" customHeight="1">
      <c r="D2289" s="64"/>
      <c r="E2289" s="71"/>
    </row>
    <row r="2290" spans="4:5" ht="26.1" customHeight="1">
      <c r="D2290" s="64"/>
      <c r="E2290" s="71"/>
    </row>
    <row r="2291" spans="4:5" ht="26.1" customHeight="1">
      <c r="D2291" s="64"/>
      <c r="E2291" s="71"/>
    </row>
    <row r="2292" spans="4:5" ht="26.1" customHeight="1">
      <c r="D2292" s="64"/>
      <c r="E2292" s="71"/>
    </row>
    <row r="2293" spans="4:5" ht="26.1" customHeight="1">
      <c r="D2293" s="64"/>
      <c r="E2293" s="71"/>
    </row>
    <row r="2294" spans="4:5" ht="26.1" customHeight="1">
      <c r="D2294" s="64"/>
      <c r="E2294" s="71"/>
    </row>
    <row r="2295" spans="4:5" ht="26.1" customHeight="1">
      <c r="D2295" s="64"/>
      <c r="E2295" s="71"/>
    </row>
    <row r="2296" spans="4:5" ht="26.1" customHeight="1">
      <c r="D2296" s="64"/>
      <c r="E2296" s="71"/>
    </row>
    <row r="2297" spans="4:5" ht="26.1" customHeight="1">
      <c r="D2297" s="64"/>
      <c r="E2297" s="71"/>
    </row>
    <row r="2298" spans="4:5" ht="26.1" customHeight="1">
      <c r="D2298" s="64"/>
      <c r="E2298" s="71"/>
    </row>
    <row r="2299" spans="4:5" ht="26.1" customHeight="1">
      <c r="D2299" s="64"/>
      <c r="E2299" s="71"/>
    </row>
    <row r="2300" spans="4:5" ht="26.1" customHeight="1">
      <c r="D2300" s="64"/>
      <c r="E2300" s="71"/>
    </row>
    <row r="2301" spans="4:5" ht="26.1" customHeight="1">
      <c r="D2301" s="64"/>
      <c r="E2301" s="71"/>
    </row>
    <row r="2302" spans="4:5" ht="26.1" customHeight="1">
      <c r="D2302" s="64"/>
      <c r="E2302" s="71"/>
    </row>
    <row r="2303" spans="4:5" ht="26.1" customHeight="1">
      <c r="D2303" s="64"/>
      <c r="E2303" s="71"/>
    </row>
    <row r="2304" spans="4:5" ht="26.1" customHeight="1">
      <c r="D2304" s="64"/>
      <c r="E2304" s="71"/>
    </row>
    <row r="2305" spans="4:5" ht="26.1" customHeight="1">
      <c r="D2305" s="64"/>
      <c r="E2305" s="71"/>
    </row>
    <row r="2306" spans="4:5" ht="26.1" customHeight="1">
      <c r="D2306" s="64"/>
      <c r="E2306" s="71"/>
    </row>
    <row r="2307" spans="4:5" ht="26.1" customHeight="1">
      <c r="D2307" s="64"/>
      <c r="E2307" s="71"/>
    </row>
    <row r="2308" spans="4:5" ht="26.1" customHeight="1">
      <c r="D2308" s="64"/>
      <c r="E2308" s="71"/>
    </row>
    <row r="2309" spans="4:5" ht="26.1" customHeight="1">
      <c r="D2309" s="64"/>
      <c r="E2309" s="71"/>
    </row>
    <row r="2310" spans="4:5" ht="26.1" customHeight="1">
      <c r="D2310" s="64"/>
      <c r="E2310" s="71"/>
    </row>
    <row r="2311" spans="4:5" ht="26.1" customHeight="1">
      <c r="D2311" s="64"/>
      <c r="E2311" s="71"/>
    </row>
    <row r="2312" spans="4:5" ht="26.1" customHeight="1">
      <c r="D2312" s="64"/>
      <c r="E2312" s="71"/>
    </row>
    <row r="2313" spans="4:5" ht="26.1" customHeight="1">
      <c r="D2313" s="64"/>
      <c r="E2313" s="71"/>
    </row>
    <row r="2314" spans="4:5" ht="26.1" customHeight="1">
      <c r="D2314" s="64"/>
      <c r="E2314" s="71"/>
    </row>
    <row r="2315" spans="4:5" ht="26.1" customHeight="1">
      <c r="D2315" s="64"/>
      <c r="E2315" s="71"/>
    </row>
    <row r="2316" spans="4:5" ht="26.1" customHeight="1">
      <c r="D2316" s="64"/>
      <c r="E2316" s="71"/>
    </row>
    <row r="2317" spans="4:5" ht="26.1" customHeight="1">
      <c r="D2317" s="64"/>
      <c r="E2317" s="71"/>
    </row>
    <row r="2318" spans="4:5" ht="26.1" customHeight="1">
      <c r="D2318" s="64"/>
      <c r="E2318" s="71"/>
    </row>
    <row r="2319" spans="4:5" ht="26.1" customHeight="1">
      <c r="D2319" s="64"/>
      <c r="E2319" s="71"/>
    </row>
    <row r="2320" spans="4:5" ht="26.1" customHeight="1">
      <c r="D2320" s="64"/>
      <c r="E2320" s="71"/>
    </row>
    <row r="2321" spans="4:5" ht="26.1" customHeight="1">
      <c r="D2321" s="64"/>
      <c r="E2321" s="71"/>
    </row>
    <row r="2322" spans="4:5" ht="26.1" customHeight="1">
      <c r="D2322" s="64"/>
      <c r="E2322" s="71"/>
    </row>
    <row r="2323" spans="4:5" ht="26.1" customHeight="1">
      <c r="D2323" s="64"/>
      <c r="E2323" s="71"/>
    </row>
    <row r="2324" spans="4:5" ht="26.1" customHeight="1">
      <c r="D2324" s="64"/>
      <c r="E2324" s="71"/>
    </row>
    <row r="2325" spans="4:5" ht="26.1" customHeight="1">
      <c r="D2325" s="64"/>
      <c r="E2325" s="71"/>
    </row>
    <row r="2326" spans="4:5" ht="26.1" customHeight="1">
      <c r="D2326" s="64"/>
      <c r="E2326" s="71"/>
    </row>
    <row r="2327" spans="4:5" ht="26.1" customHeight="1">
      <c r="D2327" s="64"/>
      <c r="E2327" s="71"/>
    </row>
    <row r="2328" spans="4:5" ht="26.1" customHeight="1">
      <c r="D2328" s="64"/>
      <c r="E2328" s="71"/>
    </row>
    <row r="2329" spans="4:5" ht="26.1" customHeight="1">
      <c r="D2329" s="64"/>
      <c r="E2329" s="71"/>
    </row>
    <row r="2330" spans="4:5" ht="26.1" customHeight="1">
      <c r="D2330" s="64"/>
      <c r="E2330" s="71"/>
    </row>
    <row r="2331" spans="4:5" ht="26.1" customHeight="1">
      <c r="D2331" s="64"/>
      <c r="E2331" s="71"/>
    </row>
    <row r="2332" spans="4:5" ht="26.1" customHeight="1">
      <c r="D2332" s="64"/>
      <c r="E2332" s="71"/>
    </row>
    <row r="2333" spans="4:5" ht="26.1" customHeight="1">
      <c r="D2333" s="64"/>
      <c r="E2333" s="71"/>
    </row>
    <row r="2334" spans="4:5" ht="26.1" customHeight="1">
      <c r="D2334" s="64"/>
      <c r="E2334" s="71"/>
    </row>
    <row r="2335" spans="4:5" ht="26.1" customHeight="1">
      <c r="D2335" s="64"/>
      <c r="E2335" s="71"/>
    </row>
    <row r="2336" spans="4:5" ht="26.1" customHeight="1">
      <c r="D2336" s="64"/>
      <c r="E2336" s="71"/>
    </row>
    <row r="2337" spans="4:5" ht="26.1" customHeight="1">
      <c r="D2337" s="64"/>
      <c r="E2337" s="71"/>
    </row>
    <row r="2338" spans="4:5" ht="26.1" customHeight="1">
      <c r="D2338" s="64"/>
      <c r="E2338" s="71"/>
    </row>
    <row r="2339" spans="4:5" ht="26.1" customHeight="1">
      <c r="D2339" s="64"/>
      <c r="E2339" s="71"/>
    </row>
    <row r="2340" spans="4:5" ht="26.1" customHeight="1">
      <c r="D2340" s="64"/>
      <c r="E2340" s="71"/>
    </row>
    <row r="2341" spans="4:5" ht="26.1" customHeight="1">
      <c r="D2341" s="64"/>
      <c r="E2341" s="71"/>
    </row>
    <row r="2342" spans="4:5" ht="26.1" customHeight="1">
      <c r="D2342" s="64"/>
      <c r="E2342" s="71"/>
    </row>
    <row r="2343" spans="4:5" ht="26.1" customHeight="1">
      <c r="D2343" s="64"/>
      <c r="E2343" s="71"/>
    </row>
    <row r="2344" spans="4:5" ht="26.1" customHeight="1">
      <c r="D2344" s="64"/>
      <c r="E2344" s="71"/>
    </row>
    <row r="2345" spans="4:5" ht="26.1" customHeight="1">
      <c r="D2345" s="64"/>
      <c r="E2345" s="71"/>
    </row>
    <row r="2346" spans="4:5" ht="26.1" customHeight="1">
      <c r="D2346" s="64"/>
      <c r="E2346" s="71"/>
    </row>
    <row r="2347" spans="4:5" ht="26.1" customHeight="1">
      <c r="D2347" s="64"/>
      <c r="E2347" s="71"/>
    </row>
    <row r="2348" spans="4:5" ht="26.1" customHeight="1">
      <c r="D2348" s="64"/>
      <c r="E2348" s="71"/>
    </row>
    <row r="2349" spans="4:5" ht="26.1" customHeight="1">
      <c r="D2349" s="64"/>
      <c r="E2349" s="71"/>
    </row>
    <row r="2350" spans="4:5" ht="26.1" customHeight="1">
      <c r="D2350" s="64"/>
      <c r="E2350" s="71"/>
    </row>
    <row r="2351" spans="4:5" ht="26.1" customHeight="1">
      <c r="D2351" s="64"/>
      <c r="E2351" s="71"/>
    </row>
    <row r="2352" spans="4:5" ht="26.1" customHeight="1">
      <c r="D2352" s="64"/>
      <c r="E2352" s="71"/>
    </row>
    <row r="2353" spans="4:5" ht="26.1" customHeight="1">
      <c r="D2353" s="64"/>
      <c r="E2353" s="71"/>
    </row>
    <row r="2354" spans="4:5" ht="26.1" customHeight="1">
      <c r="D2354" s="64"/>
      <c r="E2354" s="71"/>
    </row>
    <row r="2355" spans="4:5" ht="26.1" customHeight="1">
      <c r="D2355" s="64"/>
      <c r="E2355" s="71"/>
    </row>
    <row r="2356" spans="4:5" ht="26.1" customHeight="1">
      <c r="D2356" s="64"/>
      <c r="E2356" s="71"/>
    </row>
    <row r="2357" spans="4:5" ht="26.1" customHeight="1">
      <c r="D2357" s="64"/>
      <c r="E2357" s="71"/>
    </row>
    <row r="2358" spans="4:5" ht="26.1" customHeight="1">
      <c r="D2358" s="64"/>
      <c r="E2358" s="71"/>
    </row>
    <row r="2359" spans="4:5" ht="26.1" customHeight="1">
      <c r="D2359" s="64"/>
      <c r="E2359" s="71"/>
    </row>
    <row r="2360" spans="4:5" ht="26.1" customHeight="1">
      <c r="D2360" s="64"/>
      <c r="E2360" s="71"/>
    </row>
    <row r="2361" spans="4:5" ht="26.1" customHeight="1">
      <c r="D2361" s="64"/>
      <c r="E2361" s="71"/>
    </row>
    <row r="2362" spans="4:5" ht="26.1" customHeight="1">
      <c r="D2362" s="64"/>
      <c r="E2362" s="71"/>
    </row>
    <row r="2363" spans="4:5" ht="26.1" customHeight="1">
      <c r="D2363" s="64"/>
      <c r="E2363" s="71"/>
    </row>
    <row r="2364" spans="4:5" ht="26.1" customHeight="1">
      <c r="D2364" s="64"/>
      <c r="E2364" s="71"/>
    </row>
    <row r="2365" spans="4:5" ht="26.1" customHeight="1">
      <c r="D2365" s="64"/>
      <c r="E2365" s="71"/>
    </row>
    <row r="2366" spans="4:5" ht="26.1" customHeight="1">
      <c r="D2366" s="64"/>
      <c r="E2366" s="71"/>
    </row>
    <row r="2367" spans="4:5" ht="26.1" customHeight="1">
      <c r="D2367" s="64"/>
      <c r="E2367" s="71"/>
    </row>
    <row r="2368" spans="4:5" ht="26.1" customHeight="1">
      <c r="D2368" s="64"/>
      <c r="E2368" s="71"/>
    </row>
    <row r="2369" spans="4:5" ht="26.1" customHeight="1">
      <c r="D2369" s="64"/>
      <c r="E2369" s="71"/>
    </row>
    <row r="2370" spans="4:5" ht="26.1" customHeight="1">
      <c r="D2370" s="64"/>
      <c r="E2370" s="71"/>
    </row>
    <row r="2371" spans="4:5" ht="26.1" customHeight="1">
      <c r="D2371" s="64"/>
      <c r="E2371" s="71"/>
    </row>
    <row r="2372" spans="4:5" ht="26.1" customHeight="1">
      <c r="D2372" s="64"/>
      <c r="E2372" s="71"/>
    </row>
    <row r="2373" spans="4:5" ht="26.1" customHeight="1">
      <c r="D2373" s="64"/>
      <c r="E2373" s="71"/>
    </row>
    <row r="2374" spans="4:5" ht="26.1" customHeight="1">
      <c r="D2374" s="64"/>
      <c r="E2374" s="71"/>
    </row>
    <row r="2375" spans="4:5" ht="26.1" customHeight="1">
      <c r="D2375" s="64"/>
      <c r="E2375" s="71"/>
    </row>
    <row r="2376" spans="4:5" ht="26.1" customHeight="1">
      <c r="D2376" s="64"/>
      <c r="E2376" s="71"/>
    </row>
    <row r="2377" spans="4:5" ht="26.1" customHeight="1">
      <c r="D2377" s="64"/>
      <c r="E2377" s="71"/>
    </row>
    <row r="2378" spans="4:5" ht="26.1" customHeight="1">
      <c r="D2378" s="64"/>
      <c r="E2378" s="71"/>
    </row>
    <row r="2379" spans="4:5" ht="26.1" customHeight="1">
      <c r="D2379" s="64"/>
      <c r="E2379" s="71"/>
    </row>
    <row r="2380" spans="4:5" ht="26.1" customHeight="1">
      <c r="D2380" s="64"/>
      <c r="E2380" s="71"/>
    </row>
    <row r="2381" spans="4:5" ht="26.1" customHeight="1">
      <c r="D2381" s="64"/>
      <c r="E2381" s="71"/>
    </row>
    <row r="2382" spans="4:5" ht="26.1" customHeight="1">
      <c r="D2382" s="64"/>
      <c r="E2382" s="71"/>
    </row>
    <row r="2383" spans="4:5" ht="26.1" customHeight="1">
      <c r="D2383" s="64"/>
      <c r="E2383" s="71"/>
    </row>
    <row r="2384" spans="4:5" ht="26.1" customHeight="1">
      <c r="D2384" s="64"/>
      <c r="E2384" s="71"/>
    </row>
    <row r="2385" spans="4:5" ht="26.1" customHeight="1">
      <c r="D2385" s="64"/>
      <c r="E2385" s="71"/>
    </row>
    <row r="2386" spans="4:5" ht="26.1" customHeight="1">
      <c r="D2386" s="64"/>
      <c r="E2386" s="71"/>
    </row>
    <row r="2387" spans="4:5" ht="26.1" customHeight="1">
      <c r="D2387" s="64"/>
      <c r="E2387" s="71"/>
    </row>
    <row r="2388" spans="4:5" ht="26.1" customHeight="1">
      <c r="D2388" s="64"/>
      <c r="E2388" s="71"/>
    </row>
    <row r="2389" spans="4:5" ht="26.1" customHeight="1">
      <c r="D2389" s="64"/>
      <c r="E2389" s="71"/>
    </row>
    <row r="2390" spans="4:5" ht="26.1" customHeight="1">
      <c r="D2390" s="64"/>
      <c r="E2390" s="71"/>
    </row>
    <row r="2391" spans="4:5" ht="26.1" customHeight="1">
      <c r="D2391" s="64"/>
      <c r="E2391" s="71"/>
    </row>
    <row r="2392" spans="4:5" ht="26.1" customHeight="1">
      <c r="D2392" s="64"/>
      <c r="E2392" s="71"/>
    </row>
    <row r="2393" spans="4:5" ht="26.1" customHeight="1">
      <c r="D2393" s="64"/>
      <c r="E2393" s="71"/>
    </row>
    <row r="2394" spans="4:5" ht="26.1" customHeight="1">
      <c r="D2394" s="64"/>
      <c r="E2394" s="71"/>
    </row>
    <row r="2395" spans="4:5" ht="26.1" customHeight="1">
      <c r="D2395" s="64"/>
      <c r="E2395" s="71"/>
    </row>
    <row r="2396" spans="4:5" ht="26.1" customHeight="1">
      <c r="D2396" s="64"/>
      <c r="E2396" s="71"/>
    </row>
    <row r="2397" spans="4:5" ht="26.1" customHeight="1">
      <c r="D2397" s="64"/>
      <c r="E2397" s="71"/>
    </row>
    <row r="2398" spans="4:5" ht="26.1" customHeight="1">
      <c r="D2398" s="64"/>
      <c r="E2398" s="71"/>
    </row>
    <row r="2399" spans="4:5" ht="26.1" customHeight="1">
      <c r="D2399" s="64"/>
      <c r="E2399" s="71"/>
    </row>
    <row r="2400" spans="4:5" ht="26.1" customHeight="1">
      <c r="D2400" s="64"/>
      <c r="E2400" s="71"/>
    </row>
    <row r="2401" spans="4:5" ht="26.1" customHeight="1">
      <c r="D2401" s="64"/>
      <c r="E2401" s="71"/>
    </row>
    <row r="2402" spans="4:5" ht="26.1" customHeight="1">
      <c r="D2402" s="64"/>
      <c r="E2402" s="71"/>
    </row>
    <row r="2403" spans="4:5" ht="26.1" customHeight="1">
      <c r="D2403" s="64"/>
      <c r="E2403" s="71"/>
    </row>
    <row r="2404" spans="4:5" ht="26.1" customHeight="1">
      <c r="D2404" s="64"/>
      <c r="E2404" s="71"/>
    </row>
    <row r="2405" spans="4:5" ht="26.1" customHeight="1">
      <c r="D2405" s="64"/>
      <c r="E2405" s="71"/>
    </row>
    <row r="2406" spans="4:5" ht="26.1" customHeight="1">
      <c r="D2406" s="64"/>
      <c r="E2406" s="71"/>
    </row>
    <row r="2407" spans="4:5" ht="26.1" customHeight="1">
      <c r="D2407" s="64"/>
      <c r="E2407" s="71"/>
    </row>
    <row r="2408" spans="4:5" ht="26.1" customHeight="1">
      <c r="D2408" s="64"/>
      <c r="E2408" s="71"/>
    </row>
    <row r="2409" spans="4:5" ht="26.1" customHeight="1">
      <c r="D2409" s="64"/>
      <c r="E2409" s="71"/>
    </row>
    <row r="2410" spans="4:5" ht="26.1" customHeight="1">
      <c r="D2410" s="64"/>
      <c r="E2410" s="71"/>
    </row>
    <row r="2411" spans="4:5" ht="26.1" customHeight="1">
      <c r="D2411" s="64"/>
      <c r="E2411" s="71"/>
    </row>
    <row r="2412" spans="4:5" ht="26.1" customHeight="1">
      <c r="D2412" s="64"/>
      <c r="E2412" s="71"/>
    </row>
    <row r="2413" spans="4:5" ht="26.1" customHeight="1">
      <c r="D2413" s="64"/>
      <c r="E2413" s="71"/>
    </row>
    <row r="2414" spans="4:5" ht="26.1" customHeight="1">
      <c r="D2414" s="64"/>
      <c r="E2414" s="71"/>
    </row>
    <row r="2415" spans="4:5" ht="26.1" customHeight="1">
      <c r="D2415" s="64"/>
      <c r="E2415" s="71"/>
    </row>
    <row r="2416" spans="4:5" ht="26.1" customHeight="1">
      <c r="D2416" s="64"/>
      <c r="E2416" s="71"/>
    </row>
    <row r="2417" spans="4:5" ht="26.1" customHeight="1">
      <c r="D2417" s="64"/>
      <c r="E2417" s="71"/>
    </row>
    <row r="2418" spans="4:5" ht="26.1" customHeight="1">
      <c r="D2418" s="64"/>
      <c r="E2418" s="71"/>
    </row>
    <row r="2419" spans="4:5" ht="26.1" customHeight="1">
      <c r="D2419" s="64"/>
      <c r="E2419" s="71"/>
    </row>
    <row r="2420" spans="4:5" ht="26.1" customHeight="1">
      <c r="D2420" s="64"/>
      <c r="E2420" s="71"/>
    </row>
    <row r="2421" spans="4:5" ht="26.1" customHeight="1">
      <c r="D2421" s="64"/>
      <c r="E2421" s="71"/>
    </row>
    <row r="2422" spans="4:5" ht="26.1" customHeight="1">
      <c r="D2422" s="64"/>
      <c r="E2422" s="71"/>
    </row>
    <row r="2423" spans="4:5" ht="26.1" customHeight="1">
      <c r="D2423" s="64"/>
      <c r="E2423" s="71"/>
    </row>
    <row r="2424" spans="4:5" ht="26.1" customHeight="1">
      <c r="D2424" s="64"/>
      <c r="E2424" s="71"/>
    </row>
    <row r="2425" spans="4:5" ht="26.1" customHeight="1">
      <c r="D2425" s="64"/>
      <c r="E2425" s="71"/>
    </row>
    <row r="2426" spans="4:5" ht="26.1" customHeight="1">
      <c r="D2426" s="64"/>
      <c r="E2426" s="71"/>
    </row>
    <row r="2427" spans="4:5" ht="26.1" customHeight="1">
      <c r="D2427" s="64"/>
      <c r="E2427" s="71"/>
    </row>
    <row r="2428" spans="4:5" ht="26.1" customHeight="1">
      <c r="D2428" s="64"/>
      <c r="E2428" s="71"/>
    </row>
    <row r="2429" spans="4:5" ht="26.1" customHeight="1">
      <c r="D2429" s="64"/>
      <c r="E2429" s="71"/>
    </row>
    <row r="2430" spans="4:5" ht="26.1" customHeight="1">
      <c r="D2430" s="64"/>
      <c r="E2430" s="71"/>
    </row>
    <row r="2431" spans="4:5" ht="26.1" customHeight="1">
      <c r="D2431" s="64"/>
      <c r="E2431" s="71"/>
    </row>
    <row r="2432" spans="4:5" ht="26.1" customHeight="1">
      <c r="D2432" s="64"/>
      <c r="E2432" s="71"/>
    </row>
    <row r="2433" spans="4:5" ht="26.1" customHeight="1">
      <c r="D2433" s="64"/>
      <c r="E2433" s="71"/>
    </row>
    <row r="2434" spans="4:5" ht="26.1" customHeight="1">
      <c r="D2434" s="64"/>
      <c r="E2434" s="71"/>
    </row>
    <row r="2435" spans="4:5" ht="26.1" customHeight="1">
      <c r="D2435" s="64"/>
      <c r="E2435" s="71"/>
    </row>
    <row r="2436" spans="4:5" ht="26.1" customHeight="1">
      <c r="D2436" s="64"/>
      <c r="E2436" s="71"/>
    </row>
    <row r="2437" spans="4:5" ht="26.1" customHeight="1">
      <c r="D2437" s="64"/>
      <c r="E2437" s="71"/>
    </row>
    <row r="2438" spans="4:5" ht="26.1" customHeight="1">
      <c r="D2438" s="64"/>
      <c r="E2438" s="71"/>
    </row>
    <row r="2439" spans="4:5" ht="26.1" customHeight="1">
      <c r="D2439" s="64"/>
      <c r="E2439" s="71"/>
    </row>
    <row r="2440" spans="4:5" ht="26.1" customHeight="1">
      <c r="D2440" s="64"/>
      <c r="E2440" s="71"/>
    </row>
    <row r="2441" spans="4:5" ht="26.1" customHeight="1">
      <c r="D2441" s="64"/>
      <c r="E2441" s="71"/>
    </row>
    <row r="2442" spans="4:5" ht="26.1" customHeight="1">
      <c r="D2442" s="64"/>
      <c r="E2442" s="71"/>
    </row>
    <row r="2443" spans="4:5" ht="26.1" customHeight="1">
      <c r="D2443" s="64"/>
      <c r="E2443" s="71"/>
    </row>
    <row r="2444" spans="4:5" ht="26.1" customHeight="1">
      <c r="D2444" s="64"/>
      <c r="E2444" s="71"/>
    </row>
    <row r="2445" spans="4:5" ht="26.1" customHeight="1">
      <c r="D2445" s="64"/>
      <c r="E2445" s="71"/>
    </row>
    <row r="2446" spans="4:5" ht="26.1" customHeight="1">
      <c r="D2446" s="64"/>
      <c r="E2446" s="71"/>
    </row>
    <row r="2447" spans="4:5" ht="26.1" customHeight="1">
      <c r="D2447" s="64"/>
      <c r="E2447" s="71"/>
    </row>
    <row r="2448" spans="4:5" ht="26.1" customHeight="1">
      <c r="D2448" s="64"/>
      <c r="E2448" s="71"/>
    </row>
    <row r="2449" spans="4:5" ht="26.1" customHeight="1">
      <c r="D2449" s="64"/>
      <c r="E2449" s="71"/>
    </row>
    <row r="2450" spans="4:5" ht="26.1" customHeight="1">
      <c r="D2450" s="64"/>
      <c r="E2450" s="71"/>
    </row>
    <row r="2451" spans="4:5" ht="26.1" customHeight="1">
      <c r="D2451" s="64"/>
      <c r="E2451" s="71"/>
    </row>
    <row r="2452" spans="4:5" ht="26.1" customHeight="1">
      <c r="D2452" s="64"/>
      <c r="E2452" s="71"/>
    </row>
    <row r="2453" spans="4:5" ht="26.1" customHeight="1">
      <c r="D2453" s="64"/>
      <c r="E2453" s="71"/>
    </row>
    <row r="2454" spans="4:5" ht="26.1" customHeight="1">
      <c r="D2454" s="64"/>
      <c r="E2454" s="71"/>
    </row>
    <row r="2455" spans="4:5" ht="26.1" customHeight="1">
      <c r="D2455" s="64"/>
      <c r="E2455" s="71"/>
    </row>
    <row r="2456" spans="4:5" ht="26.1" customHeight="1">
      <c r="D2456" s="64"/>
      <c r="E2456" s="71"/>
    </row>
    <row r="2457" spans="4:5" ht="26.1" customHeight="1">
      <c r="D2457" s="64"/>
      <c r="E2457" s="71"/>
    </row>
    <row r="2458" spans="4:5" ht="26.1" customHeight="1">
      <c r="D2458" s="64"/>
      <c r="E2458" s="71"/>
    </row>
    <row r="2459" spans="4:5" ht="26.1" customHeight="1">
      <c r="D2459" s="64"/>
      <c r="E2459" s="71"/>
    </row>
    <row r="2460" spans="4:5" ht="26.1" customHeight="1">
      <c r="D2460" s="64"/>
      <c r="E2460" s="71"/>
    </row>
    <row r="2461" spans="4:5" ht="26.1" customHeight="1">
      <c r="D2461" s="64"/>
      <c r="E2461" s="71"/>
    </row>
    <row r="2462" spans="4:5" ht="26.1" customHeight="1">
      <c r="D2462" s="64"/>
      <c r="E2462" s="71"/>
    </row>
    <row r="2463" spans="4:5" ht="26.1" customHeight="1">
      <c r="D2463" s="64"/>
      <c r="E2463" s="71"/>
    </row>
    <row r="2464" spans="4:5" ht="26.1" customHeight="1">
      <c r="D2464" s="64"/>
      <c r="E2464" s="71"/>
    </row>
    <row r="2465" spans="4:5" ht="26.1" customHeight="1">
      <c r="D2465" s="64"/>
      <c r="E2465" s="71"/>
    </row>
    <row r="2466" spans="4:5" ht="26.1" customHeight="1">
      <c r="D2466" s="64"/>
      <c r="E2466" s="71"/>
    </row>
    <row r="2467" spans="4:5" ht="26.1" customHeight="1">
      <c r="D2467" s="64"/>
      <c r="E2467" s="71"/>
    </row>
    <row r="2468" spans="4:5" ht="26.1" customHeight="1">
      <c r="D2468" s="64"/>
      <c r="E2468" s="71"/>
    </row>
    <row r="2469" spans="4:5" ht="26.1" customHeight="1">
      <c r="D2469" s="64"/>
      <c r="E2469" s="71"/>
    </row>
    <row r="2470" spans="4:5" ht="26.1" customHeight="1">
      <c r="D2470" s="64"/>
      <c r="E2470" s="71"/>
    </row>
    <row r="2471" spans="4:5" ht="26.1" customHeight="1">
      <c r="D2471" s="64"/>
      <c r="E2471" s="71"/>
    </row>
    <row r="2472" spans="4:5" ht="26.1" customHeight="1">
      <c r="D2472" s="64"/>
      <c r="E2472" s="71"/>
    </row>
    <row r="2473" spans="4:5" ht="26.1" customHeight="1">
      <c r="D2473" s="64"/>
      <c r="E2473" s="71"/>
    </row>
    <row r="2474" spans="4:5" ht="26.1" customHeight="1">
      <c r="D2474" s="64"/>
      <c r="E2474" s="71"/>
    </row>
    <row r="2475" spans="4:5" ht="26.1" customHeight="1">
      <c r="D2475" s="64"/>
      <c r="E2475" s="71"/>
    </row>
    <row r="2476" spans="4:5" ht="26.1" customHeight="1">
      <c r="D2476" s="64"/>
      <c r="E2476" s="71"/>
    </row>
    <row r="2477" spans="4:5" ht="26.1" customHeight="1">
      <c r="D2477" s="64"/>
      <c r="E2477" s="71"/>
    </row>
    <row r="2478" spans="4:5" ht="26.1" customHeight="1">
      <c r="D2478" s="64"/>
      <c r="E2478" s="71"/>
    </row>
    <row r="2479" spans="4:5" ht="26.1" customHeight="1">
      <c r="D2479" s="64"/>
      <c r="E2479" s="71"/>
    </row>
    <row r="2480" spans="4:5" ht="26.1" customHeight="1">
      <c r="D2480" s="64"/>
      <c r="E2480" s="71"/>
    </row>
    <row r="2481" spans="4:5" ht="26.1" customHeight="1">
      <c r="D2481" s="64"/>
      <c r="E2481" s="71"/>
    </row>
    <row r="2482" spans="4:5" ht="26.1" customHeight="1">
      <c r="D2482" s="64"/>
      <c r="E2482" s="71"/>
    </row>
    <row r="2483" spans="4:5" ht="26.1" customHeight="1">
      <c r="D2483" s="64"/>
      <c r="E2483" s="71"/>
    </row>
    <row r="2484" spans="4:5" ht="26.1" customHeight="1">
      <c r="D2484" s="64"/>
      <c r="E2484" s="71"/>
    </row>
    <row r="2485" spans="4:5" ht="26.1" customHeight="1">
      <c r="D2485" s="64"/>
      <c r="E2485" s="71"/>
    </row>
    <row r="2486" spans="4:5" ht="26.1" customHeight="1">
      <c r="D2486" s="64"/>
      <c r="E2486" s="71"/>
    </row>
    <row r="2487" spans="4:5" ht="26.1" customHeight="1">
      <c r="D2487" s="64"/>
      <c r="E2487" s="71"/>
    </row>
    <row r="2488" spans="4:5" ht="26.1" customHeight="1">
      <c r="D2488" s="64"/>
      <c r="E2488" s="71"/>
    </row>
    <row r="2489" spans="4:5" ht="26.1" customHeight="1">
      <c r="D2489" s="64"/>
      <c r="E2489" s="71"/>
    </row>
    <row r="2490" spans="4:5" ht="26.1" customHeight="1">
      <c r="D2490" s="64"/>
      <c r="E2490" s="71"/>
    </row>
    <row r="2491" spans="4:5" ht="26.1" customHeight="1">
      <c r="D2491" s="64"/>
      <c r="E2491" s="71"/>
    </row>
    <row r="2492" spans="4:5" ht="26.1" customHeight="1">
      <c r="D2492" s="64"/>
      <c r="E2492" s="71"/>
    </row>
    <row r="2493" spans="4:5" ht="26.1" customHeight="1">
      <c r="D2493" s="64"/>
      <c r="E2493" s="71"/>
    </row>
    <row r="2494" spans="4:5" ht="26.1" customHeight="1">
      <c r="D2494" s="64"/>
      <c r="E2494" s="71"/>
    </row>
    <row r="2495" spans="4:5" ht="26.1" customHeight="1">
      <c r="D2495" s="64"/>
      <c r="E2495" s="71"/>
    </row>
    <row r="2496" spans="4:5" ht="26.1" customHeight="1">
      <c r="D2496" s="64"/>
      <c r="E2496" s="71"/>
    </row>
    <row r="2497" spans="4:5" ht="26.1" customHeight="1">
      <c r="D2497" s="64"/>
      <c r="E2497" s="71"/>
    </row>
    <row r="2498" spans="4:5" ht="26.1" customHeight="1">
      <c r="D2498" s="64"/>
      <c r="E2498" s="71"/>
    </row>
    <row r="2499" spans="4:5" ht="26.1" customHeight="1">
      <c r="D2499" s="64"/>
      <c r="E2499" s="71"/>
    </row>
    <row r="2500" spans="4:5" ht="26.1" customHeight="1">
      <c r="D2500" s="64"/>
      <c r="E2500" s="71"/>
    </row>
    <row r="2501" spans="4:5" ht="26.1" customHeight="1">
      <c r="D2501" s="64"/>
      <c r="E2501" s="71"/>
    </row>
    <row r="2502" spans="4:5" ht="26.1" customHeight="1">
      <c r="D2502" s="64"/>
      <c r="E2502" s="71"/>
    </row>
    <row r="2503" spans="4:5" ht="26.1" customHeight="1">
      <c r="D2503" s="64"/>
      <c r="E2503" s="71"/>
    </row>
    <row r="2504" spans="4:5" ht="26.1" customHeight="1">
      <c r="D2504" s="64"/>
      <c r="E2504" s="71"/>
    </row>
    <row r="2505" spans="4:5" ht="26.1" customHeight="1">
      <c r="D2505" s="64"/>
      <c r="E2505" s="71"/>
    </row>
    <row r="2506" spans="4:5" ht="26.1" customHeight="1">
      <c r="D2506" s="64"/>
      <c r="E2506" s="71"/>
    </row>
    <row r="2507" spans="4:5" ht="26.1" customHeight="1">
      <c r="D2507" s="64"/>
      <c r="E2507" s="71"/>
    </row>
    <row r="2508" spans="4:5" ht="26.1" customHeight="1">
      <c r="D2508" s="64"/>
      <c r="E2508" s="71"/>
    </row>
    <row r="2509" spans="4:5" ht="26.1" customHeight="1">
      <c r="D2509" s="64"/>
      <c r="E2509" s="71"/>
    </row>
    <row r="2510" spans="4:5" ht="26.1" customHeight="1">
      <c r="D2510" s="64"/>
      <c r="E2510" s="71"/>
    </row>
    <row r="2511" spans="4:5" ht="26.1" customHeight="1">
      <c r="D2511" s="64"/>
      <c r="E2511" s="71"/>
    </row>
    <row r="2512" spans="4:5" ht="26.1" customHeight="1">
      <c r="D2512" s="64"/>
      <c r="E2512" s="71"/>
    </row>
    <row r="2513" spans="4:5" ht="26.1" customHeight="1">
      <c r="D2513" s="64"/>
      <c r="E2513" s="71"/>
    </row>
    <row r="2514" spans="4:5" ht="26.1" customHeight="1">
      <c r="D2514" s="64"/>
      <c r="E2514" s="71"/>
    </row>
    <row r="2515" spans="4:5" ht="26.1" customHeight="1">
      <c r="D2515" s="64"/>
      <c r="E2515" s="71"/>
    </row>
    <row r="2516" spans="4:5" ht="26.1" customHeight="1">
      <c r="D2516" s="64"/>
      <c r="E2516" s="71"/>
    </row>
    <row r="2517" spans="4:5" ht="26.1" customHeight="1">
      <c r="D2517" s="64"/>
      <c r="E2517" s="71"/>
    </row>
    <row r="2518" spans="4:5" ht="26.1" customHeight="1">
      <c r="D2518" s="64"/>
      <c r="E2518" s="71"/>
    </row>
    <row r="2519" spans="4:5" ht="26.1" customHeight="1">
      <c r="D2519" s="64"/>
      <c r="E2519" s="71"/>
    </row>
    <row r="2520" spans="4:5" ht="26.1" customHeight="1">
      <c r="D2520" s="64"/>
      <c r="E2520" s="71"/>
    </row>
    <row r="2521" spans="4:5" ht="26.1" customHeight="1">
      <c r="D2521" s="64"/>
      <c r="E2521" s="71"/>
    </row>
    <row r="2522" spans="4:5" ht="26.1" customHeight="1">
      <c r="D2522" s="64"/>
      <c r="E2522" s="71"/>
    </row>
    <row r="2523" spans="4:5" ht="26.1" customHeight="1">
      <c r="D2523" s="64"/>
      <c r="E2523" s="71"/>
    </row>
    <row r="2524" spans="4:5" ht="26.1" customHeight="1">
      <c r="D2524" s="64"/>
      <c r="E2524" s="71"/>
    </row>
    <row r="2525" spans="4:5" ht="26.1" customHeight="1">
      <c r="D2525" s="64"/>
      <c r="E2525" s="71"/>
    </row>
    <row r="2526" spans="4:5" ht="26.1" customHeight="1">
      <c r="D2526" s="64"/>
      <c r="E2526" s="71"/>
    </row>
    <row r="2527" spans="4:5" ht="26.1" customHeight="1">
      <c r="D2527" s="64"/>
      <c r="E2527" s="71"/>
    </row>
    <row r="2528" spans="4:5" ht="26.1" customHeight="1">
      <c r="D2528" s="64"/>
      <c r="E2528" s="71"/>
    </row>
    <row r="2529" spans="4:5" ht="26.1" customHeight="1">
      <c r="D2529" s="64"/>
      <c r="E2529" s="71"/>
    </row>
    <row r="2530" spans="4:5" ht="26.1" customHeight="1">
      <c r="D2530" s="64"/>
      <c r="E2530" s="71"/>
    </row>
    <row r="2531" spans="4:5" ht="26.1" customHeight="1">
      <c r="D2531" s="64"/>
      <c r="E2531" s="71"/>
    </row>
    <row r="2532" spans="4:5" ht="26.1" customHeight="1">
      <c r="D2532" s="64"/>
      <c r="E2532" s="71"/>
    </row>
    <row r="2533" spans="4:5" ht="26.1" customHeight="1">
      <c r="D2533" s="64"/>
      <c r="E2533" s="71"/>
    </row>
    <row r="2534" spans="4:5" ht="26.1" customHeight="1">
      <c r="D2534" s="64"/>
      <c r="E2534" s="71"/>
    </row>
    <row r="2535" spans="4:5" ht="26.1" customHeight="1">
      <c r="D2535" s="64"/>
      <c r="E2535" s="71"/>
    </row>
    <row r="2536" spans="4:5" ht="26.1" customHeight="1">
      <c r="D2536" s="64"/>
      <c r="E2536" s="71"/>
    </row>
    <row r="2537" spans="4:5" ht="26.1" customHeight="1">
      <c r="D2537" s="64"/>
      <c r="E2537" s="71"/>
    </row>
    <row r="2538" spans="4:5" ht="26.1" customHeight="1">
      <c r="D2538" s="64"/>
      <c r="E2538" s="71"/>
    </row>
    <row r="2539" spans="4:5" ht="26.1" customHeight="1">
      <c r="D2539" s="64"/>
      <c r="E2539" s="71"/>
    </row>
    <row r="2540" spans="4:5" ht="26.1" customHeight="1">
      <c r="D2540" s="64"/>
      <c r="E2540" s="71"/>
    </row>
    <row r="2541" spans="4:5" ht="26.1" customHeight="1">
      <c r="D2541" s="64"/>
      <c r="E2541" s="71"/>
    </row>
    <row r="2542" spans="4:5" ht="26.1" customHeight="1">
      <c r="D2542" s="64"/>
      <c r="E2542" s="71"/>
    </row>
    <row r="2543" spans="4:5" ht="26.1" customHeight="1">
      <c r="D2543" s="64"/>
      <c r="E2543" s="71"/>
    </row>
    <row r="2544" spans="4:5" ht="26.1" customHeight="1">
      <c r="D2544" s="64"/>
      <c r="E2544" s="71"/>
    </row>
    <row r="2545" spans="4:5" ht="26.1" customHeight="1">
      <c r="D2545" s="64"/>
      <c r="E2545" s="71"/>
    </row>
    <row r="2546" spans="4:5" ht="26.1" customHeight="1">
      <c r="D2546" s="64"/>
      <c r="E2546" s="71"/>
    </row>
    <row r="2547" spans="4:5" ht="26.1" customHeight="1">
      <c r="D2547" s="64"/>
      <c r="E2547" s="71"/>
    </row>
    <row r="2548" spans="4:5" ht="26.1" customHeight="1">
      <c r="D2548" s="64"/>
      <c r="E2548" s="71"/>
    </row>
    <row r="2549" spans="4:5" ht="26.1" customHeight="1">
      <c r="D2549" s="64"/>
      <c r="E2549" s="71"/>
    </row>
    <row r="2550" spans="4:5" ht="26.1" customHeight="1">
      <c r="D2550" s="64"/>
      <c r="E2550" s="71"/>
    </row>
    <row r="2551" spans="4:5" ht="26.1" customHeight="1">
      <c r="D2551" s="64"/>
      <c r="E2551" s="71"/>
    </row>
    <row r="2552" spans="4:5" ht="26.1" customHeight="1">
      <c r="D2552" s="64"/>
      <c r="E2552" s="71"/>
    </row>
    <row r="2553" spans="4:5" ht="26.1" customHeight="1">
      <c r="D2553" s="64"/>
      <c r="E2553" s="71"/>
    </row>
    <row r="2554" spans="4:5" ht="26.1" customHeight="1">
      <c r="D2554" s="64"/>
      <c r="E2554" s="71"/>
    </row>
    <row r="2555" spans="4:5" ht="26.1" customHeight="1">
      <c r="D2555" s="64"/>
      <c r="E2555" s="71"/>
    </row>
    <row r="2556" spans="4:5" ht="26.1" customHeight="1">
      <c r="D2556" s="64"/>
      <c r="E2556" s="71"/>
    </row>
    <row r="2557" spans="4:5" ht="26.1" customHeight="1">
      <c r="D2557" s="64"/>
      <c r="E2557" s="71"/>
    </row>
    <row r="2558" spans="4:5" ht="26.1" customHeight="1">
      <c r="D2558" s="64"/>
      <c r="E2558" s="71"/>
    </row>
    <row r="2559" spans="4:5" ht="26.1" customHeight="1">
      <c r="D2559" s="64"/>
      <c r="E2559" s="71"/>
    </row>
    <row r="2560" spans="4:5" ht="26.1" customHeight="1">
      <c r="D2560" s="64"/>
      <c r="E2560" s="71"/>
    </row>
    <row r="2561" spans="4:5" ht="26.1" customHeight="1">
      <c r="D2561" s="64"/>
      <c r="E2561" s="71"/>
    </row>
    <row r="2562" spans="4:5" ht="26.1" customHeight="1">
      <c r="D2562" s="64"/>
      <c r="E2562" s="71"/>
    </row>
    <row r="2563" spans="4:5" ht="26.1" customHeight="1">
      <c r="D2563" s="64"/>
      <c r="E2563" s="71"/>
    </row>
    <row r="2564" spans="4:5" ht="26.1" customHeight="1">
      <c r="D2564" s="64"/>
      <c r="E2564" s="71"/>
    </row>
    <row r="2565" spans="4:5" ht="26.1" customHeight="1">
      <c r="D2565" s="64"/>
      <c r="E2565" s="71"/>
    </row>
    <row r="2566" spans="4:5" ht="26.1" customHeight="1">
      <c r="D2566" s="64"/>
      <c r="E2566" s="71"/>
    </row>
    <row r="2567" spans="4:5" ht="26.1" customHeight="1">
      <c r="D2567" s="64"/>
      <c r="E2567" s="71"/>
    </row>
    <row r="2568" spans="4:5" ht="26.1" customHeight="1">
      <c r="D2568" s="64"/>
      <c r="E2568" s="71"/>
    </row>
    <row r="2569" spans="4:5" ht="26.1" customHeight="1">
      <c r="D2569" s="64"/>
      <c r="E2569" s="71"/>
    </row>
    <row r="2570" spans="4:5" ht="26.1" customHeight="1">
      <c r="D2570" s="64"/>
      <c r="E2570" s="71"/>
    </row>
    <row r="2571" spans="4:5" ht="26.1" customHeight="1">
      <c r="D2571" s="64"/>
      <c r="E2571" s="71"/>
    </row>
    <row r="2572" spans="4:5" ht="26.1" customHeight="1">
      <c r="D2572" s="64"/>
      <c r="E2572" s="71"/>
    </row>
    <row r="2573" spans="4:5" ht="26.1" customHeight="1">
      <c r="D2573" s="64"/>
      <c r="E2573" s="71"/>
    </row>
    <row r="2574" spans="4:5" ht="26.1" customHeight="1">
      <c r="D2574" s="64"/>
      <c r="E2574" s="71"/>
    </row>
    <row r="2575" spans="4:5" ht="26.1" customHeight="1">
      <c r="D2575" s="64"/>
      <c r="E2575" s="71"/>
    </row>
    <row r="2576" spans="4:5" ht="26.1" customHeight="1">
      <c r="D2576" s="64"/>
      <c r="E2576" s="71"/>
    </row>
    <row r="2577" spans="4:5" ht="26.1" customHeight="1">
      <c r="D2577" s="64"/>
      <c r="E2577" s="71"/>
    </row>
    <row r="2578" spans="4:5" ht="26.1" customHeight="1">
      <c r="D2578" s="64"/>
      <c r="E2578" s="71"/>
    </row>
    <row r="2579" spans="4:5" ht="26.1" customHeight="1">
      <c r="D2579" s="64"/>
      <c r="E2579" s="71"/>
    </row>
    <row r="2580" spans="4:5" ht="26.1" customHeight="1">
      <c r="D2580" s="64"/>
      <c r="E2580" s="71"/>
    </row>
    <row r="2581" spans="4:5" ht="26.1" customHeight="1">
      <c r="D2581" s="64"/>
      <c r="E2581" s="71"/>
    </row>
    <row r="2582" spans="4:5" ht="26.1" customHeight="1">
      <c r="D2582" s="64"/>
      <c r="E2582" s="71"/>
    </row>
    <row r="2583" spans="4:5" ht="26.1" customHeight="1">
      <c r="D2583" s="64"/>
      <c r="E2583" s="71"/>
    </row>
    <row r="2584" spans="4:5" ht="26.1" customHeight="1">
      <c r="D2584" s="64"/>
      <c r="E2584" s="71"/>
    </row>
    <row r="2585" spans="4:5" ht="26.1" customHeight="1">
      <c r="D2585" s="64"/>
      <c r="E2585" s="71"/>
    </row>
    <row r="2586" spans="4:5" ht="26.1" customHeight="1">
      <c r="D2586" s="64"/>
      <c r="E2586" s="71"/>
    </row>
    <row r="2587" spans="4:5" ht="26.1" customHeight="1">
      <c r="D2587" s="64"/>
      <c r="E2587" s="71"/>
    </row>
    <row r="2588" spans="4:5" ht="26.1" customHeight="1">
      <c r="D2588" s="64"/>
      <c r="E2588" s="71"/>
    </row>
    <row r="2589" spans="4:5" ht="26.1" customHeight="1">
      <c r="D2589" s="64"/>
      <c r="E2589" s="71"/>
    </row>
    <row r="2590" spans="4:5" ht="26.1" customHeight="1">
      <c r="D2590" s="64"/>
      <c r="E2590" s="71"/>
    </row>
    <row r="2591" spans="4:5" ht="26.1" customHeight="1">
      <c r="D2591" s="64"/>
      <c r="E2591" s="71"/>
    </row>
    <row r="2592" spans="4:5" ht="26.1" customHeight="1">
      <c r="D2592" s="64"/>
      <c r="E2592" s="71"/>
    </row>
    <row r="2593" spans="4:5" ht="26.1" customHeight="1">
      <c r="D2593" s="64"/>
      <c r="E2593" s="71"/>
    </row>
    <row r="2594" spans="4:5" ht="26.1" customHeight="1">
      <c r="D2594" s="64"/>
      <c r="E2594" s="71"/>
    </row>
    <row r="2595" spans="4:5" ht="26.1" customHeight="1">
      <c r="D2595" s="64"/>
      <c r="E2595" s="71"/>
    </row>
    <row r="2596" spans="4:5" ht="26.1" customHeight="1">
      <c r="D2596" s="64"/>
      <c r="E2596" s="71"/>
    </row>
    <row r="2597" spans="4:5" ht="26.1" customHeight="1">
      <c r="D2597" s="64"/>
      <c r="E2597" s="71"/>
    </row>
    <row r="2598" spans="4:5" ht="26.1" customHeight="1">
      <c r="D2598" s="64"/>
      <c r="E2598" s="71"/>
    </row>
    <row r="2599" spans="4:5" ht="26.1" customHeight="1">
      <c r="D2599" s="64"/>
      <c r="E2599" s="71"/>
    </row>
    <row r="2600" spans="4:5" ht="26.1" customHeight="1">
      <c r="D2600" s="64"/>
      <c r="E2600" s="71"/>
    </row>
    <row r="2601" spans="4:5" ht="26.1" customHeight="1">
      <c r="D2601" s="64"/>
      <c r="E2601" s="71"/>
    </row>
    <row r="2602" spans="4:5" ht="26.1" customHeight="1">
      <c r="D2602" s="64"/>
      <c r="E2602" s="71"/>
    </row>
    <row r="2603" spans="4:5" ht="26.1" customHeight="1">
      <c r="D2603" s="64"/>
      <c r="E2603" s="71"/>
    </row>
    <row r="2604" spans="4:5" ht="26.1" customHeight="1">
      <c r="D2604" s="64"/>
      <c r="E2604" s="71"/>
    </row>
    <row r="2605" spans="4:5" ht="26.1" customHeight="1">
      <c r="D2605" s="64"/>
      <c r="E2605" s="71"/>
    </row>
    <row r="2606" spans="4:5" ht="26.1" customHeight="1">
      <c r="D2606" s="64"/>
      <c r="E2606" s="71"/>
    </row>
    <row r="2607" spans="4:5" ht="26.1" customHeight="1">
      <c r="D2607" s="64"/>
      <c r="E2607" s="71"/>
    </row>
    <row r="2608" spans="4:5" ht="26.1" customHeight="1">
      <c r="D2608" s="64"/>
      <c r="E2608" s="71"/>
    </row>
    <row r="2609" spans="4:5" ht="26.1" customHeight="1">
      <c r="D2609" s="64"/>
      <c r="E2609" s="71"/>
    </row>
    <row r="2610" spans="4:5" ht="26.1" customHeight="1">
      <c r="D2610" s="64"/>
      <c r="E2610" s="71"/>
    </row>
    <row r="2611" spans="4:5" ht="26.1" customHeight="1">
      <c r="D2611" s="64"/>
      <c r="E2611" s="71"/>
    </row>
    <row r="2612" spans="4:5" ht="26.1" customHeight="1">
      <c r="D2612" s="64"/>
      <c r="E2612" s="71"/>
    </row>
    <row r="2613" spans="4:5" ht="26.1" customHeight="1">
      <c r="D2613" s="64"/>
      <c r="E2613" s="71"/>
    </row>
    <row r="2614" spans="4:5" ht="26.1" customHeight="1">
      <c r="D2614" s="64"/>
      <c r="E2614" s="71"/>
    </row>
    <row r="2615" spans="4:5" ht="26.1" customHeight="1">
      <c r="D2615" s="64"/>
      <c r="E2615" s="71"/>
    </row>
    <row r="2616" spans="4:5" ht="26.1" customHeight="1">
      <c r="D2616" s="64"/>
      <c r="E2616" s="71"/>
    </row>
    <row r="2617" spans="4:5" ht="26.1" customHeight="1">
      <c r="D2617" s="64"/>
      <c r="E2617" s="71"/>
    </row>
    <row r="2618" spans="4:5" ht="26.1" customHeight="1">
      <c r="D2618" s="64"/>
      <c r="E2618" s="71"/>
    </row>
    <row r="2619" spans="4:5" ht="26.1" customHeight="1">
      <c r="D2619" s="64"/>
      <c r="E2619" s="71"/>
    </row>
    <row r="2620" spans="4:5" ht="26.1" customHeight="1">
      <c r="D2620" s="64"/>
      <c r="E2620" s="71"/>
    </row>
    <row r="2621" spans="4:5" ht="26.1" customHeight="1">
      <c r="D2621" s="64"/>
      <c r="E2621" s="71"/>
    </row>
    <row r="2622" spans="4:5" ht="26.1" customHeight="1">
      <c r="D2622" s="64"/>
      <c r="E2622" s="71"/>
    </row>
    <row r="2623" spans="4:5" ht="26.1" customHeight="1">
      <c r="D2623" s="64"/>
      <c r="E2623" s="71"/>
    </row>
    <row r="2624" spans="4:5" ht="26.1" customHeight="1">
      <c r="D2624" s="64"/>
      <c r="E2624" s="71"/>
    </row>
    <row r="2625" spans="4:5" ht="26.1" customHeight="1">
      <c r="D2625" s="64"/>
      <c r="E2625" s="71"/>
    </row>
    <row r="2626" spans="4:5" ht="26.1" customHeight="1">
      <c r="D2626" s="64"/>
      <c r="E2626" s="71"/>
    </row>
    <row r="2627" spans="4:5" ht="26.1" customHeight="1">
      <c r="D2627" s="64"/>
      <c r="E2627" s="71"/>
    </row>
    <row r="2628" spans="4:5" ht="26.1" customHeight="1">
      <c r="D2628" s="64"/>
      <c r="E2628" s="71"/>
    </row>
    <row r="2629" spans="4:5" ht="26.1" customHeight="1">
      <c r="D2629" s="64"/>
      <c r="E2629" s="71"/>
    </row>
    <row r="2630" spans="4:5" ht="26.1" customHeight="1">
      <c r="D2630" s="64"/>
      <c r="E2630" s="71"/>
    </row>
    <row r="2631" spans="4:5" ht="26.1" customHeight="1">
      <c r="D2631" s="64"/>
      <c r="E2631" s="71"/>
    </row>
    <row r="2632" spans="4:5" ht="26.1" customHeight="1">
      <c r="D2632" s="64"/>
      <c r="E2632" s="71"/>
    </row>
    <row r="2633" spans="4:5" ht="26.1" customHeight="1">
      <c r="D2633" s="64"/>
      <c r="E2633" s="71"/>
    </row>
    <row r="2634" spans="4:5" ht="26.1" customHeight="1">
      <c r="D2634" s="64"/>
      <c r="E2634" s="71"/>
    </row>
    <row r="2635" spans="4:5" ht="26.1" customHeight="1">
      <c r="D2635" s="64"/>
      <c r="E2635" s="71"/>
    </row>
    <row r="2636" spans="4:5" ht="26.1" customHeight="1">
      <c r="D2636" s="64"/>
      <c r="E2636" s="71"/>
    </row>
    <row r="2637" spans="4:5" ht="26.1" customHeight="1">
      <c r="D2637" s="64"/>
      <c r="E2637" s="71"/>
    </row>
    <row r="2638" spans="4:5" ht="26.1" customHeight="1">
      <c r="D2638" s="64"/>
      <c r="E2638" s="71"/>
    </row>
    <row r="2639" spans="4:5" ht="26.1" customHeight="1">
      <c r="D2639" s="64"/>
      <c r="E2639" s="71"/>
    </row>
    <row r="2640" spans="4:5" ht="26.1" customHeight="1">
      <c r="D2640" s="64"/>
      <c r="E2640" s="71"/>
    </row>
    <row r="2641" spans="4:5" ht="26.1" customHeight="1">
      <c r="D2641" s="64"/>
      <c r="E2641" s="71"/>
    </row>
    <row r="2642" spans="4:5" ht="26.1" customHeight="1">
      <c r="D2642" s="64"/>
      <c r="E2642" s="71"/>
    </row>
    <row r="2643" spans="4:5" ht="26.1" customHeight="1">
      <c r="D2643" s="64"/>
      <c r="E2643" s="71"/>
    </row>
    <row r="2644" spans="4:5" ht="26.1" customHeight="1">
      <c r="D2644" s="64"/>
      <c r="E2644" s="71"/>
    </row>
    <row r="2645" spans="4:5" ht="26.1" customHeight="1">
      <c r="D2645" s="64"/>
      <c r="E2645" s="71"/>
    </row>
    <row r="2646" spans="4:5" ht="26.1" customHeight="1">
      <c r="D2646" s="64"/>
      <c r="E2646" s="71"/>
    </row>
    <row r="2647" spans="4:5" ht="26.1" customHeight="1">
      <c r="D2647" s="64"/>
      <c r="E2647" s="71"/>
    </row>
    <row r="2648" spans="4:5" ht="26.1" customHeight="1">
      <c r="D2648" s="64"/>
      <c r="E2648" s="71"/>
    </row>
    <row r="2649" spans="4:5" ht="26.1" customHeight="1">
      <c r="D2649" s="64"/>
      <c r="E2649" s="71"/>
    </row>
    <row r="2650" spans="4:5" ht="26.1" customHeight="1">
      <c r="D2650" s="64"/>
      <c r="E2650" s="71"/>
    </row>
    <row r="2651" spans="4:5" ht="26.1" customHeight="1">
      <c r="D2651" s="64"/>
      <c r="E2651" s="71"/>
    </row>
    <row r="2652" spans="4:5" ht="26.1" customHeight="1">
      <c r="D2652" s="64"/>
      <c r="E2652" s="71"/>
    </row>
    <row r="2653" spans="4:5" ht="26.1" customHeight="1">
      <c r="D2653" s="64"/>
      <c r="E2653" s="71"/>
    </row>
    <row r="2654" spans="4:5" ht="26.1" customHeight="1">
      <c r="D2654" s="64"/>
      <c r="E2654" s="71"/>
    </row>
    <row r="2655" spans="4:5" ht="26.1" customHeight="1">
      <c r="D2655" s="64"/>
      <c r="E2655" s="71"/>
    </row>
    <row r="2656" spans="4:5" ht="26.1" customHeight="1">
      <c r="D2656" s="64"/>
      <c r="E2656" s="71"/>
    </row>
    <row r="2657" spans="4:5" ht="26.1" customHeight="1">
      <c r="D2657" s="64"/>
      <c r="E2657" s="71"/>
    </row>
    <row r="2658" spans="4:5" ht="26.1" customHeight="1">
      <c r="D2658" s="64"/>
      <c r="E2658" s="71"/>
    </row>
    <row r="2659" spans="4:5" ht="26.1" customHeight="1">
      <c r="D2659" s="64"/>
      <c r="E2659" s="71"/>
    </row>
    <row r="2660" spans="4:5" ht="26.1" customHeight="1">
      <c r="D2660" s="64"/>
      <c r="E2660" s="71"/>
    </row>
    <row r="2661" spans="4:5" ht="26.1" customHeight="1">
      <c r="D2661" s="64"/>
      <c r="E2661" s="71"/>
    </row>
    <row r="2662" spans="4:5" ht="26.1" customHeight="1">
      <c r="D2662" s="64"/>
      <c r="E2662" s="71"/>
    </row>
    <row r="2663" spans="4:5" ht="26.1" customHeight="1">
      <c r="D2663" s="64"/>
      <c r="E2663" s="71"/>
    </row>
    <row r="2664" spans="4:5" ht="26.1" customHeight="1">
      <c r="D2664" s="64"/>
      <c r="E2664" s="71"/>
    </row>
    <row r="2665" spans="4:5" ht="26.1" customHeight="1">
      <c r="D2665" s="64"/>
      <c r="E2665" s="71"/>
    </row>
    <row r="2666" spans="4:5" ht="26.1" customHeight="1">
      <c r="D2666" s="64"/>
      <c r="E2666" s="71"/>
    </row>
    <row r="2667" spans="4:5" ht="26.1" customHeight="1">
      <c r="D2667" s="64"/>
      <c r="E2667" s="71"/>
    </row>
    <row r="2668" spans="4:5" ht="26.1" customHeight="1">
      <c r="D2668" s="64"/>
      <c r="E2668" s="71"/>
    </row>
    <row r="2669" spans="4:5" ht="26.1" customHeight="1">
      <c r="D2669" s="64"/>
      <c r="E2669" s="71"/>
    </row>
    <row r="2670" spans="4:5" ht="26.1" customHeight="1">
      <c r="D2670" s="64"/>
      <c r="E2670" s="71"/>
    </row>
    <row r="2671" spans="4:5" ht="26.1" customHeight="1">
      <c r="D2671" s="64"/>
      <c r="E2671" s="71"/>
    </row>
    <row r="2672" spans="4:5" ht="26.1" customHeight="1">
      <c r="D2672" s="64"/>
      <c r="E2672" s="71"/>
    </row>
    <row r="2673" spans="4:5" ht="26.1" customHeight="1">
      <c r="D2673" s="64"/>
      <c r="E2673" s="71"/>
    </row>
    <row r="2674" spans="4:5" ht="26.1" customHeight="1">
      <c r="D2674" s="64"/>
      <c r="E2674" s="71"/>
    </row>
    <row r="2675" spans="4:5" ht="26.1" customHeight="1">
      <c r="D2675" s="64"/>
      <c r="E2675" s="71"/>
    </row>
    <row r="2676" spans="4:5" ht="26.1" customHeight="1">
      <c r="D2676" s="64"/>
      <c r="E2676" s="71"/>
    </row>
    <row r="2677" spans="4:5" ht="26.1" customHeight="1">
      <c r="D2677" s="64"/>
      <c r="E2677" s="71"/>
    </row>
    <row r="2678" spans="4:5" ht="26.1" customHeight="1">
      <c r="D2678" s="64"/>
      <c r="E2678" s="71"/>
    </row>
    <row r="2679" spans="4:5" ht="26.1" customHeight="1">
      <c r="D2679" s="64"/>
      <c r="E2679" s="71"/>
    </row>
    <row r="2680" spans="4:5" ht="26.1" customHeight="1">
      <c r="D2680" s="64"/>
      <c r="E2680" s="71"/>
    </row>
    <row r="2681" spans="4:5" ht="26.1" customHeight="1">
      <c r="D2681" s="64"/>
      <c r="E2681" s="71"/>
    </row>
    <row r="2682" spans="4:5" ht="26.1" customHeight="1">
      <c r="D2682" s="64"/>
      <c r="E2682" s="71"/>
    </row>
    <row r="2683" spans="4:5" ht="26.1" customHeight="1">
      <c r="D2683" s="64"/>
      <c r="E2683" s="71"/>
    </row>
    <row r="2684" spans="4:5" ht="26.1" customHeight="1">
      <c r="D2684" s="64"/>
      <c r="E2684" s="71"/>
    </row>
    <row r="2685" spans="4:5" ht="26.1" customHeight="1">
      <c r="D2685" s="64"/>
      <c r="E2685" s="71"/>
    </row>
    <row r="2686" spans="4:5" ht="26.1" customHeight="1">
      <c r="D2686" s="64"/>
      <c r="E2686" s="71"/>
    </row>
    <row r="2687" spans="4:5" ht="26.1" customHeight="1">
      <c r="D2687" s="64"/>
      <c r="E2687" s="71"/>
    </row>
    <row r="2688" spans="4:5" ht="26.1" customHeight="1">
      <c r="D2688" s="64"/>
      <c r="E2688" s="71"/>
    </row>
    <row r="2689" spans="4:5" ht="26.1" customHeight="1">
      <c r="D2689" s="64"/>
      <c r="E2689" s="71"/>
    </row>
    <row r="2690" spans="4:5" ht="26.1" customHeight="1">
      <c r="D2690" s="64"/>
      <c r="E2690" s="71"/>
    </row>
    <row r="2691" spans="4:5" ht="26.1" customHeight="1">
      <c r="D2691" s="64"/>
      <c r="E2691" s="71"/>
    </row>
    <row r="2692" spans="4:5" ht="26.1" customHeight="1">
      <c r="D2692" s="64"/>
      <c r="E2692" s="71"/>
    </row>
    <row r="2693" spans="4:5" ht="26.1" customHeight="1">
      <c r="D2693" s="64"/>
      <c r="E2693" s="71"/>
    </row>
    <row r="2694" spans="4:5" ht="26.1" customHeight="1">
      <c r="D2694" s="64"/>
      <c r="E2694" s="71"/>
    </row>
    <row r="2695" spans="4:5" ht="26.1" customHeight="1">
      <c r="D2695" s="64"/>
      <c r="E2695" s="71"/>
    </row>
    <row r="2696" spans="4:5" ht="26.1" customHeight="1">
      <c r="D2696" s="64"/>
      <c r="E2696" s="71"/>
    </row>
    <row r="2697" spans="4:5" ht="26.1" customHeight="1">
      <c r="D2697" s="64"/>
      <c r="E2697" s="71"/>
    </row>
    <row r="2698" spans="4:5" ht="26.1" customHeight="1">
      <c r="D2698" s="64"/>
      <c r="E2698" s="71"/>
    </row>
    <row r="2699" spans="4:5" ht="26.1" customHeight="1">
      <c r="D2699" s="64"/>
      <c r="E2699" s="71"/>
    </row>
    <row r="2700" spans="4:5" ht="26.1" customHeight="1">
      <c r="D2700" s="64"/>
      <c r="E2700" s="71"/>
    </row>
    <row r="2701" spans="4:5" ht="26.1" customHeight="1">
      <c r="D2701" s="64"/>
      <c r="E2701" s="71"/>
    </row>
    <row r="2702" spans="4:5" ht="26.1" customHeight="1">
      <c r="D2702" s="64"/>
      <c r="E2702" s="71"/>
    </row>
    <row r="2703" spans="4:5" ht="26.1" customHeight="1">
      <c r="D2703" s="64"/>
      <c r="E2703" s="71"/>
    </row>
    <row r="2704" spans="4:5" ht="26.1" customHeight="1">
      <c r="D2704" s="64"/>
      <c r="E2704" s="71"/>
    </row>
    <row r="2705" spans="4:5" ht="26.1" customHeight="1">
      <c r="D2705" s="64"/>
      <c r="E2705" s="71"/>
    </row>
    <row r="2706" spans="4:5" ht="26.1" customHeight="1">
      <c r="D2706" s="64"/>
      <c r="E2706" s="71"/>
    </row>
    <row r="2707" spans="4:5" ht="26.1" customHeight="1">
      <c r="D2707" s="64"/>
      <c r="E2707" s="71"/>
    </row>
    <row r="2708" spans="4:5" ht="26.1" customHeight="1">
      <c r="D2708" s="64"/>
      <c r="E2708" s="71"/>
    </row>
    <row r="2709" spans="4:5" ht="26.1" customHeight="1">
      <c r="D2709" s="64"/>
      <c r="E2709" s="71"/>
    </row>
    <row r="2710" spans="4:5" ht="26.1" customHeight="1">
      <c r="D2710" s="64"/>
      <c r="E2710" s="71"/>
    </row>
    <row r="2711" spans="4:5" ht="26.1" customHeight="1">
      <c r="D2711" s="64"/>
      <c r="E2711" s="71"/>
    </row>
    <row r="2712" spans="4:5" ht="26.1" customHeight="1">
      <c r="D2712" s="64"/>
      <c r="E2712" s="71"/>
    </row>
    <row r="2713" spans="4:5" ht="26.1" customHeight="1">
      <c r="D2713" s="64"/>
      <c r="E2713" s="71"/>
    </row>
    <row r="2714" spans="4:5" ht="26.1" customHeight="1">
      <c r="D2714" s="64"/>
      <c r="E2714" s="71"/>
    </row>
    <row r="2715" spans="4:5" ht="26.1" customHeight="1">
      <c r="D2715" s="64"/>
      <c r="E2715" s="71"/>
    </row>
    <row r="2716" spans="4:5" ht="26.1" customHeight="1">
      <c r="D2716" s="64"/>
      <c r="E2716" s="71"/>
    </row>
    <row r="2717" spans="4:5" ht="26.1" customHeight="1">
      <c r="D2717" s="64"/>
      <c r="E2717" s="71"/>
    </row>
    <row r="2718" spans="4:5" ht="26.1" customHeight="1">
      <c r="D2718" s="64"/>
      <c r="E2718" s="71"/>
    </row>
    <row r="2719" spans="4:5" ht="26.1" customHeight="1">
      <c r="D2719" s="64"/>
      <c r="E2719" s="71"/>
    </row>
    <row r="2720" spans="4:5" ht="26.1" customHeight="1">
      <c r="D2720" s="64"/>
      <c r="E2720" s="71"/>
    </row>
    <row r="2721" spans="4:5" ht="26.1" customHeight="1">
      <c r="D2721" s="64"/>
      <c r="E2721" s="71"/>
    </row>
    <row r="2722" spans="4:5" ht="26.1" customHeight="1">
      <c r="D2722" s="64"/>
      <c r="E2722" s="71"/>
    </row>
    <row r="2723" spans="4:5" ht="26.1" customHeight="1">
      <c r="D2723" s="64"/>
      <c r="E2723" s="71"/>
    </row>
    <row r="2724" spans="4:5" ht="26.1" customHeight="1">
      <c r="D2724" s="64"/>
      <c r="E2724" s="71"/>
    </row>
    <row r="2725" spans="4:5" ht="26.1" customHeight="1">
      <c r="D2725" s="64"/>
      <c r="E2725" s="71"/>
    </row>
    <row r="2726" spans="4:5" ht="26.1" customHeight="1">
      <c r="D2726" s="64"/>
      <c r="E2726" s="71"/>
    </row>
    <row r="2727" spans="4:5" ht="26.1" customHeight="1">
      <c r="D2727" s="64"/>
      <c r="E2727" s="71"/>
    </row>
    <row r="2728" spans="4:5" ht="26.1" customHeight="1">
      <c r="D2728" s="64"/>
      <c r="E2728" s="71"/>
    </row>
    <row r="2729" spans="4:5" ht="26.1" customHeight="1">
      <c r="D2729" s="64"/>
      <c r="E2729" s="71"/>
    </row>
    <row r="2730" spans="4:5" ht="26.1" customHeight="1">
      <c r="D2730" s="64"/>
      <c r="E2730" s="71"/>
    </row>
    <row r="2731" spans="4:5" ht="26.1" customHeight="1">
      <c r="D2731" s="64"/>
      <c r="E2731" s="71"/>
    </row>
    <row r="2732" spans="4:5" ht="26.1" customHeight="1">
      <c r="D2732" s="64"/>
      <c r="E2732" s="71"/>
    </row>
    <row r="2733" spans="4:5" ht="26.1" customHeight="1">
      <c r="D2733" s="64"/>
      <c r="E2733" s="71"/>
    </row>
    <row r="2734" spans="4:5" ht="26.1" customHeight="1">
      <c r="D2734" s="64"/>
      <c r="E2734" s="71"/>
    </row>
    <row r="2735" spans="4:5" ht="26.1" customHeight="1">
      <c r="D2735" s="64"/>
      <c r="E2735" s="71"/>
    </row>
    <row r="2736" spans="4:5" ht="26.1" customHeight="1">
      <c r="D2736" s="64"/>
      <c r="E2736" s="71"/>
    </row>
    <row r="2737" spans="4:5" ht="26.1" customHeight="1">
      <c r="D2737" s="64"/>
      <c r="E2737" s="71"/>
    </row>
    <row r="2738" spans="4:5" ht="26.1" customHeight="1">
      <c r="D2738" s="64"/>
      <c r="E2738" s="71"/>
    </row>
    <row r="2739" spans="4:5" ht="26.1" customHeight="1">
      <c r="D2739" s="64"/>
      <c r="E2739" s="71"/>
    </row>
    <row r="2740" spans="4:5" ht="26.1" customHeight="1">
      <c r="D2740" s="64"/>
      <c r="E2740" s="71"/>
    </row>
    <row r="2741" spans="4:5" ht="26.1" customHeight="1">
      <c r="D2741" s="64"/>
      <c r="E2741" s="71"/>
    </row>
    <row r="2742" spans="4:5" ht="26.1" customHeight="1">
      <c r="D2742" s="64"/>
      <c r="E2742" s="71"/>
    </row>
    <row r="2743" spans="4:5" ht="26.1" customHeight="1">
      <c r="D2743" s="64"/>
      <c r="E2743" s="71"/>
    </row>
    <row r="2744" spans="4:5" ht="26.1" customHeight="1">
      <c r="D2744" s="64"/>
      <c r="E2744" s="71"/>
    </row>
    <row r="2745" spans="4:5" ht="26.1" customHeight="1">
      <c r="D2745" s="64"/>
      <c r="E2745" s="71"/>
    </row>
    <row r="2746" spans="4:5" ht="26.1" customHeight="1">
      <c r="D2746" s="64"/>
      <c r="E2746" s="71"/>
    </row>
    <row r="2747" spans="4:5" ht="26.1" customHeight="1">
      <c r="D2747" s="64"/>
      <c r="E2747" s="71"/>
    </row>
    <row r="2748" spans="4:5" ht="26.1" customHeight="1">
      <c r="D2748" s="64"/>
      <c r="E2748" s="71"/>
    </row>
    <row r="2749" spans="4:5" ht="26.1" customHeight="1">
      <c r="D2749" s="64"/>
      <c r="E2749" s="71"/>
    </row>
    <row r="2750" spans="4:5" ht="26.1" customHeight="1">
      <c r="D2750" s="64"/>
      <c r="E2750" s="71"/>
    </row>
    <row r="2751" spans="4:5" ht="26.1" customHeight="1">
      <c r="D2751" s="64"/>
      <c r="E2751" s="71"/>
    </row>
    <row r="2752" spans="4:5" ht="26.1" customHeight="1">
      <c r="D2752" s="64"/>
      <c r="E2752" s="71"/>
    </row>
    <row r="2753" spans="4:5" ht="26.1" customHeight="1">
      <c r="D2753" s="64"/>
      <c r="E2753" s="71"/>
    </row>
    <row r="2754" spans="4:5" ht="26.1" customHeight="1">
      <c r="D2754" s="64"/>
      <c r="E2754" s="71"/>
    </row>
    <row r="2755" spans="4:5" ht="26.1" customHeight="1">
      <c r="D2755" s="64"/>
      <c r="E2755" s="71"/>
    </row>
    <row r="2756" spans="4:5" ht="26.1" customHeight="1">
      <c r="D2756" s="64"/>
      <c r="E2756" s="71"/>
    </row>
    <row r="2757" spans="4:5" ht="26.1" customHeight="1">
      <c r="D2757" s="64"/>
      <c r="E2757" s="71"/>
    </row>
    <row r="2758" spans="4:5" ht="26.1" customHeight="1">
      <c r="D2758" s="64"/>
      <c r="E2758" s="71"/>
    </row>
    <row r="2759" spans="4:5" ht="26.1" customHeight="1">
      <c r="D2759" s="64"/>
      <c r="E2759" s="71"/>
    </row>
    <row r="2760" spans="4:5" ht="26.1" customHeight="1">
      <c r="D2760" s="64"/>
      <c r="E2760" s="71"/>
    </row>
    <row r="2761" spans="4:5" ht="26.1" customHeight="1">
      <c r="D2761" s="64"/>
      <c r="E2761" s="71"/>
    </row>
    <row r="2762" spans="4:5" ht="26.1" customHeight="1">
      <c r="D2762" s="64"/>
      <c r="E2762" s="71"/>
    </row>
    <row r="2763" spans="4:5" ht="26.1" customHeight="1">
      <c r="D2763" s="64"/>
      <c r="E2763" s="71"/>
    </row>
    <row r="2764" spans="4:5" ht="26.1" customHeight="1">
      <c r="D2764" s="64"/>
      <c r="E2764" s="71"/>
    </row>
    <row r="2765" spans="4:5" ht="26.1" customHeight="1">
      <c r="D2765" s="64"/>
      <c r="E2765" s="71"/>
    </row>
    <row r="2766" spans="4:5" ht="26.1" customHeight="1">
      <c r="D2766" s="64"/>
      <c r="E2766" s="71"/>
    </row>
    <row r="2767" spans="4:5" ht="26.1" customHeight="1">
      <c r="D2767" s="64"/>
      <c r="E2767" s="71"/>
    </row>
    <row r="2768" spans="4:5" ht="26.1" customHeight="1">
      <c r="D2768" s="64"/>
      <c r="E2768" s="71"/>
    </row>
    <row r="2769" spans="4:5" ht="26.1" customHeight="1">
      <c r="D2769" s="64"/>
      <c r="E2769" s="71"/>
    </row>
    <row r="2770" spans="4:5" ht="26.1" customHeight="1">
      <c r="D2770" s="64"/>
      <c r="E2770" s="71"/>
    </row>
    <row r="2771" spans="4:5" ht="26.1" customHeight="1">
      <c r="D2771" s="64"/>
      <c r="E2771" s="71"/>
    </row>
    <row r="2772" spans="4:5" ht="26.1" customHeight="1">
      <c r="D2772" s="64"/>
      <c r="E2772" s="71"/>
    </row>
    <row r="2773" spans="4:5" ht="26.1" customHeight="1">
      <c r="D2773" s="64"/>
      <c r="E2773" s="71"/>
    </row>
    <row r="2774" spans="4:5" ht="26.1" customHeight="1">
      <c r="D2774" s="64"/>
      <c r="E2774" s="71"/>
    </row>
    <row r="2775" spans="4:5" ht="26.1" customHeight="1">
      <c r="D2775" s="64"/>
      <c r="E2775" s="71"/>
    </row>
    <row r="2776" spans="4:5" ht="26.1" customHeight="1">
      <c r="D2776" s="64"/>
      <c r="E2776" s="71"/>
    </row>
    <row r="2777" spans="4:5" ht="26.1" customHeight="1">
      <c r="D2777" s="64"/>
      <c r="E2777" s="71"/>
    </row>
    <row r="2778" spans="4:5" ht="26.1" customHeight="1">
      <c r="D2778" s="64"/>
      <c r="E2778" s="71"/>
    </row>
    <row r="2779" spans="4:5" ht="26.1" customHeight="1">
      <c r="D2779" s="64"/>
      <c r="E2779" s="71"/>
    </row>
    <row r="2780" spans="4:5" ht="26.1" customHeight="1">
      <c r="D2780" s="64"/>
      <c r="E2780" s="71"/>
    </row>
    <row r="2781" spans="4:5" ht="26.1" customHeight="1">
      <c r="D2781" s="64"/>
      <c r="E2781" s="71"/>
    </row>
    <row r="2782" spans="4:5" ht="26.1" customHeight="1">
      <c r="D2782" s="64"/>
      <c r="E2782" s="71"/>
    </row>
    <row r="2783" spans="4:5" ht="26.1" customHeight="1">
      <c r="D2783" s="64"/>
      <c r="E2783" s="71"/>
    </row>
    <row r="2784" spans="4:5" ht="26.1" customHeight="1">
      <c r="D2784" s="64"/>
      <c r="E2784" s="71"/>
    </row>
    <row r="2785" spans="4:5" ht="26.1" customHeight="1">
      <c r="D2785" s="64"/>
      <c r="E2785" s="71"/>
    </row>
    <row r="2786" spans="4:5" ht="26.1" customHeight="1">
      <c r="D2786" s="64"/>
      <c r="E2786" s="71"/>
    </row>
    <row r="2787" spans="4:5" ht="26.1" customHeight="1">
      <c r="D2787" s="64"/>
      <c r="E2787" s="71"/>
    </row>
    <row r="2788" spans="4:5" ht="26.1" customHeight="1">
      <c r="D2788" s="64"/>
      <c r="E2788" s="71"/>
    </row>
    <row r="2789" spans="4:5" ht="26.1" customHeight="1">
      <c r="D2789" s="64"/>
      <c r="E2789" s="71"/>
    </row>
    <row r="2790" spans="4:5" ht="26.1" customHeight="1">
      <c r="D2790" s="64"/>
      <c r="E2790" s="71"/>
    </row>
    <row r="2791" spans="4:5" ht="26.1" customHeight="1">
      <c r="D2791" s="64"/>
      <c r="E2791" s="71"/>
    </row>
    <row r="2792" spans="4:5" ht="26.1" customHeight="1">
      <c r="D2792" s="64"/>
      <c r="E2792" s="71"/>
    </row>
    <row r="2793" spans="4:5" ht="26.1" customHeight="1">
      <c r="D2793" s="64"/>
      <c r="E2793" s="71"/>
    </row>
    <row r="2794" spans="4:5" ht="26.1" customHeight="1">
      <c r="D2794" s="64"/>
      <c r="E2794" s="71"/>
    </row>
    <row r="2795" spans="4:5" ht="26.1" customHeight="1">
      <c r="D2795" s="64"/>
      <c r="E2795" s="71"/>
    </row>
    <row r="2796" spans="4:5" ht="26.1" customHeight="1">
      <c r="D2796" s="64"/>
      <c r="E2796" s="71"/>
    </row>
    <row r="2797" spans="4:5" ht="26.1" customHeight="1">
      <c r="D2797" s="64"/>
      <c r="E2797" s="71"/>
    </row>
    <row r="2798" spans="4:5" ht="26.1" customHeight="1">
      <c r="D2798" s="64"/>
      <c r="E2798" s="71"/>
    </row>
    <row r="2799" spans="4:5" ht="26.1" customHeight="1">
      <c r="D2799" s="64"/>
      <c r="E2799" s="71"/>
    </row>
    <row r="2800" spans="4:5" ht="26.1" customHeight="1">
      <c r="D2800" s="64"/>
      <c r="E2800" s="71"/>
    </row>
    <row r="2801" spans="4:5" ht="26.1" customHeight="1">
      <c r="D2801" s="64"/>
      <c r="E2801" s="71"/>
    </row>
    <row r="2802" spans="4:5" ht="26.1" customHeight="1">
      <c r="D2802" s="64"/>
      <c r="E2802" s="71"/>
    </row>
    <row r="2803" spans="4:5" ht="26.1" customHeight="1">
      <c r="D2803" s="64"/>
      <c r="E2803" s="71"/>
    </row>
    <row r="2804" spans="4:5" ht="26.1" customHeight="1">
      <c r="D2804" s="64"/>
      <c r="E2804" s="71"/>
    </row>
    <row r="2805" spans="4:5" ht="26.1" customHeight="1">
      <c r="D2805" s="64"/>
      <c r="E2805" s="71"/>
    </row>
    <row r="2806" spans="4:5" ht="26.1" customHeight="1">
      <c r="D2806" s="64"/>
      <c r="E2806" s="71"/>
    </row>
    <row r="2807" spans="4:5" ht="26.1" customHeight="1">
      <c r="D2807" s="64"/>
      <c r="E2807" s="71"/>
    </row>
    <row r="2808" spans="4:5" ht="26.1" customHeight="1">
      <c r="D2808" s="64"/>
      <c r="E2808" s="71"/>
    </row>
    <row r="2809" spans="4:5" ht="26.1" customHeight="1">
      <c r="D2809" s="64"/>
      <c r="E2809" s="71"/>
    </row>
    <row r="2810" spans="4:5" ht="26.1" customHeight="1">
      <c r="D2810" s="64"/>
      <c r="E2810" s="71"/>
    </row>
    <row r="2811" spans="4:5" ht="26.1" customHeight="1">
      <c r="D2811" s="64"/>
      <c r="E2811" s="71"/>
    </row>
    <row r="2812" spans="4:5" ht="26.1" customHeight="1">
      <c r="D2812" s="64"/>
      <c r="E2812" s="71"/>
    </row>
    <row r="2813" spans="4:5" ht="26.1" customHeight="1">
      <c r="D2813" s="64"/>
      <c r="E2813" s="71"/>
    </row>
    <row r="2814" spans="4:5" ht="26.1" customHeight="1">
      <c r="D2814" s="64"/>
      <c r="E2814" s="71"/>
    </row>
    <row r="2815" spans="4:5" ht="26.1" customHeight="1">
      <c r="D2815" s="64"/>
      <c r="E2815" s="71"/>
    </row>
    <row r="2816" spans="4:5" ht="26.1" customHeight="1">
      <c r="D2816" s="64"/>
      <c r="E2816" s="71"/>
    </row>
    <row r="2817" spans="4:5" ht="26.1" customHeight="1">
      <c r="D2817" s="64"/>
      <c r="E2817" s="71"/>
    </row>
    <row r="2818" spans="4:5" ht="26.1" customHeight="1">
      <c r="D2818" s="64"/>
      <c r="E2818" s="71"/>
    </row>
    <row r="2819" spans="4:5" ht="26.1" customHeight="1">
      <c r="D2819" s="64"/>
      <c r="E2819" s="71"/>
    </row>
    <row r="2820" spans="4:5" ht="26.1" customHeight="1">
      <c r="D2820" s="64"/>
      <c r="E2820" s="71"/>
    </row>
    <row r="2821" spans="4:5" ht="26.1" customHeight="1">
      <c r="D2821" s="64"/>
      <c r="E2821" s="71"/>
    </row>
    <row r="2822" spans="4:5" ht="26.1" customHeight="1">
      <c r="D2822" s="64"/>
      <c r="E2822" s="71"/>
    </row>
    <row r="2823" spans="4:5" ht="26.1" customHeight="1">
      <c r="D2823" s="64"/>
      <c r="E2823" s="71"/>
    </row>
    <row r="2824" spans="4:5" ht="26.1" customHeight="1">
      <c r="D2824" s="64"/>
      <c r="E2824" s="71"/>
    </row>
    <row r="2825" spans="4:5" ht="26.1" customHeight="1">
      <c r="D2825" s="64"/>
      <c r="E2825" s="71"/>
    </row>
    <row r="2826" spans="4:5" ht="26.1" customHeight="1">
      <c r="D2826" s="64"/>
      <c r="E2826" s="71"/>
    </row>
    <row r="2827" spans="4:5" ht="26.1" customHeight="1">
      <c r="D2827" s="64"/>
      <c r="E2827" s="71"/>
    </row>
    <row r="2828" spans="4:5" ht="26.1" customHeight="1">
      <c r="D2828" s="64"/>
      <c r="E2828" s="71"/>
    </row>
    <row r="2829" spans="4:5" ht="26.1" customHeight="1">
      <c r="D2829" s="64"/>
      <c r="E2829" s="71"/>
    </row>
    <row r="2830" spans="4:5" ht="26.1" customHeight="1">
      <c r="D2830" s="64"/>
      <c r="E2830" s="71"/>
    </row>
    <row r="2831" spans="4:5" ht="26.1" customHeight="1">
      <c r="D2831" s="64"/>
      <c r="E2831" s="71"/>
    </row>
    <row r="2832" spans="4:5" ht="26.1" customHeight="1">
      <c r="D2832" s="64"/>
      <c r="E2832" s="71"/>
    </row>
    <row r="2833" spans="4:5" ht="26.1" customHeight="1">
      <c r="D2833" s="64"/>
      <c r="E2833" s="71"/>
    </row>
    <row r="2834" spans="4:5" ht="26.1" customHeight="1">
      <c r="D2834" s="64"/>
      <c r="E2834" s="71"/>
    </row>
    <row r="2835" spans="4:5" ht="26.1" customHeight="1">
      <c r="D2835" s="64"/>
      <c r="E2835" s="71"/>
    </row>
    <row r="2836" spans="4:5" ht="26.1" customHeight="1">
      <c r="D2836" s="64"/>
      <c r="E2836" s="71"/>
    </row>
    <row r="2837" spans="4:5" ht="26.1" customHeight="1">
      <c r="D2837" s="64"/>
      <c r="E2837" s="71"/>
    </row>
    <row r="2838" spans="4:5" ht="26.1" customHeight="1">
      <c r="D2838" s="64"/>
      <c r="E2838" s="71"/>
    </row>
    <row r="2839" spans="4:5" ht="26.1" customHeight="1">
      <c r="D2839" s="64"/>
      <c r="E2839" s="71"/>
    </row>
    <row r="2840" spans="4:5" ht="26.1" customHeight="1">
      <c r="D2840" s="64"/>
      <c r="E2840" s="71"/>
    </row>
    <row r="2841" spans="4:5" ht="26.1" customHeight="1">
      <c r="D2841" s="64"/>
      <c r="E2841" s="71"/>
    </row>
    <row r="2842" spans="4:5" ht="26.1" customHeight="1">
      <c r="D2842" s="64"/>
      <c r="E2842" s="71"/>
    </row>
    <row r="2843" spans="4:5" ht="26.1" customHeight="1">
      <c r="D2843" s="64"/>
      <c r="E2843" s="71"/>
    </row>
    <row r="2844" spans="4:5" ht="26.1" customHeight="1">
      <c r="D2844" s="64"/>
      <c r="E2844" s="71"/>
    </row>
    <row r="2845" spans="4:5" ht="26.1" customHeight="1">
      <c r="D2845" s="64"/>
      <c r="E2845" s="71"/>
    </row>
    <row r="2846" spans="4:5" ht="26.1" customHeight="1">
      <c r="D2846" s="64"/>
      <c r="E2846" s="71"/>
    </row>
    <row r="2847" spans="4:5" ht="26.1" customHeight="1">
      <c r="D2847" s="64"/>
      <c r="E2847" s="71"/>
    </row>
    <row r="2848" spans="4:5" ht="26.1" customHeight="1">
      <c r="D2848" s="64"/>
      <c r="E2848" s="71"/>
    </row>
    <row r="2849" spans="4:5" ht="26.1" customHeight="1">
      <c r="D2849" s="64"/>
      <c r="E2849" s="71"/>
    </row>
    <row r="2850" spans="4:5" ht="26.1" customHeight="1">
      <c r="D2850" s="64"/>
      <c r="E2850" s="71"/>
    </row>
    <row r="2851" spans="4:5" ht="26.1" customHeight="1">
      <c r="D2851" s="64"/>
      <c r="E2851" s="71"/>
    </row>
    <row r="2852" spans="4:5" ht="26.1" customHeight="1">
      <c r="D2852" s="64"/>
      <c r="E2852" s="71"/>
    </row>
    <row r="2853" spans="4:5" ht="26.1" customHeight="1">
      <c r="D2853" s="64"/>
      <c r="E2853" s="71"/>
    </row>
    <row r="2854" spans="4:5" ht="26.1" customHeight="1">
      <c r="D2854" s="64"/>
      <c r="E2854" s="71"/>
    </row>
    <row r="2855" spans="4:5" ht="26.1" customHeight="1">
      <c r="D2855" s="64"/>
      <c r="E2855" s="71"/>
    </row>
    <row r="2856" spans="4:5" ht="26.1" customHeight="1">
      <c r="D2856" s="64"/>
      <c r="E2856" s="71"/>
    </row>
    <row r="2857" spans="4:5" ht="26.1" customHeight="1">
      <c r="D2857" s="64"/>
      <c r="E2857" s="71"/>
    </row>
    <row r="2858" spans="4:5" ht="26.1" customHeight="1">
      <c r="D2858" s="64"/>
      <c r="E2858" s="71"/>
    </row>
    <row r="2859" spans="4:5" ht="26.1" customHeight="1">
      <c r="D2859" s="64"/>
      <c r="E2859" s="71"/>
    </row>
    <row r="2860" spans="4:5" ht="26.1" customHeight="1">
      <c r="D2860" s="64"/>
      <c r="E2860" s="71"/>
    </row>
    <row r="2861" spans="4:5" ht="26.1" customHeight="1">
      <c r="D2861" s="64"/>
      <c r="E2861" s="71"/>
    </row>
    <row r="2862" spans="4:5" ht="26.1" customHeight="1">
      <c r="D2862" s="64"/>
      <c r="E2862" s="71"/>
    </row>
    <row r="2863" spans="4:5" ht="26.1" customHeight="1">
      <c r="D2863" s="64"/>
      <c r="E2863" s="71"/>
    </row>
    <row r="2864" spans="4:5" ht="26.1" customHeight="1">
      <c r="D2864" s="64"/>
      <c r="E2864" s="71"/>
    </row>
    <row r="2865" spans="4:5" ht="26.1" customHeight="1">
      <c r="D2865" s="64"/>
      <c r="E2865" s="71"/>
    </row>
    <row r="2866" spans="4:5" ht="26.1" customHeight="1">
      <c r="D2866" s="64"/>
      <c r="E2866" s="71"/>
    </row>
    <row r="2867" spans="4:5" ht="26.1" customHeight="1">
      <c r="D2867" s="64"/>
      <c r="E2867" s="71"/>
    </row>
    <row r="2868" spans="4:5" ht="26.1" customHeight="1">
      <c r="D2868" s="64"/>
      <c r="E2868" s="71"/>
    </row>
    <row r="2869" spans="4:5" ht="26.1" customHeight="1">
      <c r="D2869" s="64"/>
      <c r="E2869" s="71"/>
    </row>
    <row r="2870" spans="4:5" ht="26.1" customHeight="1">
      <c r="D2870" s="64"/>
      <c r="E2870" s="71"/>
    </row>
    <row r="2871" spans="4:5" ht="26.1" customHeight="1">
      <c r="D2871" s="64"/>
      <c r="E2871" s="71"/>
    </row>
    <row r="2872" spans="4:5" ht="26.1" customHeight="1">
      <c r="D2872" s="64"/>
      <c r="E2872" s="71"/>
    </row>
    <row r="2873" spans="4:5" ht="26.1" customHeight="1">
      <c r="D2873" s="64"/>
      <c r="E2873" s="71"/>
    </row>
    <row r="2874" spans="4:5" ht="26.1" customHeight="1">
      <c r="D2874" s="64"/>
      <c r="E2874" s="71"/>
    </row>
    <row r="2875" spans="4:5" ht="26.1" customHeight="1">
      <c r="D2875" s="64"/>
      <c r="E2875" s="71"/>
    </row>
    <row r="2876" spans="4:5" ht="26.1" customHeight="1">
      <c r="D2876" s="64"/>
      <c r="E2876" s="71"/>
    </row>
    <row r="2877" spans="4:5" ht="26.1" customHeight="1">
      <c r="D2877" s="64"/>
      <c r="E2877" s="71"/>
    </row>
    <row r="2878" spans="4:5" ht="26.1" customHeight="1">
      <c r="D2878" s="64"/>
      <c r="E2878" s="71"/>
    </row>
    <row r="2879" spans="4:5" ht="26.1" customHeight="1">
      <c r="D2879" s="64"/>
      <c r="E2879" s="71"/>
    </row>
    <row r="2880" spans="4:5" ht="26.1" customHeight="1">
      <c r="D2880" s="64"/>
      <c r="E2880" s="71"/>
    </row>
    <row r="2881" spans="4:5" ht="26.1" customHeight="1">
      <c r="D2881" s="64"/>
      <c r="E2881" s="71"/>
    </row>
    <row r="2882" spans="4:5" ht="26.1" customHeight="1">
      <c r="D2882" s="64"/>
      <c r="E2882" s="71"/>
    </row>
    <row r="2883" spans="4:5" ht="26.1" customHeight="1">
      <c r="D2883" s="64"/>
      <c r="E2883" s="71"/>
    </row>
    <row r="2884" spans="4:5" ht="26.1" customHeight="1">
      <c r="D2884" s="64"/>
      <c r="E2884" s="71"/>
    </row>
    <row r="2885" spans="4:5" ht="26.1" customHeight="1">
      <c r="D2885" s="64"/>
      <c r="E2885" s="71"/>
    </row>
    <row r="2886" spans="4:5" ht="26.1" customHeight="1">
      <c r="D2886" s="64"/>
      <c r="E2886" s="71"/>
    </row>
    <row r="2887" spans="4:5" ht="26.1" customHeight="1">
      <c r="D2887" s="64"/>
      <c r="E2887" s="71"/>
    </row>
    <row r="2888" spans="4:5" ht="26.1" customHeight="1">
      <c r="D2888" s="64"/>
      <c r="E2888" s="71"/>
    </row>
    <row r="2889" spans="4:5" ht="26.1" customHeight="1">
      <c r="D2889" s="64"/>
      <c r="E2889" s="71"/>
    </row>
    <row r="2890" spans="4:5" ht="26.1" customHeight="1">
      <c r="D2890" s="64"/>
      <c r="E2890" s="71"/>
    </row>
    <row r="2891" spans="4:5" ht="26.1" customHeight="1">
      <c r="D2891" s="64"/>
      <c r="E2891" s="71"/>
    </row>
    <row r="2892" spans="4:5" ht="26.1" customHeight="1">
      <c r="D2892" s="64"/>
      <c r="E2892" s="71"/>
    </row>
    <row r="2893" spans="4:5" ht="26.1" customHeight="1">
      <c r="D2893" s="64"/>
      <c r="E2893" s="71"/>
    </row>
    <row r="2894" spans="4:5" ht="26.1" customHeight="1">
      <c r="D2894" s="64"/>
      <c r="E2894" s="71"/>
    </row>
    <row r="2895" spans="4:5" ht="26.1" customHeight="1">
      <c r="D2895" s="64"/>
      <c r="E2895" s="71"/>
    </row>
    <row r="2896" spans="4:5" ht="26.1" customHeight="1">
      <c r="D2896" s="64"/>
      <c r="E2896" s="71"/>
    </row>
    <row r="2897" spans="4:5" ht="26.1" customHeight="1">
      <c r="D2897" s="64"/>
      <c r="E2897" s="71"/>
    </row>
    <row r="2898" spans="4:5" ht="26.1" customHeight="1">
      <c r="D2898" s="64"/>
      <c r="E2898" s="71"/>
    </row>
    <row r="2899" spans="4:5" ht="26.1" customHeight="1">
      <c r="D2899" s="64"/>
      <c r="E2899" s="71"/>
    </row>
    <row r="2900" spans="4:5" ht="26.1" customHeight="1">
      <c r="D2900" s="64"/>
      <c r="E2900" s="71"/>
    </row>
    <row r="2901" spans="4:5" ht="26.1" customHeight="1">
      <c r="D2901" s="64"/>
      <c r="E2901" s="71"/>
    </row>
    <row r="2902" spans="4:5" ht="26.1" customHeight="1">
      <c r="D2902" s="64"/>
      <c r="E2902" s="71"/>
    </row>
    <row r="2903" spans="4:5" ht="26.1" customHeight="1">
      <c r="D2903" s="64"/>
      <c r="E2903" s="71"/>
    </row>
    <row r="2904" spans="4:5" ht="26.1" customHeight="1">
      <c r="D2904" s="64"/>
      <c r="E2904" s="71"/>
    </row>
    <row r="2905" spans="4:5" ht="26.1" customHeight="1">
      <c r="D2905" s="64"/>
      <c r="E2905" s="71"/>
    </row>
    <row r="2906" spans="4:5" ht="26.1" customHeight="1">
      <c r="D2906" s="64"/>
      <c r="E2906" s="71"/>
    </row>
    <row r="2907" spans="4:5" ht="26.1" customHeight="1">
      <c r="D2907" s="64"/>
      <c r="E2907" s="71"/>
    </row>
    <row r="2908" spans="4:5" ht="26.1" customHeight="1">
      <c r="D2908" s="64"/>
      <c r="E2908" s="71"/>
    </row>
    <row r="2909" spans="4:5" ht="26.1" customHeight="1">
      <c r="D2909" s="64"/>
      <c r="E2909" s="71"/>
    </row>
    <row r="2910" spans="4:5" ht="26.1" customHeight="1">
      <c r="D2910" s="64"/>
      <c r="E2910" s="71"/>
    </row>
    <row r="2911" spans="4:5" ht="26.1" customHeight="1">
      <c r="D2911" s="64"/>
      <c r="E2911" s="71"/>
    </row>
    <row r="2912" spans="4:5" ht="26.1" customHeight="1">
      <c r="D2912" s="64"/>
      <c r="E2912" s="71"/>
    </row>
    <row r="2913" spans="4:5" ht="26.1" customHeight="1">
      <c r="D2913" s="64"/>
      <c r="E2913" s="71"/>
    </row>
    <row r="2914" spans="4:5" ht="26.1" customHeight="1">
      <c r="D2914" s="64"/>
      <c r="E2914" s="71"/>
    </row>
    <row r="2915" spans="4:5" ht="26.1" customHeight="1">
      <c r="D2915" s="64"/>
      <c r="E2915" s="71"/>
    </row>
    <row r="2916" spans="4:5" ht="26.1" customHeight="1">
      <c r="D2916" s="64"/>
      <c r="E2916" s="71"/>
    </row>
    <row r="2917" spans="4:5" ht="26.1" customHeight="1">
      <c r="D2917" s="64"/>
      <c r="E2917" s="71"/>
    </row>
    <row r="2918" spans="4:5" ht="26.1" customHeight="1">
      <c r="D2918" s="64"/>
      <c r="E2918" s="71"/>
    </row>
    <row r="2919" spans="4:5" ht="26.1" customHeight="1">
      <c r="D2919" s="64"/>
      <c r="E2919" s="71"/>
    </row>
    <row r="2920" spans="4:5" ht="26.1" customHeight="1">
      <c r="D2920" s="64"/>
      <c r="E2920" s="71"/>
    </row>
    <row r="2921" spans="4:5" ht="26.1" customHeight="1">
      <c r="D2921" s="64"/>
      <c r="E2921" s="71"/>
    </row>
    <row r="2922" spans="4:5" ht="26.1" customHeight="1">
      <c r="D2922" s="64"/>
      <c r="E2922" s="71"/>
    </row>
    <row r="2923" spans="4:5" ht="26.1" customHeight="1">
      <c r="D2923" s="64"/>
      <c r="E2923" s="71"/>
    </row>
    <row r="2924" spans="4:5" ht="26.1" customHeight="1">
      <c r="D2924" s="64"/>
      <c r="E2924" s="71"/>
    </row>
    <row r="2925" spans="4:5" ht="26.1" customHeight="1">
      <c r="D2925" s="64"/>
      <c r="E2925" s="71"/>
    </row>
    <row r="2926" spans="4:5" ht="26.1" customHeight="1">
      <c r="D2926" s="64"/>
      <c r="E2926" s="71"/>
    </row>
    <row r="2927" spans="4:5" ht="26.1" customHeight="1">
      <c r="D2927" s="64"/>
      <c r="E2927" s="71"/>
    </row>
    <row r="2928" spans="4:5" ht="26.1" customHeight="1">
      <c r="D2928" s="64"/>
      <c r="E2928" s="71"/>
    </row>
    <row r="2929" spans="4:5" ht="26.1" customHeight="1">
      <c r="D2929" s="64"/>
      <c r="E2929" s="71"/>
    </row>
    <row r="2930" spans="4:5" ht="26.1" customHeight="1">
      <c r="D2930" s="64"/>
      <c r="E2930" s="71"/>
    </row>
    <row r="2931" spans="4:5" ht="26.1" customHeight="1">
      <c r="D2931" s="64"/>
      <c r="E2931" s="71"/>
    </row>
    <row r="2932" spans="4:5" ht="26.1" customHeight="1">
      <c r="D2932" s="64"/>
      <c r="E2932" s="71"/>
    </row>
    <row r="2933" spans="4:5" ht="26.1" customHeight="1">
      <c r="D2933" s="64"/>
      <c r="E2933" s="71"/>
    </row>
    <row r="2934" spans="4:5" ht="26.1" customHeight="1">
      <c r="D2934" s="64"/>
      <c r="E2934" s="71"/>
    </row>
    <row r="2935" spans="4:5" ht="26.1" customHeight="1">
      <c r="D2935" s="64"/>
      <c r="E2935" s="71"/>
    </row>
    <row r="2936" spans="4:5" ht="26.1" customHeight="1">
      <c r="D2936" s="64"/>
      <c r="E2936" s="71"/>
    </row>
    <row r="2937" spans="4:5" ht="26.1" customHeight="1">
      <c r="D2937" s="64"/>
      <c r="E2937" s="71"/>
    </row>
    <row r="2938" spans="4:5" ht="26.1" customHeight="1">
      <c r="D2938" s="64"/>
      <c r="E2938" s="71"/>
    </row>
    <row r="2939" spans="4:5" ht="26.1" customHeight="1">
      <c r="D2939" s="64"/>
      <c r="E2939" s="71"/>
    </row>
    <row r="2940" spans="4:5" ht="26.1" customHeight="1">
      <c r="D2940" s="64"/>
      <c r="E2940" s="71"/>
    </row>
    <row r="2941" spans="4:5" ht="26.1" customHeight="1">
      <c r="D2941" s="64"/>
      <c r="E2941" s="71"/>
    </row>
    <row r="2942" spans="4:5" ht="26.1" customHeight="1">
      <c r="D2942" s="64"/>
      <c r="E2942" s="71"/>
    </row>
    <row r="2943" spans="4:5" ht="26.1" customHeight="1">
      <c r="D2943" s="64"/>
      <c r="E2943" s="71"/>
    </row>
    <row r="2944" spans="4:5" ht="26.1" customHeight="1">
      <c r="D2944" s="64"/>
      <c r="E2944" s="71"/>
    </row>
    <row r="2945" spans="4:5" ht="26.1" customHeight="1">
      <c r="D2945" s="64"/>
      <c r="E2945" s="71"/>
    </row>
    <row r="2946" spans="4:5" ht="26.1" customHeight="1">
      <c r="D2946" s="64"/>
      <c r="E2946" s="71"/>
    </row>
    <row r="2947" spans="4:5" ht="26.1" customHeight="1">
      <c r="D2947" s="64"/>
      <c r="E2947" s="71"/>
    </row>
    <row r="2948" spans="4:5" ht="26.1" customHeight="1">
      <c r="D2948" s="64"/>
      <c r="E2948" s="71"/>
    </row>
    <row r="2949" spans="4:5" ht="26.1" customHeight="1">
      <c r="D2949" s="64"/>
      <c r="E2949" s="71"/>
    </row>
    <row r="2950" spans="4:5" ht="26.1" customHeight="1">
      <c r="D2950" s="64"/>
      <c r="E2950" s="71"/>
    </row>
    <row r="2951" spans="4:5" ht="26.1" customHeight="1">
      <c r="D2951" s="64"/>
      <c r="E2951" s="71"/>
    </row>
    <row r="2952" spans="4:5" ht="26.1" customHeight="1">
      <c r="D2952" s="64"/>
      <c r="E2952" s="71"/>
    </row>
    <row r="2953" spans="4:5" ht="26.1" customHeight="1">
      <c r="D2953" s="64"/>
      <c r="E2953" s="71"/>
    </row>
    <row r="2954" spans="4:5" ht="26.1" customHeight="1">
      <c r="D2954" s="64"/>
      <c r="E2954" s="71"/>
    </row>
    <row r="2955" spans="4:5" ht="26.1" customHeight="1">
      <c r="D2955" s="64"/>
      <c r="E2955" s="71"/>
    </row>
    <row r="2956" spans="4:5" ht="26.1" customHeight="1">
      <c r="D2956" s="64"/>
      <c r="E2956" s="71"/>
    </row>
    <row r="2957" spans="4:5" ht="26.1" customHeight="1">
      <c r="D2957" s="64"/>
      <c r="E2957" s="71"/>
    </row>
    <row r="2958" spans="4:5" ht="26.1" customHeight="1">
      <c r="D2958" s="64"/>
      <c r="E2958" s="71"/>
    </row>
    <row r="2959" spans="4:5" ht="26.1" customHeight="1">
      <c r="D2959" s="64"/>
      <c r="E2959" s="71"/>
    </row>
    <row r="2960" spans="4:5" ht="26.1" customHeight="1">
      <c r="D2960" s="64"/>
      <c r="E2960" s="71"/>
    </row>
    <row r="2961" spans="4:5" ht="26.1" customHeight="1">
      <c r="D2961" s="64"/>
      <c r="E2961" s="71"/>
    </row>
    <row r="2962" spans="4:5" ht="26.1" customHeight="1">
      <c r="D2962" s="64"/>
      <c r="E2962" s="71"/>
    </row>
    <row r="2963" spans="4:5" ht="26.1" customHeight="1">
      <c r="D2963" s="64"/>
      <c r="E2963" s="71"/>
    </row>
    <row r="2964" spans="4:5" ht="26.1" customHeight="1">
      <c r="D2964" s="64"/>
      <c r="E2964" s="71"/>
    </row>
    <row r="2965" spans="4:5" ht="26.1" customHeight="1">
      <c r="D2965" s="64"/>
      <c r="E2965" s="71"/>
    </row>
    <row r="2966" spans="4:5" ht="26.1" customHeight="1">
      <c r="D2966" s="64"/>
      <c r="E2966" s="71"/>
    </row>
    <row r="2967" spans="4:5" ht="26.1" customHeight="1">
      <c r="D2967" s="64"/>
      <c r="E2967" s="71"/>
    </row>
    <row r="2968" spans="4:5" ht="26.1" customHeight="1">
      <c r="D2968" s="64"/>
      <c r="E2968" s="71"/>
    </row>
    <row r="2969" spans="4:5" ht="26.1" customHeight="1">
      <c r="D2969" s="64"/>
      <c r="E2969" s="71"/>
    </row>
    <row r="2970" spans="4:5" ht="26.1" customHeight="1">
      <c r="D2970" s="64"/>
      <c r="E2970" s="71"/>
    </row>
    <row r="2971" spans="4:5" ht="26.1" customHeight="1">
      <c r="D2971" s="64"/>
      <c r="E2971" s="71"/>
    </row>
    <row r="2972" spans="4:5" ht="26.1" customHeight="1">
      <c r="D2972" s="64"/>
      <c r="E2972" s="71"/>
    </row>
    <row r="2973" spans="4:5" ht="26.1" customHeight="1">
      <c r="D2973" s="64"/>
      <c r="E2973" s="71"/>
    </row>
    <row r="2974" spans="4:5" ht="26.1" customHeight="1">
      <c r="D2974" s="64"/>
      <c r="E2974" s="71"/>
    </row>
    <row r="2975" spans="4:5" ht="26.1" customHeight="1">
      <c r="D2975" s="64"/>
      <c r="E2975" s="71"/>
    </row>
    <row r="2976" spans="4:5" ht="26.1" customHeight="1">
      <c r="D2976" s="64"/>
      <c r="E2976" s="71"/>
    </row>
    <row r="2977" spans="4:5" ht="26.1" customHeight="1">
      <c r="D2977" s="64"/>
      <c r="E2977" s="71"/>
    </row>
    <row r="2978" spans="4:5" ht="26.1" customHeight="1">
      <c r="D2978" s="64"/>
      <c r="E2978" s="71"/>
    </row>
    <row r="2979" spans="4:5" ht="26.1" customHeight="1">
      <c r="D2979" s="64"/>
      <c r="E2979" s="71"/>
    </row>
    <row r="2980" spans="4:5" ht="26.1" customHeight="1">
      <c r="D2980" s="64"/>
      <c r="E2980" s="71"/>
    </row>
    <row r="2981" spans="4:5" ht="26.1" customHeight="1">
      <c r="D2981" s="64"/>
      <c r="E2981" s="71"/>
    </row>
    <row r="2982" spans="4:5" ht="26.1" customHeight="1">
      <c r="D2982" s="64"/>
      <c r="E2982" s="71"/>
    </row>
    <row r="2983" spans="4:5" ht="26.1" customHeight="1">
      <c r="D2983" s="64"/>
      <c r="E2983" s="71"/>
    </row>
    <row r="2984" spans="4:5" ht="26.1" customHeight="1">
      <c r="D2984" s="64"/>
      <c r="E2984" s="71"/>
    </row>
    <row r="2985" spans="4:5" ht="26.1" customHeight="1">
      <c r="D2985" s="64"/>
      <c r="E2985" s="71"/>
    </row>
    <row r="2986" spans="4:5" ht="26.1" customHeight="1">
      <c r="D2986" s="64"/>
      <c r="E2986" s="71"/>
    </row>
    <row r="2987" spans="4:5" ht="26.1" customHeight="1">
      <c r="D2987" s="64"/>
      <c r="E2987" s="71"/>
    </row>
    <row r="2988" spans="4:5" ht="26.1" customHeight="1">
      <c r="D2988" s="64"/>
      <c r="E2988" s="71"/>
    </row>
    <row r="2989" spans="4:5" ht="26.1" customHeight="1">
      <c r="D2989" s="64"/>
      <c r="E2989" s="71"/>
    </row>
    <row r="2990" spans="4:5" ht="26.1" customHeight="1">
      <c r="D2990" s="64"/>
      <c r="E2990" s="71"/>
    </row>
    <row r="2991" spans="4:5" ht="26.1" customHeight="1">
      <c r="D2991" s="64"/>
      <c r="E2991" s="71"/>
    </row>
    <row r="2992" spans="4:5" ht="26.1" customHeight="1">
      <c r="D2992" s="64"/>
      <c r="E2992" s="71"/>
    </row>
    <row r="2993" spans="4:5" ht="26.1" customHeight="1">
      <c r="D2993" s="64"/>
      <c r="E2993" s="71"/>
    </row>
    <row r="2994" spans="4:5" ht="26.1" customHeight="1">
      <c r="D2994" s="64"/>
      <c r="E2994" s="71"/>
    </row>
    <row r="2995" spans="4:5" ht="26.1" customHeight="1">
      <c r="D2995" s="64"/>
      <c r="E2995" s="71"/>
    </row>
    <row r="2996" spans="4:5" ht="26.1" customHeight="1">
      <c r="D2996" s="64"/>
      <c r="E2996" s="71"/>
    </row>
    <row r="2997" spans="4:5" ht="26.1" customHeight="1">
      <c r="D2997" s="64"/>
      <c r="E2997" s="71"/>
    </row>
    <row r="2998" spans="4:5" ht="26.1" customHeight="1">
      <c r="D2998" s="64"/>
      <c r="E2998" s="71"/>
    </row>
    <row r="2999" spans="4:5" ht="26.1" customHeight="1">
      <c r="D2999" s="64"/>
      <c r="E2999" s="71"/>
    </row>
    <row r="3000" spans="4:5" ht="26.1" customHeight="1">
      <c r="D3000" s="64"/>
      <c r="E3000" s="71"/>
    </row>
    <row r="3001" spans="4:5" ht="26.1" customHeight="1">
      <c r="D3001" s="64"/>
      <c r="E3001" s="71"/>
    </row>
    <row r="3002" spans="4:5" ht="26.1" customHeight="1">
      <c r="D3002" s="64"/>
      <c r="E3002" s="71"/>
    </row>
    <row r="3003" spans="4:5" ht="26.1" customHeight="1">
      <c r="D3003" s="64"/>
      <c r="E3003" s="71"/>
    </row>
    <row r="3004" spans="4:5" ht="26.1" customHeight="1">
      <c r="D3004" s="64"/>
      <c r="E3004" s="71"/>
    </row>
    <row r="3005" spans="4:5" ht="26.1" customHeight="1">
      <c r="D3005" s="64"/>
      <c r="E3005" s="71"/>
    </row>
    <row r="3006" spans="4:5" ht="26.1" customHeight="1">
      <c r="D3006" s="64"/>
      <c r="E3006" s="71"/>
    </row>
    <row r="3007" spans="4:5" ht="26.1" customHeight="1">
      <c r="D3007" s="64"/>
      <c r="E3007" s="71"/>
    </row>
    <row r="3008" spans="4:5" ht="26.1" customHeight="1">
      <c r="D3008" s="64"/>
      <c r="E3008" s="71"/>
    </row>
    <row r="3009" spans="4:5" ht="26.1" customHeight="1">
      <c r="D3009" s="64"/>
      <c r="E3009" s="71"/>
    </row>
    <row r="3010" spans="4:5" ht="26.1" customHeight="1">
      <c r="D3010" s="64"/>
      <c r="E3010" s="71"/>
    </row>
    <row r="3011" spans="4:5" ht="26.1" customHeight="1">
      <c r="D3011" s="64"/>
      <c r="E3011" s="71"/>
    </row>
    <row r="3012" spans="4:5" ht="26.1" customHeight="1">
      <c r="D3012" s="64"/>
      <c r="E3012" s="71"/>
    </row>
    <row r="3013" spans="4:5" ht="26.1" customHeight="1">
      <c r="D3013" s="64"/>
      <c r="E3013" s="71"/>
    </row>
    <row r="3014" spans="4:5" ht="26.1" customHeight="1">
      <c r="D3014" s="64"/>
      <c r="E3014" s="71"/>
    </row>
    <row r="3015" spans="4:5" ht="26.1" customHeight="1">
      <c r="D3015" s="64"/>
      <c r="E3015" s="71"/>
    </row>
    <row r="3016" spans="4:5" ht="26.1" customHeight="1">
      <c r="D3016" s="64"/>
      <c r="E3016" s="71"/>
    </row>
    <row r="3017" spans="4:5" ht="26.1" customHeight="1">
      <c r="D3017" s="64"/>
      <c r="E3017" s="71"/>
    </row>
    <row r="3018" spans="4:5" ht="26.1" customHeight="1">
      <c r="D3018" s="64"/>
      <c r="E3018" s="71"/>
    </row>
    <row r="3019" spans="4:5" ht="26.1" customHeight="1">
      <c r="D3019" s="64"/>
      <c r="E3019" s="71"/>
    </row>
    <row r="3020" spans="4:5" ht="26.1" customHeight="1">
      <c r="D3020" s="64"/>
      <c r="E3020" s="71"/>
    </row>
    <row r="3021" spans="4:5" ht="26.1" customHeight="1">
      <c r="D3021" s="64"/>
      <c r="E3021" s="71"/>
    </row>
    <row r="3022" spans="4:5" ht="26.1" customHeight="1">
      <c r="D3022" s="64"/>
      <c r="E3022" s="71"/>
    </row>
    <row r="3023" spans="4:5" ht="26.1" customHeight="1">
      <c r="D3023" s="64"/>
      <c r="E3023" s="71"/>
    </row>
    <row r="3024" spans="4:5" ht="26.1" customHeight="1">
      <c r="D3024" s="64"/>
      <c r="E3024" s="71"/>
    </row>
    <row r="3025" spans="4:5" ht="26.1" customHeight="1">
      <c r="D3025" s="64"/>
      <c r="E3025" s="71"/>
    </row>
    <row r="3026" spans="4:5" ht="26.1" customHeight="1">
      <c r="D3026" s="64"/>
      <c r="E3026" s="71"/>
    </row>
    <row r="3027" spans="4:5" ht="26.1" customHeight="1">
      <c r="D3027" s="64"/>
      <c r="E3027" s="71"/>
    </row>
    <row r="3028" spans="4:5" ht="26.1" customHeight="1">
      <c r="D3028" s="64"/>
      <c r="E3028" s="71"/>
    </row>
    <row r="3029" spans="4:5" ht="26.1" customHeight="1">
      <c r="D3029" s="64"/>
      <c r="E3029" s="71"/>
    </row>
    <row r="3030" spans="4:5" ht="26.1" customHeight="1">
      <c r="D3030" s="64"/>
      <c r="E3030" s="71"/>
    </row>
    <row r="3031" spans="4:5" ht="26.1" customHeight="1">
      <c r="D3031" s="64"/>
      <c r="E3031" s="71"/>
    </row>
    <row r="3032" spans="4:5" ht="26.1" customHeight="1">
      <c r="D3032" s="64"/>
      <c r="E3032" s="71"/>
    </row>
    <row r="3033" spans="4:5" ht="26.1" customHeight="1">
      <c r="D3033" s="64"/>
      <c r="E3033" s="71"/>
    </row>
    <row r="3034" spans="4:5" ht="26.1" customHeight="1">
      <c r="D3034" s="64"/>
      <c r="E3034" s="71"/>
    </row>
    <row r="3035" spans="4:5" ht="26.1" customHeight="1">
      <c r="D3035" s="64"/>
      <c r="E3035" s="71"/>
    </row>
    <row r="3036" spans="4:5" ht="26.1" customHeight="1">
      <c r="D3036" s="64"/>
      <c r="E3036" s="71"/>
    </row>
    <row r="3037" spans="4:5" ht="26.1" customHeight="1">
      <c r="D3037" s="64"/>
      <c r="E3037" s="71"/>
    </row>
    <row r="3038" spans="4:5" ht="26.1" customHeight="1">
      <c r="D3038" s="64"/>
      <c r="E3038" s="71"/>
    </row>
    <row r="3039" spans="4:5" ht="26.1" customHeight="1">
      <c r="D3039" s="64"/>
      <c r="E3039" s="71"/>
    </row>
    <row r="3040" spans="4:5" ht="26.1" customHeight="1">
      <c r="D3040" s="64"/>
      <c r="E3040" s="71"/>
    </row>
    <row r="3041" spans="4:5" ht="26.1" customHeight="1">
      <c r="D3041" s="64"/>
      <c r="E3041" s="71"/>
    </row>
    <row r="3042" spans="4:5" ht="26.1" customHeight="1">
      <c r="D3042" s="64"/>
      <c r="E3042" s="71"/>
    </row>
    <row r="3043" spans="4:5" ht="26.1" customHeight="1">
      <c r="D3043" s="64"/>
      <c r="E3043" s="71"/>
    </row>
    <row r="3044" spans="4:5" ht="26.1" customHeight="1">
      <c r="D3044" s="64"/>
      <c r="E3044" s="71"/>
    </row>
    <row r="3045" spans="4:5" ht="26.1" customHeight="1">
      <c r="D3045" s="64"/>
      <c r="E3045" s="71"/>
    </row>
    <row r="3046" spans="4:5" ht="26.1" customHeight="1">
      <c r="D3046" s="64"/>
      <c r="E3046" s="71"/>
    </row>
    <row r="3047" spans="4:5" ht="26.1" customHeight="1">
      <c r="D3047" s="64"/>
      <c r="E3047" s="71"/>
    </row>
    <row r="3048" spans="4:5" ht="26.1" customHeight="1">
      <c r="D3048" s="64"/>
      <c r="E3048" s="71"/>
    </row>
    <row r="3049" spans="4:5" ht="26.1" customHeight="1">
      <c r="D3049" s="64"/>
      <c r="E3049" s="71"/>
    </row>
    <row r="3050" spans="4:5" ht="26.1" customHeight="1">
      <c r="D3050" s="64"/>
      <c r="E3050" s="71"/>
    </row>
    <row r="3051" spans="4:5" ht="26.1" customHeight="1">
      <c r="D3051" s="64"/>
      <c r="E3051" s="71"/>
    </row>
    <row r="3052" spans="4:5" ht="26.1" customHeight="1">
      <c r="D3052" s="64"/>
      <c r="E3052" s="71"/>
    </row>
    <row r="3053" spans="4:5" ht="26.1" customHeight="1">
      <c r="D3053" s="64"/>
      <c r="E3053" s="71"/>
    </row>
    <row r="3054" spans="4:5" ht="26.1" customHeight="1">
      <c r="D3054" s="64"/>
      <c r="E3054" s="71"/>
    </row>
    <row r="3055" spans="4:5" ht="26.1" customHeight="1">
      <c r="D3055" s="64"/>
      <c r="E3055" s="71"/>
    </row>
    <row r="3056" spans="4:5" ht="26.1" customHeight="1">
      <c r="D3056" s="64"/>
      <c r="E3056" s="71"/>
    </row>
    <row r="3057" spans="4:5" ht="26.1" customHeight="1">
      <c r="D3057" s="64"/>
      <c r="E3057" s="71"/>
    </row>
    <row r="3058" spans="4:5" ht="26.1" customHeight="1">
      <c r="D3058" s="64"/>
      <c r="E3058" s="71"/>
    </row>
    <row r="3059" spans="4:5" ht="26.1" customHeight="1">
      <c r="D3059" s="64"/>
      <c r="E3059" s="71"/>
    </row>
    <row r="3060" spans="4:5" ht="26.1" customHeight="1">
      <c r="D3060" s="64"/>
      <c r="E3060" s="71"/>
    </row>
    <row r="3061" spans="4:5" ht="26.1" customHeight="1">
      <c r="D3061" s="64"/>
      <c r="E3061" s="71"/>
    </row>
    <row r="3062" spans="4:5" ht="26.1" customHeight="1">
      <c r="D3062" s="64"/>
      <c r="E3062" s="71"/>
    </row>
    <row r="3063" spans="4:5" ht="26.1" customHeight="1">
      <c r="D3063" s="64"/>
      <c r="E3063" s="71"/>
    </row>
    <row r="3064" spans="4:5" ht="26.1" customHeight="1">
      <c r="D3064" s="64"/>
      <c r="E3064" s="71"/>
    </row>
    <row r="3065" spans="4:5" ht="26.1" customHeight="1">
      <c r="D3065" s="64"/>
      <c r="E3065" s="71"/>
    </row>
    <row r="3066" spans="4:5" ht="26.1" customHeight="1">
      <c r="D3066" s="64"/>
      <c r="E3066" s="71"/>
    </row>
    <row r="3067" spans="4:5" ht="26.1" customHeight="1">
      <c r="D3067" s="64"/>
      <c r="E3067" s="71"/>
    </row>
    <row r="3068" spans="4:5" ht="26.1" customHeight="1">
      <c r="D3068" s="64"/>
      <c r="E3068" s="71"/>
    </row>
    <row r="3069" spans="4:5" ht="26.1" customHeight="1">
      <c r="D3069" s="64"/>
      <c r="E3069" s="71"/>
    </row>
    <row r="3070" spans="4:5" ht="26.1" customHeight="1">
      <c r="D3070" s="64"/>
      <c r="E3070" s="71"/>
    </row>
    <row r="3071" spans="4:5" ht="26.1" customHeight="1">
      <c r="D3071" s="64"/>
      <c r="E3071" s="71"/>
    </row>
    <row r="3072" spans="4:5" ht="26.1" customHeight="1">
      <c r="D3072" s="64"/>
      <c r="E3072" s="71"/>
    </row>
    <row r="3073" spans="4:5" ht="26.1" customHeight="1">
      <c r="D3073" s="64"/>
      <c r="E3073" s="71"/>
    </row>
    <row r="3074" spans="4:5" ht="26.1" customHeight="1">
      <c r="D3074" s="64"/>
      <c r="E3074" s="71"/>
    </row>
    <row r="3075" spans="4:5" ht="26.1" customHeight="1">
      <c r="D3075" s="64"/>
      <c r="E3075" s="71"/>
    </row>
    <row r="3076" spans="4:5" ht="26.1" customHeight="1">
      <c r="D3076" s="64"/>
      <c r="E3076" s="71"/>
    </row>
    <row r="3077" spans="4:5" ht="26.1" customHeight="1">
      <c r="D3077" s="64"/>
      <c r="E3077" s="71"/>
    </row>
    <row r="3078" spans="4:5" ht="26.1" customHeight="1">
      <c r="D3078" s="64"/>
      <c r="E3078" s="71"/>
    </row>
    <row r="3079" spans="4:5" ht="26.1" customHeight="1">
      <c r="D3079" s="64"/>
      <c r="E3079" s="71"/>
    </row>
    <row r="3080" spans="4:5" ht="26.1" customHeight="1">
      <c r="D3080" s="64"/>
      <c r="E3080" s="71"/>
    </row>
    <row r="3081" spans="4:5" ht="26.1" customHeight="1">
      <c r="D3081" s="64"/>
      <c r="E3081" s="71"/>
    </row>
    <row r="3082" spans="4:5" ht="26.1" customHeight="1">
      <c r="D3082" s="64"/>
      <c r="E3082" s="71"/>
    </row>
    <row r="3083" spans="4:5" ht="26.1" customHeight="1">
      <c r="D3083" s="64"/>
      <c r="E3083" s="71"/>
    </row>
    <row r="3084" spans="4:5" ht="26.1" customHeight="1">
      <c r="D3084" s="64"/>
      <c r="E3084" s="71"/>
    </row>
    <row r="3085" spans="4:5" ht="26.1" customHeight="1">
      <c r="D3085" s="64"/>
      <c r="E3085" s="71"/>
    </row>
    <row r="3086" spans="4:5" ht="26.1" customHeight="1">
      <c r="D3086" s="64"/>
      <c r="E3086" s="71"/>
    </row>
    <row r="3087" spans="4:5" ht="26.1" customHeight="1">
      <c r="D3087" s="64"/>
      <c r="E3087" s="71"/>
    </row>
    <row r="3088" spans="4:5" ht="26.1" customHeight="1">
      <c r="D3088" s="64"/>
      <c r="E3088" s="71"/>
    </row>
    <row r="3089" spans="4:5" ht="26.1" customHeight="1">
      <c r="D3089" s="64"/>
      <c r="E3089" s="71"/>
    </row>
    <row r="3090" spans="4:5" ht="26.1" customHeight="1">
      <c r="D3090" s="64"/>
      <c r="E3090" s="71"/>
    </row>
    <row r="3091" spans="4:5" ht="26.1" customHeight="1">
      <c r="D3091" s="64"/>
      <c r="E3091" s="71"/>
    </row>
    <row r="3092" spans="4:5" ht="26.1" customHeight="1">
      <c r="D3092" s="64"/>
      <c r="E3092" s="71"/>
    </row>
    <row r="3093" spans="4:5" ht="26.1" customHeight="1">
      <c r="D3093" s="64"/>
      <c r="E3093" s="71"/>
    </row>
    <row r="3094" spans="4:5" ht="26.1" customHeight="1">
      <c r="D3094" s="64"/>
      <c r="E3094" s="71"/>
    </row>
    <row r="3095" spans="4:5" ht="26.1" customHeight="1">
      <c r="D3095" s="64"/>
      <c r="E3095" s="71"/>
    </row>
    <row r="3096" spans="4:5" ht="26.1" customHeight="1">
      <c r="D3096" s="64"/>
      <c r="E3096" s="71"/>
    </row>
    <row r="3097" spans="4:5" ht="26.1" customHeight="1">
      <c r="D3097" s="64"/>
      <c r="E3097" s="71"/>
    </row>
    <row r="3098" spans="4:5" ht="26.1" customHeight="1">
      <c r="D3098" s="64"/>
      <c r="E3098" s="71"/>
    </row>
    <row r="3099" spans="4:5" ht="26.1" customHeight="1">
      <c r="D3099" s="64"/>
      <c r="E3099" s="71"/>
    </row>
    <row r="3100" spans="4:5" ht="26.1" customHeight="1">
      <c r="D3100" s="64"/>
      <c r="E3100" s="71"/>
    </row>
    <row r="3101" spans="4:5" ht="26.1" customHeight="1">
      <c r="D3101" s="64"/>
      <c r="E3101" s="71"/>
    </row>
    <row r="3102" spans="4:5" ht="26.1" customHeight="1">
      <c r="D3102" s="64"/>
      <c r="E3102" s="71"/>
    </row>
    <row r="3103" spans="4:5" ht="26.1" customHeight="1">
      <c r="D3103" s="64"/>
      <c r="E3103" s="71"/>
    </row>
    <row r="3104" spans="4:5" ht="26.1" customHeight="1">
      <c r="D3104" s="64"/>
      <c r="E3104" s="71"/>
    </row>
    <row r="3105" spans="4:5" ht="26.1" customHeight="1">
      <c r="D3105" s="64"/>
      <c r="E3105" s="71"/>
    </row>
    <row r="3106" spans="4:5" ht="26.1" customHeight="1">
      <c r="D3106" s="64"/>
      <c r="E3106" s="71"/>
    </row>
    <row r="3107" spans="4:5" ht="26.1" customHeight="1">
      <c r="D3107" s="64"/>
      <c r="E3107" s="71"/>
    </row>
    <row r="3108" spans="4:5" ht="26.1" customHeight="1">
      <c r="D3108" s="64"/>
      <c r="E3108" s="71"/>
    </row>
    <row r="3109" spans="4:5" ht="26.1" customHeight="1">
      <c r="D3109" s="64"/>
      <c r="E3109" s="71"/>
    </row>
    <row r="3110" spans="4:5" ht="26.1" customHeight="1">
      <c r="D3110" s="64"/>
      <c r="E3110" s="71"/>
    </row>
    <row r="3111" spans="4:5" ht="26.1" customHeight="1">
      <c r="D3111" s="64"/>
      <c r="E3111" s="71"/>
    </row>
    <row r="3112" spans="4:5" ht="26.1" customHeight="1">
      <c r="D3112" s="64"/>
      <c r="E3112" s="71"/>
    </row>
    <row r="3113" spans="4:5" ht="26.1" customHeight="1">
      <c r="D3113" s="64"/>
      <c r="E3113" s="71"/>
    </row>
    <row r="3114" spans="4:5" ht="26.1" customHeight="1">
      <c r="D3114" s="64"/>
      <c r="E3114" s="71"/>
    </row>
    <row r="3115" spans="4:5" ht="26.1" customHeight="1">
      <c r="D3115" s="64"/>
      <c r="E3115" s="71"/>
    </row>
    <row r="3116" spans="4:5" ht="26.1" customHeight="1">
      <c r="D3116" s="64"/>
      <c r="E3116" s="71"/>
    </row>
    <row r="3117" spans="4:5" ht="26.1" customHeight="1">
      <c r="D3117" s="64"/>
      <c r="E3117" s="71"/>
    </row>
    <row r="3118" spans="4:5" ht="26.1" customHeight="1">
      <c r="D3118" s="64"/>
      <c r="E3118" s="71"/>
    </row>
    <row r="3119" spans="4:5" ht="26.1" customHeight="1">
      <c r="D3119" s="64"/>
      <c r="E3119" s="71"/>
    </row>
    <row r="3120" spans="4:5" ht="26.1" customHeight="1">
      <c r="D3120" s="64"/>
      <c r="E3120" s="71"/>
    </row>
    <row r="3121" spans="4:5" ht="26.1" customHeight="1">
      <c r="D3121" s="64"/>
      <c r="E3121" s="71"/>
    </row>
    <row r="3122" spans="4:5" ht="26.1" customHeight="1">
      <c r="D3122" s="64"/>
      <c r="E3122" s="71"/>
    </row>
    <row r="3123" spans="4:5" ht="26.1" customHeight="1">
      <c r="D3123" s="64"/>
      <c r="E3123" s="71"/>
    </row>
    <row r="3124" spans="4:5" ht="26.1" customHeight="1">
      <c r="D3124" s="64"/>
      <c r="E3124" s="71"/>
    </row>
    <row r="3125" spans="4:5" ht="26.1" customHeight="1">
      <c r="D3125" s="64"/>
      <c r="E3125" s="71"/>
    </row>
    <row r="3126" spans="4:5" ht="26.1" customHeight="1">
      <c r="D3126" s="64"/>
      <c r="E3126" s="71"/>
    </row>
    <row r="3127" spans="4:5" ht="26.1" customHeight="1">
      <c r="D3127" s="64"/>
      <c r="E3127" s="71"/>
    </row>
    <row r="3128" spans="4:5" ht="26.1" customHeight="1">
      <c r="D3128" s="64"/>
      <c r="E3128" s="71"/>
    </row>
    <row r="3129" spans="4:5" ht="26.1" customHeight="1">
      <c r="D3129" s="64"/>
      <c r="E3129" s="71"/>
    </row>
    <row r="3130" spans="4:5" ht="26.1" customHeight="1">
      <c r="D3130" s="64"/>
      <c r="E3130" s="71"/>
    </row>
    <row r="3131" spans="4:5" ht="26.1" customHeight="1">
      <c r="D3131" s="64"/>
      <c r="E3131" s="71"/>
    </row>
    <row r="3132" spans="4:5" ht="26.1" customHeight="1">
      <c r="D3132" s="64"/>
      <c r="E3132" s="71"/>
    </row>
    <row r="3133" spans="4:5" ht="26.1" customHeight="1">
      <c r="D3133" s="64"/>
      <c r="E3133" s="71"/>
    </row>
    <row r="3134" spans="4:5" ht="26.1" customHeight="1">
      <c r="D3134" s="64"/>
      <c r="E3134" s="71"/>
    </row>
    <row r="3135" spans="4:5" ht="26.1" customHeight="1">
      <c r="D3135" s="64"/>
      <c r="E3135" s="71"/>
    </row>
    <row r="3136" spans="4:5" ht="26.1" customHeight="1">
      <c r="D3136" s="64"/>
      <c r="E3136" s="71"/>
    </row>
    <row r="3137" spans="4:5" ht="26.1" customHeight="1">
      <c r="D3137" s="64"/>
      <c r="E3137" s="71"/>
    </row>
    <row r="3138" spans="4:5" ht="26.1" customHeight="1">
      <c r="D3138" s="64"/>
      <c r="E3138" s="71"/>
    </row>
    <row r="3139" spans="4:5" ht="26.1" customHeight="1">
      <c r="D3139" s="64"/>
      <c r="E3139" s="71"/>
    </row>
    <row r="3140" spans="4:5" ht="26.1" customHeight="1">
      <c r="D3140" s="64"/>
      <c r="E3140" s="71"/>
    </row>
    <row r="3141" spans="4:5" ht="26.1" customHeight="1">
      <c r="D3141" s="64"/>
      <c r="E3141" s="71"/>
    </row>
    <row r="3142" spans="4:5" ht="26.1" customHeight="1">
      <c r="D3142" s="64"/>
      <c r="E3142" s="71"/>
    </row>
    <row r="3143" spans="4:5" ht="26.1" customHeight="1">
      <c r="D3143" s="64"/>
      <c r="E3143" s="71"/>
    </row>
    <row r="3144" spans="4:5" ht="26.1" customHeight="1">
      <c r="D3144" s="64"/>
      <c r="E3144" s="71"/>
    </row>
    <row r="3145" spans="4:5" ht="26.1" customHeight="1">
      <c r="D3145" s="64"/>
      <c r="E3145" s="71"/>
    </row>
    <row r="3146" spans="4:5" ht="26.1" customHeight="1">
      <c r="D3146" s="64"/>
      <c r="E3146" s="71"/>
    </row>
    <row r="3147" spans="4:5" ht="26.1" customHeight="1">
      <c r="D3147" s="64"/>
      <c r="E3147" s="71"/>
    </row>
    <row r="3148" spans="4:5" ht="26.1" customHeight="1">
      <c r="D3148" s="64"/>
      <c r="E3148" s="71"/>
    </row>
    <row r="3149" spans="4:5" ht="26.1" customHeight="1">
      <c r="D3149" s="64"/>
      <c r="E3149" s="71"/>
    </row>
    <row r="3150" spans="4:5" ht="26.1" customHeight="1">
      <c r="D3150" s="64"/>
      <c r="E3150" s="71"/>
    </row>
    <row r="3151" spans="4:5" ht="26.1" customHeight="1">
      <c r="D3151" s="64"/>
      <c r="E3151" s="71"/>
    </row>
    <row r="3152" spans="4:5" ht="26.1" customHeight="1">
      <c r="D3152" s="64"/>
      <c r="E3152" s="71"/>
    </row>
    <row r="3153" spans="4:5" ht="26.1" customHeight="1">
      <c r="D3153" s="64"/>
      <c r="E3153" s="71"/>
    </row>
    <row r="3154" spans="4:5" ht="26.1" customHeight="1">
      <c r="D3154" s="64"/>
      <c r="E3154" s="71"/>
    </row>
    <row r="3155" spans="4:5" ht="26.1" customHeight="1">
      <c r="D3155" s="64"/>
      <c r="E3155" s="71"/>
    </row>
    <row r="3156" spans="4:5" ht="26.1" customHeight="1">
      <c r="D3156" s="64"/>
      <c r="E3156" s="71"/>
    </row>
    <row r="3157" spans="4:5" ht="26.1" customHeight="1">
      <c r="D3157" s="64"/>
      <c r="E3157" s="71"/>
    </row>
    <row r="3158" spans="4:5" ht="26.1" customHeight="1">
      <c r="D3158" s="64"/>
      <c r="E3158" s="71"/>
    </row>
    <row r="3159" spans="4:5" ht="26.1" customHeight="1">
      <c r="D3159" s="64"/>
      <c r="E3159" s="71"/>
    </row>
    <row r="3160" spans="4:5" ht="26.1" customHeight="1">
      <c r="D3160" s="64"/>
      <c r="E3160" s="71"/>
    </row>
    <row r="3161" spans="4:5" ht="26.1" customHeight="1">
      <c r="D3161" s="64"/>
      <c r="E3161" s="71"/>
    </row>
    <row r="3162" spans="4:5" ht="26.1" customHeight="1">
      <c r="D3162" s="64"/>
      <c r="E3162" s="71"/>
    </row>
    <row r="3163" spans="4:5" ht="26.1" customHeight="1">
      <c r="D3163" s="64"/>
      <c r="E3163" s="71"/>
    </row>
    <row r="3164" spans="4:5" ht="26.1" customHeight="1">
      <c r="D3164" s="64"/>
      <c r="E3164" s="71"/>
    </row>
    <row r="3165" spans="4:5" ht="26.1" customHeight="1">
      <c r="D3165" s="64"/>
      <c r="E3165" s="71"/>
    </row>
    <row r="3166" spans="4:5" ht="26.1" customHeight="1">
      <c r="D3166" s="64"/>
      <c r="E3166" s="71"/>
    </row>
    <row r="3167" spans="4:5" ht="26.1" customHeight="1">
      <c r="D3167" s="64"/>
      <c r="E3167" s="71"/>
    </row>
    <row r="3168" spans="4:5" ht="26.1" customHeight="1">
      <c r="D3168" s="64"/>
      <c r="E3168" s="71"/>
    </row>
    <row r="3169" spans="4:5" ht="26.1" customHeight="1">
      <c r="D3169" s="64"/>
      <c r="E3169" s="71"/>
    </row>
    <row r="3170" spans="4:5" ht="26.1" customHeight="1">
      <c r="D3170" s="64"/>
      <c r="E3170" s="71"/>
    </row>
    <row r="3171" spans="4:5" ht="26.1" customHeight="1">
      <c r="D3171" s="64"/>
      <c r="E3171" s="71"/>
    </row>
    <row r="3172" spans="4:5" ht="26.1" customHeight="1">
      <c r="D3172" s="64"/>
      <c r="E3172" s="71"/>
    </row>
    <row r="3173" spans="4:5" ht="26.1" customHeight="1">
      <c r="D3173" s="64"/>
      <c r="E3173" s="71"/>
    </row>
    <row r="3174" spans="4:5" ht="26.1" customHeight="1">
      <c r="D3174" s="64"/>
      <c r="E3174" s="71"/>
    </row>
    <row r="3175" spans="4:5" ht="26.1" customHeight="1">
      <c r="D3175" s="64"/>
      <c r="E3175" s="71"/>
    </row>
    <row r="3176" spans="4:5" ht="26.1" customHeight="1">
      <c r="D3176" s="64"/>
      <c r="E3176" s="71"/>
    </row>
    <row r="3177" spans="4:5" ht="26.1" customHeight="1">
      <c r="D3177" s="64"/>
      <c r="E3177" s="71"/>
    </row>
    <row r="3178" spans="4:5" ht="26.1" customHeight="1">
      <c r="D3178" s="64"/>
      <c r="E3178" s="71"/>
    </row>
    <row r="3179" spans="4:5" ht="26.1" customHeight="1">
      <c r="D3179" s="64"/>
      <c r="E3179" s="71"/>
    </row>
    <row r="3180" spans="4:5" ht="26.1" customHeight="1">
      <c r="D3180" s="64"/>
      <c r="E3180" s="71"/>
    </row>
    <row r="3181" spans="4:5" ht="26.1" customHeight="1">
      <c r="D3181" s="64"/>
      <c r="E3181" s="71"/>
    </row>
    <row r="3182" spans="4:5" ht="26.1" customHeight="1">
      <c r="D3182" s="64"/>
      <c r="E3182" s="71"/>
    </row>
    <row r="3183" spans="4:5" ht="26.1" customHeight="1">
      <c r="D3183" s="64"/>
      <c r="E3183" s="71"/>
    </row>
    <row r="3184" spans="4:5" ht="26.1" customHeight="1">
      <c r="D3184" s="64"/>
      <c r="E3184" s="71"/>
    </row>
    <row r="3185" spans="4:5" ht="26.1" customHeight="1">
      <c r="D3185" s="64"/>
      <c r="E3185" s="71"/>
    </row>
    <row r="3186" spans="4:5" ht="26.1" customHeight="1">
      <c r="D3186" s="64"/>
      <c r="E3186" s="71"/>
    </row>
    <row r="3187" spans="4:5" ht="26.1" customHeight="1">
      <c r="D3187" s="64"/>
      <c r="E3187" s="71"/>
    </row>
    <row r="3188" spans="4:5" ht="26.1" customHeight="1">
      <c r="D3188" s="64"/>
      <c r="E3188" s="71"/>
    </row>
    <row r="3189" spans="4:5" ht="26.1" customHeight="1">
      <c r="D3189" s="64"/>
      <c r="E3189" s="71"/>
    </row>
    <row r="3190" spans="4:5" ht="26.1" customHeight="1">
      <c r="D3190" s="64"/>
      <c r="E3190" s="71"/>
    </row>
    <row r="3191" spans="4:5" ht="26.1" customHeight="1">
      <c r="D3191" s="64"/>
      <c r="E3191" s="71"/>
    </row>
    <row r="3192" spans="4:5" ht="26.1" customHeight="1">
      <c r="D3192" s="64"/>
      <c r="E3192" s="71"/>
    </row>
    <row r="3193" spans="4:5" ht="26.1" customHeight="1">
      <c r="D3193" s="64"/>
      <c r="E3193" s="71"/>
    </row>
    <row r="3194" spans="4:5" ht="26.1" customHeight="1">
      <c r="D3194" s="64"/>
      <c r="E3194" s="71"/>
    </row>
    <row r="3195" spans="4:5" ht="26.1" customHeight="1">
      <c r="D3195" s="64"/>
      <c r="E3195" s="71"/>
    </row>
    <row r="3196" spans="4:5" ht="26.1" customHeight="1">
      <c r="D3196" s="64"/>
      <c r="E3196" s="71"/>
    </row>
    <row r="3197" spans="4:5" ht="26.1" customHeight="1">
      <c r="D3197" s="64"/>
      <c r="E3197" s="71"/>
    </row>
    <row r="3198" spans="4:5" ht="26.1" customHeight="1">
      <c r="D3198" s="64"/>
      <c r="E3198" s="71"/>
    </row>
    <row r="3199" spans="4:5" ht="26.1" customHeight="1">
      <c r="D3199" s="64"/>
      <c r="E3199" s="71"/>
    </row>
    <row r="3200" spans="4:5" ht="26.1" customHeight="1">
      <c r="D3200" s="64"/>
      <c r="E3200" s="71"/>
    </row>
    <row r="3201" spans="4:5" ht="26.1" customHeight="1">
      <c r="D3201" s="64"/>
      <c r="E3201" s="71"/>
    </row>
    <row r="3202" spans="4:5" ht="26.1" customHeight="1">
      <c r="D3202" s="64"/>
      <c r="E3202" s="71"/>
    </row>
    <row r="3203" spans="4:5" ht="26.1" customHeight="1">
      <c r="D3203" s="64"/>
      <c r="E3203" s="71"/>
    </row>
    <row r="3204" spans="4:5" ht="26.1" customHeight="1">
      <c r="D3204" s="64"/>
      <c r="E3204" s="71"/>
    </row>
    <row r="3205" spans="4:5" ht="26.1" customHeight="1">
      <c r="D3205" s="64"/>
      <c r="E3205" s="71"/>
    </row>
    <row r="3206" spans="4:5" ht="26.1" customHeight="1">
      <c r="D3206" s="64"/>
      <c r="E3206" s="71"/>
    </row>
    <row r="3207" spans="4:5" ht="26.1" customHeight="1">
      <c r="D3207" s="64"/>
      <c r="E3207" s="71"/>
    </row>
    <row r="3208" spans="4:5" ht="26.1" customHeight="1">
      <c r="D3208" s="64"/>
      <c r="E3208" s="71"/>
    </row>
    <row r="3209" spans="4:5" ht="26.1" customHeight="1">
      <c r="D3209" s="64"/>
      <c r="E3209" s="71"/>
    </row>
    <row r="3210" spans="4:5" ht="26.1" customHeight="1">
      <c r="D3210" s="64"/>
      <c r="E3210" s="71"/>
    </row>
    <row r="3211" spans="4:5" ht="26.1" customHeight="1">
      <c r="D3211" s="64"/>
      <c r="E3211" s="71"/>
    </row>
    <row r="3212" spans="4:5" ht="26.1" customHeight="1">
      <c r="D3212" s="64"/>
      <c r="E3212" s="71"/>
    </row>
    <row r="3213" spans="4:5" ht="26.1" customHeight="1">
      <c r="D3213" s="64"/>
      <c r="E3213" s="71"/>
    </row>
    <row r="3214" spans="4:5" ht="26.1" customHeight="1">
      <c r="D3214" s="64"/>
      <c r="E3214" s="71"/>
    </row>
    <row r="3215" spans="4:5" ht="26.1" customHeight="1">
      <c r="D3215" s="64"/>
      <c r="E3215" s="71"/>
    </row>
    <row r="3216" spans="4:5" ht="26.1" customHeight="1">
      <c r="D3216" s="64"/>
      <c r="E3216" s="71"/>
    </row>
    <row r="3217" spans="4:5" ht="26.1" customHeight="1">
      <c r="D3217" s="64"/>
      <c r="E3217" s="71"/>
    </row>
    <row r="3218" spans="4:5" ht="26.1" customHeight="1">
      <c r="D3218" s="64"/>
      <c r="E3218" s="71"/>
    </row>
    <row r="3219" spans="4:5" ht="26.1" customHeight="1">
      <c r="D3219" s="64"/>
      <c r="E3219" s="71"/>
    </row>
    <row r="3220" spans="4:5" ht="26.1" customHeight="1">
      <c r="D3220" s="64"/>
      <c r="E3220" s="71"/>
    </row>
    <row r="3221" spans="4:5" ht="26.1" customHeight="1">
      <c r="D3221" s="64"/>
      <c r="E3221" s="71"/>
    </row>
    <row r="3222" spans="4:5" ht="26.1" customHeight="1">
      <c r="D3222" s="64"/>
      <c r="E3222" s="71"/>
    </row>
    <row r="3223" spans="4:5" ht="26.1" customHeight="1">
      <c r="D3223" s="64"/>
      <c r="E3223" s="71"/>
    </row>
    <row r="3224" spans="4:5" ht="26.1" customHeight="1">
      <c r="D3224" s="64"/>
      <c r="E3224" s="71"/>
    </row>
    <row r="3225" spans="4:5" ht="26.1" customHeight="1">
      <c r="D3225" s="64"/>
      <c r="E3225" s="71"/>
    </row>
    <row r="3226" spans="4:5" ht="26.1" customHeight="1">
      <c r="D3226" s="64"/>
      <c r="E3226" s="71"/>
    </row>
    <row r="3227" spans="4:5" ht="26.1" customHeight="1">
      <c r="D3227" s="64"/>
      <c r="E3227" s="71"/>
    </row>
    <row r="3228" spans="4:5" ht="26.1" customHeight="1">
      <c r="D3228" s="64"/>
      <c r="E3228" s="71"/>
    </row>
    <row r="3229" spans="4:5" ht="26.1" customHeight="1">
      <c r="D3229" s="64"/>
      <c r="E3229" s="71"/>
    </row>
    <row r="3230" spans="4:5" ht="26.1" customHeight="1">
      <c r="D3230" s="64"/>
      <c r="E3230" s="71"/>
    </row>
    <row r="3231" spans="4:5" ht="26.1" customHeight="1">
      <c r="D3231" s="64"/>
      <c r="E3231" s="71"/>
    </row>
    <row r="3232" spans="4:5" ht="26.1" customHeight="1">
      <c r="D3232" s="64"/>
      <c r="E3232" s="71"/>
    </row>
    <row r="3233" spans="4:5" ht="26.1" customHeight="1">
      <c r="D3233" s="64"/>
      <c r="E3233" s="71"/>
    </row>
    <row r="3234" spans="4:5" ht="26.1" customHeight="1">
      <c r="D3234" s="64"/>
      <c r="E3234" s="71"/>
    </row>
    <row r="3235" spans="4:5" ht="26.1" customHeight="1">
      <c r="D3235" s="64"/>
      <c r="E3235" s="71"/>
    </row>
    <row r="3236" spans="4:5" ht="26.1" customHeight="1">
      <c r="D3236" s="64"/>
      <c r="E3236" s="71"/>
    </row>
    <row r="3237" spans="4:5" ht="26.1" customHeight="1">
      <c r="D3237" s="64"/>
      <c r="E3237" s="71"/>
    </row>
    <row r="3238" spans="4:5" ht="26.1" customHeight="1">
      <c r="D3238" s="64"/>
      <c r="E3238" s="71"/>
    </row>
    <row r="3239" spans="4:5" ht="26.1" customHeight="1">
      <c r="D3239" s="64"/>
      <c r="E3239" s="71"/>
    </row>
    <row r="3240" spans="4:5" ht="26.1" customHeight="1">
      <c r="D3240" s="64"/>
      <c r="E3240" s="71"/>
    </row>
    <row r="3241" spans="4:5" ht="26.1" customHeight="1">
      <c r="D3241" s="64"/>
      <c r="E3241" s="71"/>
    </row>
    <row r="3242" spans="4:5" ht="26.1" customHeight="1">
      <c r="D3242" s="64"/>
      <c r="E3242" s="71"/>
    </row>
    <row r="3243" spans="4:5" ht="26.1" customHeight="1">
      <c r="D3243" s="64"/>
      <c r="E3243" s="71"/>
    </row>
    <row r="3244" spans="4:5" ht="26.1" customHeight="1">
      <c r="D3244" s="64"/>
      <c r="E3244" s="71"/>
    </row>
    <row r="3245" spans="4:5" ht="26.1" customHeight="1">
      <c r="D3245" s="64"/>
      <c r="E3245" s="71"/>
    </row>
    <row r="3246" spans="4:5" ht="26.1" customHeight="1">
      <c r="D3246" s="64"/>
      <c r="E3246" s="71"/>
    </row>
    <row r="3247" spans="4:5" ht="26.1" customHeight="1">
      <c r="D3247" s="64"/>
      <c r="E3247" s="71"/>
    </row>
    <row r="3248" spans="4:5" ht="26.1" customHeight="1">
      <c r="D3248" s="64"/>
      <c r="E3248" s="71"/>
    </row>
    <row r="3249" spans="4:5" ht="26.1" customHeight="1">
      <c r="D3249" s="64"/>
      <c r="E3249" s="71"/>
    </row>
    <row r="3250" spans="4:5" ht="26.1" customHeight="1">
      <c r="D3250" s="64"/>
      <c r="E3250" s="71"/>
    </row>
    <row r="3251" spans="4:5" ht="26.1" customHeight="1">
      <c r="D3251" s="64"/>
      <c r="E3251" s="71"/>
    </row>
    <row r="3252" spans="4:5" ht="26.1" customHeight="1">
      <c r="D3252" s="64"/>
      <c r="E3252" s="71"/>
    </row>
    <row r="3253" spans="4:5" ht="26.1" customHeight="1">
      <c r="D3253" s="64"/>
      <c r="E3253" s="71"/>
    </row>
    <row r="3254" spans="4:5" ht="26.1" customHeight="1">
      <c r="D3254" s="64"/>
      <c r="E3254" s="71"/>
    </row>
    <row r="3255" spans="4:5" ht="26.1" customHeight="1">
      <c r="D3255" s="64"/>
      <c r="E3255" s="71"/>
    </row>
    <row r="3256" spans="4:5" ht="26.1" customHeight="1">
      <c r="D3256" s="64"/>
      <c r="E3256" s="71"/>
    </row>
    <row r="3257" spans="4:5" ht="26.1" customHeight="1">
      <c r="D3257" s="64"/>
      <c r="E3257" s="71"/>
    </row>
    <row r="3258" spans="4:5" ht="26.1" customHeight="1">
      <c r="D3258" s="64"/>
      <c r="E3258" s="71"/>
    </row>
    <row r="3259" spans="4:5" ht="26.1" customHeight="1">
      <c r="D3259" s="64"/>
      <c r="E3259" s="71"/>
    </row>
    <row r="3260" spans="4:5" ht="26.1" customHeight="1">
      <c r="D3260" s="64"/>
      <c r="E3260" s="71"/>
    </row>
    <row r="3261" spans="4:5" ht="26.1" customHeight="1">
      <c r="D3261" s="64"/>
      <c r="E3261" s="71"/>
    </row>
    <row r="3262" spans="4:5" ht="26.1" customHeight="1">
      <c r="D3262" s="64"/>
      <c r="E3262" s="71"/>
    </row>
    <row r="3263" spans="4:5" ht="26.1" customHeight="1">
      <c r="D3263" s="64"/>
      <c r="E3263" s="71"/>
    </row>
    <row r="3264" spans="4:5" ht="26.1" customHeight="1">
      <c r="D3264" s="64"/>
      <c r="E3264" s="71"/>
    </row>
    <row r="3265" spans="4:5" ht="26.1" customHeight="1">
      <c r="D3265" s="64"/>
      <c r="E3265" s="71"/>
    </row>
    <row r="3266" spans="4:5" ht="26.1" customHeight="1">
      <c r="D3266" s="64"/>
      <c r="E3266" s="71"/>
    </row>
    <row r="3267" spans="4:5" ht="26.1" customHeight="1">
      <c r="D3267" s="64"/>
      <c r="E3267" s="71"/>
    </row>
    <row r="3268" spans="4:5" ht="26.1" customHeight="1">
      <c r="D3268" s="64"/>
      <c r="E3268" s="71"/>
    </row>
    <row r="3269" spans="4:5" ht="26.1" customHeight="1">
      <c r="D3269" s="64"/>
      <c r="E3269" s="71"/>
    </row>
    <row r="3270" spans="4:5" ht="26.1" customHeight="1">
      <c r="D3270" s="64"/>
      <c r="E3270" s="71"/>
    </row>
    <row r="3271" spans="4:5" ht="26.1" customHeight="1">
      <c r="D3271" s="64"/>
      <c r="E3271" s="71"/>
    </row>
    <row r="3272" spans="4:5" ht="26.1" customHeight="1">
      <c r="D3272" s="64"/>
      <c r="E3272" s="71"/>
    </row>
    <row r="3273" spans="4:5" ht="26.1" customHeight="1">
      <c r="D3273" s="64"/>
      <c r="E3273" s="71"/>
    </row>
    <row r="3274" spans="4:5" ht="26.1" customHeight="1">
      <c r="D3274" s="64"/>
      <c r="E3274" s="71"/>
    </row>
    <row r="3275" spans="4:5" ht="26.1" customHeight="1">
      <c r="D3275" s="64"/>
      <c r="E3275" s="71"/>
    </row>
    <row r="3276" spans="4:5" ht="26.1" customHeight="1">
      <c r="D3276" s="64"/>
      <c r="E3276" s="71"/>
    </row>
    <row r="3277" spans="4:5" ht="26.1" customHeight="1">
      <c r="D3277" s="64"/>
      <c r="E3277" s="71"/>
    </row>
    <row r="3278" spans="4:5" ht="26.1" customHeight="1">
      <c r="D3278" s="64"/>
      <c r="E3278" s="71"/>
    </row>
    <row r="3279" spans="4:5" ht="26.1" customHeight="1">
      <c r="D3279" s="64"/>
      <c r="E3279" s="71"/>
    </row>
    <row r="3280" spans="4:5" ht="26.1" customHeight="1">
      <c r="D3280" s="64"/>
      <c r="E3280" s="71"/>
    </row>
    <row r="3281" spans="4:5" ht="26.1" customHeight="1">
      <c r="D3281" s="64"/>
      <c r="E3281" s="71"/>
    </row>
    <row r="3282" spans="4:5" ht="26.1" customHeight="1">
      <c r="D3282" s="64"/>
      <c r="E3282" s="71"/>
    </row>
    <row r="3283" spans="4:5" ht="26.1" customHeight="1">
      <c r="D3283" s="64"/>
      <c r="E3283" s="71"/>
    </row>
    <row r="3284" spans="4:5" ht="26.1" customHeight="1">
      <c r="D3284" s="64"/>
      <c r="E3284" s="71"/>
    </row>
    <row r="3285" spans="4:5" ht="26.1" customHeight="1">
      <c r="D3285" s="64"/>
      <c r="E3285" s="71"/>
    </row>
    <row r="3286" spans="4:5" ht="26.1" customHeight="1">
      <c r="D3286" s="64"/>
      <c r="E3286" s="71"/>
    </row>
    <row r="3287" spans="4:5" ht="26.1" customHeight="1">
      <c r="D3287" s="64"/>
      <c r="E3287" s="71"/>
    </row>
    <row r="3288" spans="4:5" ht="26.1" customHeight="1">
      <c r="D3288" s="64"/>
      <c r="E3288" s="71"/>
    </row>
    <row r="3289" spans="4:5" ht="26.1" customHeight="1">
      <c r="D3289" s="64"/>
      <c r="E3289" s="71"/>
    </row>
    <row r="3290" spans="4:5" ht="26.1" customHeight="1">
      <c r="D3290" s="64"/>
      <c r="E3290" s="71"/>
    </row>
    <row r="3291" spans="4:5" ht="26.1" customHeight="1">
      <c r="D3291" s="64"/>
      <c r="E3291" s="71"/>
    </row>
    <row r="3292" spans="4:5" ht="26.1" customHeight="1">
      <c r="D3292" s="64"/>
      <c r="E3292" s="71"/>
    </row>
    <row r="3293" spans="4:5" ht="26.1" customHeight="1">
      <c r="D3293" s="64"/>
      <c r="E3293" s="71"/>
    </row>
    <row r="3294" spans="4:5" ht="26.1" customHeight="1">
      <c r="D3294" s="64"/>
      <c r="E3294" s="71"/>
    </row>
    <row r="3295" spans="4:5" ht="26.1" customHeight="1">
      <c r="D3295" s="64"/>
      <c r="E3295" s="71"/>
    </row>
    <row r="3296" spans="4:5" ht="26.1" customHeight="1">
      <c r="D3296" s="64"/>
      <c r="E3296" s="71"/>
    </row>
    <row r="3297" spans="4:5" ht="26.1" customHeight="1">
      <c r="D3297" s="64"/>
      <c r="E3297" s="71"/>
    </row>
    <row r="3298" spans="4:5" ht="26.1" customHeight="1">
      <c r="D3298" s="64"/>
      <c r="E3298" s="71"/>
    </row>
    <row r="3299" spans="4:5" ht="26.1" customHeight="1">
      <c r="D3299" s="64"/>
      <c r="E3299" s="71"/>
    </row>
    <row r="3300" spans="4:5" ht="26.1" customHeight="1">
      <c r="D3300" s="64"/>
      <c r="E3300" s="71"/>
    </row>
    <row r="3301" spans="4:5" ht="26.1" customHeight="1">
      <c r="D3301" s="64"/>
      <c r="E3301" s="71"/>
    </row>
    <row r="3302" spans="4:5" ht="26.1" customHeight="1">
      <c r="D3302" s="64"/>
      <c r="E3302" s="71"/>
    </row>
    <row r="3303" spans="4:5" ht="26.1" customHeight="1">
      <c r="D3303" s="64"/>
      <c r="E3303" s="71"/>
    </row>
    <row r="3304" spans="4:5" ht="26.1" customHeight="1">
      <c r="D3304" s="64"/>
      <c r="E3304" s="71"/>
    </row>
    <row r="3305" spans="4:5" ht="26.1" customHeight="1">
      <c r="D3305" s="64"/>
      <c r="E3305" s="71"/>
    </row>
    <row r="3306" spans="4:5" ht="26.1" customHeight="1">
      <c r="D3306" s="64"/>
      <c r="E3306" s="71"/>
    </row>
    <row r="3307" spans="4:5" ht="26.1" customHeight="1">
      <c r="D3307" s="64"/>
      <c r="E3307" s="71"/>
    </row>
    <row r="3308" spans="4:5" ht="26.1" customHeight="1">
      <c r="D3308" s="64"/>
      <c r="E3308" s="71"/>
    </row>
    <row r="3309" spans="4:5" ht="26.1" customHeight="1">
      <c r="D3309" s="64"/>
      <c r="E3309" s="71"/>
    </row>
    <row r="3310" spans="4:5" ht="26.1" customHeight="1">
      <c r="D3310" s="64"/>
      <c r="E3310" s="71"/>
    </row>
    <row r="3311" spans="4:5" ht="26.1" customHeight="1">
      <c r="D3311" s="64"/>
      <c r="E3311" s="71"/>
    </row>
    <row r="3312" spans="4:5" ht="26.1" customHeight="1">
      <c r="D3312" s="64"/>
      <c r="E3312" s="71"/>
    </row>
    <row r="3313" spans="4:5" ht="26.1" customHeight="1">
      <c r="D3313" s="64"/>
      <c r="E3313" s="71"/>
    </row>
    <row r="3314" spans="4:5" ht="26.1" customHeight="1">
      <c r="D3314" s="64"/>
      <c r="E3314" s="71"/>
    </row>
    <row r="3315" spans="4:5" ht="26.1" customHeight="1">
      <c r="D3315" s="64"/>
      <c r="E3315" s="71"/>
    </row>
    <row r="3316" spans="4:5" ht="26.1" customHeight="1">
      <c r="D3316" s="64"/>
      <c r="E3316" s="71"/>
    </row>
    <row r="3317" spans="4:5" ht="26.1" customHeight="1">
      <c r="D3317" s="64"/>
      <c r="E3317" s="71"/>
    </row>
    <row r="3318" spans="4:5" ht="26.1" customHeight="1">
      <c r="D3318" s="64"/>
      <c r="E3318" s="71"/>
    </row>
    <row r="3319" spans="4:5" ht="26.1" customHeight="1">
      <c r="D3319" s="64"/>
      <c r="E3319" s="71"/>
    </row>
    <row r="3320" spans="4:5" ht="26.1" customHeight="1">
      <c r="D3320" s="64"/>
      <c r="E3320" s="71"/>
    </row>
    <row r="3321" spans="4:5" ht="26.1" customHeight="1">
      <c r="D3321" s="64"/>
      <c r="E3321" s="71"/>
    </row>
    <row r="3322" spans="4:5" ht="26.1" customHeight="1">
      <c r="D3322" s="64"/>
      <c r="E3322" s="71"/>
    </row>
    <row r="3323" spans="4:5" ht="26.1" customHeight="1">
      <c r="D3323" s="64"/>
      <c r="E3323" s="71"/>
    </row>
    <row r="3324" spans="4:5" ht="26.1" customHeight="1">
      <c r="D3324" s="64"/>
      <c r="E3324" s="71"/>
    </row>
    <row r="3325" spans="4:5" ht="26.1" customHeight="1">
      <c r="D3325" s="64"/>
      <c r="E3325" s="71"/>
    </row>
    <row r="3326" spans="4:5" ht="26.1" customHeight="1">
      <c r="D3326" s="64"/>
      <c r="E3326" s="71"/>
    </row>
    <row r="3327" spans="4:5" ht="26.1" customHeight="1">
      <c r="D3327" s="64"/>
      <c r="E3327" s="71"/>
    </row>
    <row r="3328" spans="4:5" ht="26.1" customHeight="1">
      <c r="D3328" s="64"/>
      <c r="E3328" s="71"/>
    </row>
    <row r="3329" spans="4:5" ht="26.1" customHeight="1">
      <c r="D3329" s="64"/>
      <c r="E3329" s="71"/>
    </row>
    <row r="3330" spans="4:5" ht="26.1" customHeight="1">
      <c r="D3330" s="64"/>
      <c r="E3330" s="71"/>
    </row>
    <row r="3331" spans="4:5" ht="26.1" customHeight="1">
      <c r="D3331" s="64"/>
      <c r="E3331" s="71"/>
    </row>
    <row r="3332" spans="4:5" ht="26.1" customHeight="1">
      <c r="D3332" s="64"/>
      <c r="E3332" s="71"/>
    </row>
    <row r="3333" spans="4:5" ht="26.1" customHeight="1">
      <c r="D3333" s="64"/>
      <c r="E3333" s="71"/>
    </row>
    <row r="3334" spans="4:5" ht="26.1" customHeight="1">
      <c r="D3334" s="64"/>
      <c r="E3334" s="71"/>
    </row>
    <row r="3335" spans="4:5" ht="26.1" customHeight="1">
      <c r="D3335" s="64"/>
      <c r="E3335" s="71"/>
    </row>
    <row r="3336" spans="4:5" ht="26.1" customHeight="1">
      <c r="D3336" s="64"/>
      <c r="E3336" s="71"/>
    </row>
    <row r="3337" spans="4:5" ht="26.1" customHeight="1">
      <c r="D3337" s="64"/>
      <c r="E3337" s="71"/>
    </row>
    <row r="3338" spans="4:5" ht="26.1" customHeight="1">
      <c r="D3338" s="64"/>
      <c r="E3338" s="71"/>
    </row>
    <row r="3339" spans="4:5" ht="26.1" customHeight="1">
      <c r="D3339" s="64"/>
      <c r="E3339" s="71"/>
    </row>
    <row r="3340" spans="4:5" ht="26.1" customHeight="1">
      <c r="D3340" s="64"/>
      <c r="E3340" s="71"/>
    </row>
    <row r="3341" spans="4:5" ht="26.1" customHeight="1">
      <c r="D3341" s="64"/>
      <c r="E3341" s="71"/>
    </row>
    <row r="3342" spans="4:5" ht="26.1" customHeight="1">
      <c r="D3342" s="64"/>
      <c r="E3342" s="71"/>
    </row>
    <row r="3343" spans="4:5" ht="26.1" customHeight="1">
      <c r="D3343" s="64"/>
      <c r="E3343" s="71"/>
    </row>
    <row r="3344" spans="4:5" ht="26.1" customHeight="1">
      <c r="D3344" s="64"/>
      <c r="E3344" s="71"/>
    </row>
    <row r="3345" spans="4:5" ht="26.1" customHeight="1">
      <c r="D3345" s="64"/>
      <c r="E3345" s="71"/>
    </row>
    <row r="3346" spans="4:5" ht="26.1" customHeight="1">
      <c r="D3346" s="64"/>
      <c r="E3346" s="71"/>
    </row>
    <row r="3347" spans="4:5" ht="26.1" customHeight="1">
      <c r="D3347" s="64"/>
      <c r="E3347" s="71"/>
    </row>
    <row r="3348" spans="4:5" ht="26.1" customHeight="1">
      <c r="D3348" s="64"/>
      <c r="E3348" s="71"/>
    </row>
    <row r="3349" spans="4:5" ht="26.1" customHeight="1">
      <c r="D3349" s="64"/>
      <c r="E3349" s="71"/>
    </row>
    <row r="3350" spans="4:5" ht="26.1" customHeight="1">
      <c r="D3350" s="64"/>
      <c r="E3350" s="71"/>
    </row>
    <row r="3351" spans="4:5" ht="26.1" customHeight="1">
      <c r="D3351" s="64"/>
      <c r="E3351" s="71"/>
    </row>
    <row r="3352" spans="4:5" ht="26.1" customHeight="1">
      <c r="D3352" s="64"/>
      <c r="E3352" s="71"/>
    </row>
    <row r="3353" spans="4:5" ht="26.1" customHeight="1">
      <c r="D3353" s="64"/>
      <c r="E3353" s="71"/>
    </row>
    <row r="3354" spans="4:5" ht="26.1" customHeight="1">
      <c r="D3354" s="64"/>
      <c r="E3354" s="71"/>
    </row>
    <row r="3355" spans="4:5" ht="26.1" customHeight="1">
      <c r="D3355" s="64"/>
      <c r="E3355" s="71"/>
    </row>
    <row r="3356" spans="4:5" ht="26.1" customHeight="1">
      <c r="D3356" s="64"/>
      <c r="E3356" s="71"/>
    </row>
    <row r="3357" spans="4:5" ht="26.1" customHeight="1">
      <c r="D3357" s="64"/>
      <c r="E3357" s="71"/>
    </row>
    <row r="3358" spans="4:5" ht="26.1" customHeight="1">
      <c r="D3358" s="64"/>
      <c r="E3358" s="71"/>
    </row>
    <row r="3359" spans="4:5" ht="26.1" customHeight="1">
      <c r="D3359" s="64"/>
      <c r="E3359" s="71"/>
    </row>
    <row r="3360" spans="4:5" ht="26.1" customHeight="1">
      <c r="D3360" s="64"/>
      <c r="E3360" s="71"/>
    </row>
    <row r="3361" spans="4:5" ht="26.1" customHeight="1">
      <c r="D3361" s="64"/>
      <c r="E3361" s="71"/>
    </row>
    <row r="3362" spans="4:5" ht="26.1" customHeight="1">
      <c r="D3362" s="64"/>
      <c r="E3362" s="71"/>
    </row>
    <row r="3363" spans="4:5" ht="26.1" customHeight="1">
      <c r="D3363" s="64"/>
      <c r="E3363" s="71"/>
    </row>
    <row r="3364" spans="4:5" ht="26.1" customHeight="1">
      <c r="D3364" s="64"/>
      <c r="E3364" s="71"/>
    </row>
    <row r="3365" spans="4:5" ht="26.1" customHeight="1">
      <c r="D3365" s="64"/>
      <c r="E3365" s="71"/>
    </row>
    <row r="3366" spans="4:5" ht="26.1" customHeight="1">
      <c r="D3366" s="64"/>
      <c r="E3366" s="71"/>
    </row>
    <row r="3367" spans="4:5" ht="26.1" customHeight="1">
      <c r="D3367" s="64"/>
      <c r="E3367" s="71"/>
    </row>
    <row r="3368" spans="4:5" ht="26.1" customHeight="1">
      <c r="D3368" s="64"/>
      <c r="E3368" s="71"/>
    </row>
    <row r="3369" spans="4:5" ht="26.1" customHeight="1">
      <c r="D3369" s="64"/>
      <c r="E3369" s="71"/>
    </row>
    <row r="3370" spans="4:5" ht="26.1" customHeight="1">
      <c r="D3370" s="64"/>
      <c r="E3370" s="71"/>
    </row>
    <row r="3371" spans="4:5" ht="26.1" customHeight="1">
      <c r="D3371" s="64"/>
      <c r="E3371" s="71"/>
    </row>
    <row r="3372" spans="4:5" ht="26.1" customHeight="1">
      <c r="D3372" s="64"/>
      <c r="E3372" s="71"/>
    </row>
    <row r="3373" spans="4:5" ht="26.1" customHeight="1">
      <c r="D3373" s="64"/>
      <c r="E3373" s="71"/>
    </row>
    <row r="3374" spans="4:5" ht="26.1" customHeight="1">
      <c r="D3374" s="64"/>
      <c r="E3374" s="71"/>
    </row>
    <row r="3375" spans="4:5" ht="26.1" customHeight="1">
      <c r="D3375" s="64"/>
      <c r="E3375" s="71"/>
    </row>
    <row r="3376" spans="4:5" ht="26.1" customHeight="1">
      <c r="D3376" s="64"/>
      <c r="E3376" s="71"/>
    </row>
    <row r="3377" spans="4:5" ht="26.1" customHeight="1">
      <c r="D3377" s="64"/>
      <c r="E3377" s="71"/>
    </row>
    <row r="3378" spans="4:5" ht="26.1" customHeight="1">
      <c r="D3378" s="64"/>
      <c r="E3378" s="71"/>
    </row>
    <row r="3379" spans="4:5" ht="26.1" customHeight="1">
      <c r="D3379" s="64"/>
      <c r="E3379" s="71"/>
    </row>
    <row r="3380" spans="4:5" ht="26.1" customHeight="1">
      <c r="D3380" s="64"/>
      <c r="E3380" s="71"/>
    </row>
    <row r="3381" spans="4:5" ht="26.1" customHeight="1">
      <c r="D3381" s="64"/>
      <c r="E3381" s="71"/>
    </row>
    <row r="3382" spans="4:5" ht="26.1" customHeight="1">
      <c r="D3382" s="64"/>
      <c r="E3382" s="71"/>
    </row>
    <row r="3383" spans="4:5" ht="26.1" customHeight="1">
      <c r="D3383" s="64"/>
      <c r="E3383" s="71"/>
    </row>
    <row r="3384" spans="4:5" ht="26.1" customHeight="1">
      <c r="D3384" s="64"/>
      <c r="E3384" s="71"/>
    </row>
    <row r="3385" spans="4:5" ht="26.1" customHeight="1">
      <c r="D3385" s="64"/>
      <c r="E3385" s="71"/>
    </row>
    <row r="3386" spans="4:5" ht="26.1" customHeight="1">
      <c r="D3386" s="64"/>
      <c r="E3386" s="71"/>
    </row>
    <row r="3387" spans="4:5" ht="26.1" customHeight="1">
      <c r="D3387" s="64"/>
      <c r="E3387" s="71"/>
    </row>
    <row r="3388" spans="4:5" ht="26.1" customHeight="1">
      <c r="D3388" s="64"/>
      <c r="E3388" s="71"/>
    </row>
    <row r="3389" spans="4:5" ht="26.1" customHeight="1">
      <c r="D3389" s="64"/>
      <c r="E3389" s="71"/>
    </row>
    <row r="3390" spans="4:5" ht="26.1" customHeight="1">
      <c r="D3390" s="64"/>
      <c r="E3390" s="71"/>
    </row>
    <row r="3391" spans="4:5" ht="26.1" customHeight="1">
      <c r="D3391" s="64"/>
      <c r="E3391" s="71"/>
    </row>
    <row r="3392" spans="4:5" ht="26.1" customHeight="1">
      <c r="D3392" s="64"/>
      <c r="E3392" s="71"/>
    </row>
    <row r="3393" spans="4:5" ht="26.1" customHeight="1">
      <c r="D3393" s="64"/>
      <c r="E3393" s="71"/>
    </row>
    <row r="3394" spans="4:5" ht="26.1" customHeight="1">
      <c r="D3394" s="64"/>
      <c r="E3394" s="71"/>
    </row>
    <row r="3395" spans="4:5" ht="26.1" customHeight="1">
      <c r="D3395" s="64"/>
      <c r="E3395" s="71"/>
    </row>
    <row r="3396" spans="4:5" ht="26.1" customHeight="1">
      <c r="D3396" s="64"/>
      <c r="E3396" s="71"/>
    </row>
    <row r="3397" spans="4:5" ht="26.1" customHeight="1">
      <c r="D3397" s="64"/>
      <c r="E3397" s="71"/>
    </row>
    <row r="3398" spans="4:5" ht="26.1" customHeight="1">
      <c r="D3398" s="64"/>
      <c r="E3398" s="71"/>
    </row>
    <row r="3399" spans="4:5" ht="26.1" customHeight="1">
      <c r="D3399" s="64"/>
      <c r="E3399" s="71"/>
    </row>
    <row r="3400" spans="4:5" ht="26.1" customHeight="1">
      <c r="D3400" s="64"/>
      <c r="E3400" s="71"/>
    </row>
    <row r="3401" spans="4:5" ht="26.1" customHeight="1">
      <c r="D3401" s="64"/>
      <c r="E3401" s="71"/>
    </row>
    <row r="3402" spans="4:5" ht="26.1" customHeight="1">
      <c r="D3402" s="64"/>
      <c r="E3402" s="71"/>
    </row>
    <row r="3403" spans="4:5" ht="26.1" customHeight="1">
      <c r="D3403" s="64"/>
      <c r="E3403" s="71"/>
    </row>
    <row r="3404" spans="4:5" ht="26.1" customHeight="1">
      <c r="D3404" s="64"/>
      <c r="E3404" s="71"/>
    </row>
    <row r="3405" spans="4:5" ht="26.1" customHeight="1">
      <c r="D3405" s="64"/>
      <c r="E3405" s="71"/>
    </row>
    <row r="3406" spans="4:5" ht="26.1" customHeight="1">
      <c r="D3406" s="64"/>
      <c r="E3406" s="71"/>
    </row>
    <row r="3407" spans="4:5" ht="26.1" customHeight="1">
      <c r="D3407" s="64"/>
      <c r="E3407" s="71"/>
    </row>
    <row r="3408" spans="4:5" ht="26.1" customHeight="1">
      <c r="D3408" s="64"/>
      <c r="E3408" s="71"/>
    </row>
    <row r="3409" spans="4:5" ht="26.1" customHeight="1">
      <c r="D3409" s="64"/>
      <c r="E3409" s="71"/>
    </row>
    <row r="3410" spans="4:5" ht="26.1" customHeight="1">
      <c r="D3410" s="64"/>
      <c r="E3410" s="71"/>
    </row>
    <row r="3411" spans="4:5" ht="26.1" customHeight="1">
      <c r="D3411" s="64"/>
      <c r="E3411" s="71"/>
    </row>
    <row r="3412" spans="4:5" ht="26.1" customHeight="1">
      <c r="D3412" s="64"/>
      <c r="E3412" s="71"/>
    </row>
    <row r="3413" spans="4:5" ht="26.1" customHeight="1">
      <c r="D3413" s="64"/>
      <c r="E3413" s="71"/>
    </row>
    <row r="3414" spans="4:5" ht="26.1" customHeight="1">
      <c r="D3414" s="64"/>
      <c r="E3414" s="71"/>
    </row>
    <row r="3415" spans="4:5" ht="26.1" customHeight="1">
      <c r="D3415" s="64"/>
      <c r="E3415" s="71"/>
    </row>
    <row r="3416" spans="4:5" ht="26.1" customHeight="1">
      <c r="D3416" s="64"/>
      <c r="E3416" s="71"/>
    </row>
    <row r="3417" spans="4:5" ht="26.1" customHeight="1">
      <c r="D3417" s="64"/>
      <c r="E3417" s="71"/>
    </row>
    <row r="3418" spans="4:5" ht="26.1" customHeight="1">
      <c r="D3418" s="64"/>
      <c r="E3418" s="71"/>
    </row>
    <row r="3419" spans="4:5" ht="26.1" customHeight="1">
      <c r="D3419" s="64"/>
      <c r="E3419" s="71"/>
    </row>
    <row r="3420" spans="4:5" ht="26.1" customHeight="1">
      <c r="D3420" s="64"/>
      <c r="E3420" s="71"/>
    </row>
    <row r="3421" spans="4:5" ht="26.1" customHeight="1">
      <c r="D3421" s="64"/>
      <c r="E3421" s="71"/>
    </row>
    <row r="3422" spans="4:5" ht="26.1" customHeight="1">
      <c r="D3422" s="64"/>
      <c r="E3422" s="71"/>
    </row>
    <row r="3423" spans="4:5" ht="26.1" customHeight="1">
      <c r="D3423" s="64"/>
      <c r="E3423" s="71"/>
    </row>
    <row r="3424" spans="4:5" ht="26.1" customHeight="1">
      <c r="D3424" s="64"/>
      <c r="E3424" s="71"/>
    </row>
    <row r="3425" spans="4:5" ht="26.1" customHeight="1">
      <c r="D3425" s="64"/>
      <c r="E3425" s="71"/>
    </row>
    <row r="3426" spans="4:5" ht="26.1" customHeight="1">
      <c r="D3426" s="64"/>
      <c r="E3426" s="71"/>
    </row>
    <row r="3427" spans="4:5" ht="26.1" customHeight="1">
      <c r="D3427" s="64"/>
      <c r="E3427" s="71"/>
    </row>
    <row r="3428" spans="4:5" ht="26.1" customHeight="1">
      <c r="D3428" s="64"/>
      <c r="E3428" s="71"/>
    </row>
    <row r="3429" spans="4:5" ht="26.1" customHeight="1">
      <c r="D3429" s="64"/>
      <c r="E3429" s="71"/>
    </row>
    <row r="3430" spans="4:5" ht="26.1" customHeight="1">
      <c r="D3430" s="64"/>
      <c r="E3430" s="71"/>
    </row>
    <row r="3431" spans="4:5" ht="26.1" customHeight="1">
      <c r="D3431" s="64"/>
      <c r="E3431" s="71"/>
    </row>
    <row r="3432" spans="4:5" ht="26.1" customHeight="1">
      <c r="D3432" s="64"/>
      <c r="E3432" s="71"/>
    </row>
    <row r="3433" spans="4:5" ht="26.1" customHeight="1">
      <c r="D3433" s="64"/>
      <c r="E3433" s="71"/>
    </row>
    <row r="3434" spans="4:5" ht="26.1" customHeight="1">
      <c r="D3434" s="64"/>
      <c r="E3434" s="71"/>
    </row>
    <row r="3435" spans="4:5" ht="26.1" customHeight="1">
      <c r="D3435" s="64"/>
      <c r="E3435" s="71"/>
    </row>
    <row r="3436" spans="4:5" ht="26.1" customHeight="1">
      <c r="D3436" s="64"/>
      <c r="E3436" s="71"/>
    </row>
    <row r="3437" spans="4:5" ht="26.1" customHeight="1">
      <c r="D3437" s="64"/>
      <c r="E3437" s="71"/>
    </row>
    <row r="3438" spans="4:5" ht="26.1" customHeight="1">
      <c r="D3438" s="64"/>
      <c r="E3438" s="71"/>
    </row>
    <row r="3439" spans="4:5" ht="26.1" customHeight="1">
      <c r="D3439" s="64"/>
      <c r="E3439" s="71"/>
    </row>
    <row r="3440" spans="4:5" ht="26.1" customHeight="1">
      <c r="D3440" s="64"/>
      <c r="E3440" s="71"/>
    </row>
    <row r="3441" spans="4:5" ht="26.1" customHeight="1">
      <c r="D3441" s="64"/>
      <c r="E3441" s="71"/>
    </row>
    <row r="3442" spans="4:5" ht="26.1" customHeight="1">
      <c r="D3442" s="64"/>
      <c r="E3442" s="71"/>
    </row>
    <row r="3443" spans="4:5" ht="26.1" customHeight="1">
      <c r="D3443" s="64"/>
      <c r="E3443" s="71"/>
    </row>
    <row r="3444" spans="4:5" ht="26.1" customHeight="1">
      <c r="D3444" s="64"/>
      <c r="E3444" s="71"/>
    </row>
    <row r="3445" spans="4:5" ht="26.1" customHeight="1">
      <c r="D3445" s="64"/>
      <c r="E3445" s="71"/>
    </row>
    <row r="3446" spans="4:5" ht="26.1" customHeight="1">
      <c r="D3446" s="64"/>
      <c r="E3446" s="71"/>
    </row>
    <row r="3447" spans="4:5" ht="26.1" customHeight="1">
      <c r="D3447" s="64"/>
      <c r="E3447" s="71"/>
    </row>
    <row r="3448" spans="4:5" ht="26.1" customHeight="1">
      <c r="D3448" s="64"/>
      <c r="E3448" s="71"/>
    </row>
    <row r="3449" spans="4:5" ht="26.1" customHeight="1">
      <c r="D3449" s="64"/>
      <c r="E3449" s="71"/>
    </row>
    <row r="3450" spans="4:5" ht="26.1" customHeight="1">
      <c r="D3450" s="64"/>
      <c r="E3450" s="71"/>
    </row>
    <row r="3451" spans="4:5" ht="26.1" customHeight="1">
      <c r="D3451" s="64"/>
      <c r="E3451" s="71"/>
    </row>
    <row r="3452" spans="4:5" ht="26.1" customHeight="1">
      <c r="D3452" s="64"/>
      <c r="E3452" s="71"/>
    </row>
    <row r="3453" spans="4:5" ht="26.1" customHeight="1">
      <c r="D3453" s="64"/>
      <c r="E3453" s="71"/>
    </row>
    <row r="3454" spans="4:5" ht="26.1" customHeight="1">
      <c r="D3454" s="64"/>
      <c r="E3454" s="71"/>
    </row>
    <row r="3455" spans="4:5" ht="26.1" customHeight="1">
      <c r="D3455" s="64"/>
      <c r="E3455" s="71"/>
    </row>
    <row r="3456" spans="4:5" ht="26.1" customHeight="1">
      <c r="D3456" s="64"/>
      <c r="E3456" s="71"/>
    </row>
    <row r="3457" spans="4:5" ht="26.1" customHeight="1">
      <c r="D3457" s="64"/>
      <c r="E3457" s="71"/>
    </row>
    <row r="3458" spans="4:5" ht="26.1" customHeight="1">
      <c r="D3458" s="64"/>
      <c r="E3458" s="71"/>
    </row>
    <row r="3459" spans="4:5" ht="26.1" customHeight="1">
      <c r="D3459" s="64"/>
      <c r="E3459" s="71"/>
    </row>
    <row r="3460" spans="4:5" ht="26.1" customHeight="1">
      <c r="D3460" s="64"/>
      <c r="E3460" s="71"/>
    </row>
    <row r="3461" spans="4:5" ht="26.1" customHeight="1">
      <c r="D3461" s="64"/>
      <c r="E3461" s="71"/>
    </row>
    <row r="3462" spans="4:5" ht="26.1" customHeight="1">
      <c r="D3462" s="64"/>
      <c r="E3462" s="71"/>
    </row>
    <row r="3463" spans="4:5" ht="26.1" customHeight="1">
      <c r="D3463" s="64"/>
      <c r="E3463" s="71"/>
    </row>
    <row r="3464" spans="4:5" ht="26.1" customHeight="1">
      <c r="D3464" s="64"/>
      <c r="E3464" s="71"/>
    </row>
    <row r="3465" spans="4:5" ht="26.1" customHeight="1">
      <c r="D3465" s="64"/>
      <c r="E3465" s="71"/>
    </row>
    <row r="3466" spans="4:5" ht="26.1" customHeight="1">
      <c r="D3466" s="64"/>
      <c r="E3466" s="71"/>
    </row>
    <row r="3467" spans="4:5" ht="26.1" customHeight="1">
      <c r="D3467" s="64"/>
      <c r="E3467" s="71"/>
    </row>
    <row r="3468" spans="4:5" ht="26.1" customHeight="1">
      <c r="D3468" s="64"/>
      <c r="E3468" s="71"/>
    </row>
    <row r="3469" spans="4:5" ht="26.1" customHeight="1">
      <c r="D3469" s="64"/>
      <c r="E3469" s="71"/>
    </row>
    <row r="3470" spans="4:5" ht="26.1" customHeight="1">
      <c r="D3470" s="64"/>
      <c r="E3470" s="71"/>
    </row>
    <row r="3471" spans="4:5" ht="26.1" customHeight="1">
      <c r="D3471" s="64"/>
      <c r="E3471" s="71"/>
    </row>
    <row r="3472" spans="4:5" ht="26.1" customHeight="1">
      <c r="D3472" s="64"/>
      <c r="E3472" s="71"/>
    </row>
    <row r="3473" spans="4:5" ht="26.1" customHeight="1">
      <c r="D3473" s="64"/>
      <c r="E3473" s="71"/>
    </row>
    <row r="3474" spans="4:5" ht="26.1" customHeight="1">
      <c r="D3474" s="64"/>
      <c r="E3474" s="71"/>
    </row>
    <row r="3475" spans="4:5" ht="26.1" customHeight="1">
      <c r="D3475" s="64"/>
      <c r="E3475" s="71"/>
    </row>
    <row r="3476" spans="4:5" ht="26.1" customHeight="1">
      <c r="D3476" s="64"/>
      <c r="E3476" s="71"/>
    </row>
    <row r="3477" spans="4:5" ht="26.1" customHeight="1">
      <c r="D3477" s="64"/>
      <c r="E3477" s="71"/>
    </row>
    <row r="3478" spans="4:5" ht="26.1" customHeight="1">
      <c r="D3478" s="64"/>
      <c r="E3478" s="71"/>
    </row>
    <row r="3479" spans="4:5" ht="26.1" customHeight="1">
      <c r="D3479" s="64"/>
      <c r="E3479" s="71"/>
    </row>
    <row r="3480" spans="4:5" ht="26.1" customHeight="1">
      <c r="D3480" s="64"/>
      <c r="E3480" s="71"/>
    </row>
    <row r="3481" spans="4:5" ht="26.1" customHeight="1">
      <c r="D3481" s="64"/>
      <c r="E3481" s="71"/>
    </row>
    <row r="3482" spans="4:5" ht="26.1" customHeight="1">
      <c r="D3482" s="64"/>
      <c r="E3482" s="71"/>
    </row>
    <row r="3483" spans="4:5" ht="26.1" customHeight="1">
      <c r="D3483" s="64"/>
      <c r="E3483" s="71"/>
    </row>
    <row r="3484" spans="4:5" ht="26.1" customHeight="1">
      <c r="D3484" s="64"/>
      <c r="E3484" s="71"/>
    </row>
    <row r="3485" spans="4:5" ht="26.1" customHeight="1">
      <c r="D3485" s="64"/>
      <c r="E3485" s="71"/>
    </row>
    <row r="3486" spans="4:5" ht="26.1" customHeight="1">
      <c r="D3486" s="64"/>
      <c r="E3486" s="71"/>
    </row>
    <row r="3487" spans="4:5" ht="26.1" customHeight="1">
      <c r="D3487" s="64"/>
      <c r="E3487" s="71"/>
    </row>
    <row r="3488" spans="4:5" ht="26.1" customHeight="1">
      <c r="D3488" s="64"/>
      <c r="E3488" s="71"/>
    </row>
    <row r="3489" spans="4:5" ht="26.1" customHeight="1">
      <c r="D3489" s="64"/>
      <c r="E3489" s="71"/>
    </row>
    <row r="3490" spans="4:5" ht="26.1" customHeight="1">
      <c r="D3490" s="64"/>
      <c r="E3490" s="71"/>
    </row>
    <row r="3491" spans="4:5" ht="26.1" customHeight="1">
      <c r="D3491" s="64"/>
      <c r="E3491" s="71"/>
    </row>
    <row r="3492" spans="4:5" ht="26.1" customHeight="1">
      <c r="D3492" s="64"/>
      <c r="E3492" s="71"/>
    </row>
    <row r="3493" spans="4:5" ht="26.1" customHeight="1">
      <c r="D3493" s="64"/>
      <c r="E3493" s="71"/>
    </row>
    <row r="3494" spans="4:5" ht="26.1" customHeight="1">
      <c r="D3494" s="64"/>
      <c r="E3494" s="71"/>
    </row>
    <row r="3495" spans="4:5" ht="26.1" customHeight="1">
      <c r="D3495" s="64"/>
      <c r="E3495" s="71"/>
    </row>
    <row r="3496" spans="4:5" ht="26.1" customHeight="1">
      <c r="D3496" s="64"/>
      <c r="E3496" s="71"/>
    </row>
    <row r="3497" spans="4:5" ht="26.1" customHeight="1">
      <c r="D3497" s="64"/>
      <c r="E3497" s="71"/>
    </row>
    <row r="3498" spans="4:5" ht="26.1" customHeight="1">
      <c r="D3498" s="64"/>
      <c r="E3498" s="71"/>
    </row>
    <row r="3499" spans="4:5" ht="26.1" customHeight="1">
      <c r="D3499" s="64"/>
      <c r="E3499" s="71"/>
    </row>
    <row r="3500" spans="4:5" ht="26.1" customHeight="1">
      <c r="D3500" s="64"/>
      <c r="E3500" s="71"/>
    </row>
    <row r="3501" spans="4:5" ht="26.1" customHeight="1">
      <c r="D3501" s="64"/>
      <c r="E3501" s="71"/>
    </row>
    <row r="3502" spans="4:5" ht="26.1" customHeight="1">
      <c r="D3502" s="64"/>
      <c r="E3502" s="71"/>
    </row>
    <row r="3503" spans="4:5" ht="26.1" customHeight="1">
      <c r="D3503" s="64"/>
      <c r="E3503" s="71"/>
    </row>
    <row r="3504" spans="4:5" ht="26.1" customHeight="1">
      <c r="D3504" s="64"/>
      <c r="E3504" s="71"/>
    </row>
    <row r="3505" spans="4:5" ht="26.1" customHeight="1">
      <c r="D3505" s="64"/>
      <c r="E3505" s="71"/>
    </row>
    <row r="3506" spans="4:5" ht="26.1" customHeight="1">
      <c r="D3506" s="64"/>
      <c r="E3506" s="71"/>
    </row>
    <row r="3507" spans="4:5" ht="26.1" customHeight="1">
      <c r="D3507" s="64"/>
      <c r="E3507" s="71"/>
    </row>
    <row r="3508" spans="4:5" ht="26.1" customHeight="1">
      <c r="D3508" s="64"/>
      <c r="E3508" s="71"/>
    </row>
    <row r="3509" spans="4:5" ht="26.1" customHeight="1">
      <c r="D3509" s="64"/>
      <c r="E3509" s="71"/>
    </row>
    <row r="3510" spans="4:5" ht="26.1" customHeight="1">
      <c r="D3510" s="64"/>
      <c r="E3510" s="71"/>
    </row>
    <row r="3511" spans="4:5" ht="26.1" customHeight="1">
      <c r="D3511" s="64"/>
      <c r="E3511" s="71"/>
    </row>
    <row r="3512" spans="4:5" ht="26.1" customHeight="1">
      <c r="D3512" s="64"/>
      <c r="E3512" s="71"/>
    </row>
    <row r="3513" spans="4:5" ht="26.1" customHeight="1">
      <c r="D3513" s="64"/>
      <c r="E3513" s="71"/>
    </row>
    <row r="3514" spans="4:5" ht="26.1" customHeight="1">
      <c r="D3514" s="64"/>
      <c r="E3514" s="71"/>
    </row>
    <row r="3515" spans="4:5" ht="26.1" customHeight="1">
      <c r="D3515" s="64"/>
      <c r="E3515" s="71"/>
    </row>
    <row r="3516" spans="4:5" ht="26.1" customHeight="1">
      <c r="D3516" s="64"/>
      <c r="E3516" s="71"/>
    </row>
    <row r="3517" spans="4:5" ht="26.1" customHeight="1">
      <c r="D3517" s="64"/>
      <c r="E3517" s="71"/>
    </row>
    <row r="3518" spans="4:5" ht="26.1" customHeight="1">
      <c r="D3518" s="64"/>
      <c r="E3518" s="71"/>
    </row>
    <row r="3519" spans="4:5" ht="26.1" customHeight="1">
      <c r="D3519" s="64"/>
      <c r="E3519" s="71"/>
    </row>
    <row r="3520" spans="4:5" ht="26.1" customHeight="1">
      <c r="D3520" s="64"/>
      <c r="E3520" s="71"/>
    </row>
    <row r="3521" spans="4:5" ht="26.1" customHeight="1">
      <c r="D3521" s="64"/>
      <c r="E3521" s="71"/>
    </row>
    <row r="3522" spans="4:5" ht="26.1" customHeight="1">
      <c r="D3522" s="64"/>
      <c r="E3522" s="71"/>
    </row>
    <row r="3523" spans="4:5" ht="26.1" customHeight="1">
      <c r="D3523" s="64"/>
      <c r="E3523" s="71"/>
    </row>
    <row r="3524" spans="4:5" ht="26.1" customHeight="1">
      <c r="D3524" s="64"/>
      <c r="E3524" s="71"/>
    </row>
    <row r="3525" spans="4:5" ht="26.1" customHeight="1">
      <c r="D3525" s="64"/>
      <c r="E3525" s="71"/>
    </row>
    <row r="3526" spans="4:5" ht="26.1" customHeight="1">
      <c r="D3526" s="64"/>
      <c r="E3526" s="71"/>
    </row>
    <row r="3527" spans="4:5" ht="26.1" customHeight="1">
      <c r="D3527" s="64"/>
      <c r="E3527" s="71"/>
    </row>
    <row r="3528" spans="4:5" ht="26.1" customHeight="1">
      <c r="D3528" s="64"/>
      <c r="E3528" s="71"/>
    </row>
    <row r="3529" spans="4:5" ht="26.1" customHeight="1">
      <c r="D3529" s="64"/>
      <c r="E3529" s="71"/>
    </row>
    <row r="3530" spans="4:5" ht="26.1" customHeight="1">
      <c r="D3530" s="64"/>
      <c r="E3530" s="71"/>
    </row>
    <row r="3531" spans="4:5" ht="26.1" customHeight="1">
      <c r="D3531" s="64"/>
      <c r="E3531" s="71"/>
    </row>
    <row r="3532" spans="4:5" ht="26.1" customHeight="1">
      <c r="D3532" s="64"/>
      <c r="E3532" s="71"/>
    </row>
    <row r="3533" spans="4:5" ht="26.1" customHeight="1">
      <c r="D3533" s="64"/>
      <c r="E3533" s="71"/>
    </row>
    <row r="3534" spans="4:5" ht="26.1" customHeight="1">
      <c r="D3534" s="64"/>
      <c r="E3534" s="71"/>
    </row>
    <row r="3535" spans="4:5" ht="26.1" customHeight="1">
      <c r="D3535" s="64"/>
      <c r="E3535" s="71"/>
    </row>
    <row r="3536" spans="4:5" ht="26.1" customHeight="1">
      <c r="D3536" s="64"/>
      <c r="E3536" s="71"/>
    </row>
    <row r="3537" spans="4:5" ht="26.1" customHeight="1">
      <c r="D3537" s="64"/>
      <c r="E3537" s="71"/>
    </row>
    <row r="3538" spans="4:5" ht="26.1" customHeight="1">
      <c r="D3538" s="64"/>
      <c r="E3538" s="71"/>
    </row>
    <row r="3539" spans="4:5" ht="26.1" customHeight="1">
      <c r="D3539" s="64"/>
      <c r="E3539" s="71"/>
    </row>
    <row r="3540" spans="4:5" ht="26.1" customHeight="1">
      <c r="D3540" s="64"/>
      <c r="E3540" s="71"/>
    </row>
    <row r="3541" spans="4:5" ht="26.1" customHeight="1">
      <c r="D3541" s="64"/>
      <c r="E3541" s="71"/>
    </row>
    <row r="3542" spans="4:5" ht="26.1" customHeight="1">
      <c r="D3542" s="64"/>
      <c r="E3542" s="71"/>
    </row>
    <row r="3543" spans="4:5" ht="26.1" customHeight="1">
      <c r="D3543" s="64"/>
      <c r="E3543" s="71"/>
    </row>
    <row r="3544" spans="4:5" ht="26.1" customHeight="1">
      <c r="D3544" s="64"/>
      <c r="E3544" s="71"/>
    </row>
    <row r="3545" spans="4:5" ht="26.1" customHeight="1">
      <c r="D3545" s="64"/>
      <c r="E3545" s="71"/>
    </row>
    <row r="3546" spans="4:5" ht="26.1" customHeight="1">
      <c r="D3546" s="64"/>
      <c r="E3546" s="71"/>
    </row>
    <row r="3547" spans="4:5" ht="26.1" customHeight="1">
      <c r="D3547" s="64"/>
      <c r="E3547" s="71"/>
    </row>
    <row r="3548" spans="4:5" ht="26.1" customHeight="1">
      <c r="D3548" s="64"/>
      <c r="E3548" s="71"/>
    </row>
    <row r="3549" spans="4:5" ht="26.1" customHeight="1">
      <c r="D3549" s="64"/>
      <c r="E3549" s="71"/>
    </row>
    <row r="3550" spans="4:5" ht="26.1" customHeight="1">
      <c r="D3550" s="64"/>
      <c r="E3550" s="71"/>
    </row>
    <row r="3551" spans="4:5" ht="26.1" customHeight="1">
      <c r="D3551" s="64"/>
      <c r="E3551" s="71"/>
    </row>
    <row r="3552" spans="4:5" ht="26.1" customHeight="1">
      <c r="D3552" s="64"/>
      <c r="E3552" s="71"/>
    </row>
    <row r="3553" spans="4:5" ht="26.1" customHeight="1">
      <c r="D3553" s="64"/>
      <c r="E3553" s="71"/>
    </row>
    <row r="3554" spans="4:5" ht="26.1" customHeight="1">
      <c r="D3554" s="64"/>
      <c r="E3554" s="71"/>
    </row>
    <row r="3555" spans="4:5" ht="26.1" customHeight="1">
      <c r="D3555" s="64"/>
      <c r="E3555" s="71"/>
    </row>
    <row r="3556" spans="4:5" ht="26.1" customHeight="1">
      <c r="D3556" s="64"/>
      <c r="E3556" s="71"/>
    </row>
    <row r="3557" spans="4:5" ht="26.1" customHeight="1">
      <c r="D3557" s="64"/>
      <c r="E3557" s="71"/>
    </row>
    <row r="3558" spans="4:5" ht="26.1" customHeight="1">
      <c r="D3558" s="64"/>
      <c r="E3558" s="71"/>
    </row>
    <row r="3559" spans="4:5" ht="26.1" customHeight="1">
      <c r="D3559" s="64"/>
      <c r="E3559" s="71"/>
    </row>
    <row r="3560" spans="4:5" ht="26.1" customHeight="1">
      <c r="D3560" s="64"/>
      <c r="E3560" s="71"/>
    </row>
    <row r="3561" spans="4:5" ht="26.1" customHeight="1">
      <c r="D3561" s="64"/>
      <c r="E3561" s="71"/>
    </row>
    <row r="3562" spans="4:5" ht="26.1" customHeight="1">
      <c r="D3562" s="64"/>
      <c r="E3562" s="71"/>
    </row>
    <row r="3563" spans="4:5" ht="26.1" customHeight="1">
      <c r="D3563" s="64"/>
      <c r="E3563" s="71"/>
    </row>
    <row r="3564" spans="4:5" ht="26.1" customHeight="1">
      <c r="D3564" s="64"/>
      <c r="E3564" s="71"/>
    </row>
    <row r="3565" spans="4:5" ht="26.1" customHeight="1">
      <c r="D3565" s="64"/>
      <c r="E3565" s="71"/>
    </row>
    <row r="3566" spans="4:5" ht="26.1" customHeight="1">
      <c r="D3566" s="64"/>
      <c r="E3566" s="71"/>
    </row>
    <row r="3567" spans="4:5" ht="26.1" customHeight="1">
      <c r="D3567" s="64"/>
      <c r="E3567" s="71"/>
    </row>
    <row r="3568" spans="4:5" ht="26.1" customHeight="1">
      <c r="D3568" s="64"/>
      <c r="E3568" s="71"/>
    </row>
    <row r="3569" spans="4:5" ht="26.1" customHeight="1">
      <c r="D3569" s="64"/>
      <c r="E3569" s="71"/>
    </row>
    <row r="3570" spans="4:5" ht="26.1" customHeight="1">
      <c r="D3570" s="64"/>
      <c r="E3570" s="71"/>
    </row>
    <row r="3571" spans="4:5" ht="26.1" customHeight="1">
      <c r="D3571" s="64"/>
      <c r="E3571" s="71"/>
    </row>
    <row r="3572" spans="4:5" ht="26.1" customHeight="1">
      <c r="D3572" s="64"/>
      <c r="E3572" s="71"/>
    </row>
    <row r="3573" spans="4:5" ht="26.1" customHeight="1">
      <c r="D3573" s="64"/>
      <c r="E3573" s="71"/>
    </row>
    <row r="3574" spans="4:5" ht="26.1" customHeight="1">
      <c r="D3574" s="64"/>
      <c r="E3574" s="71"/>
    </row>
    <row r="3575" spans="4:5" ht="26.1" customHeight="1">
      <c r="D3575" s="64"/>
      <c r="E3575" s="71"/>
    </row>
    <row r="3576" spans="4:5" ht="26.1" customHeight="1">
      <c r="D3576" s="64"/>
      <c r="E3576" s="71"/>
    </row>
    <row r="3577" spans="4:5" ht="26.1" customHeight="1">
      <c r="D3577" s="64"/>
      <c r="E3577" s="71"/>
    </row>
    <row r="3578" spans="4:5" ht="26.1" customHeight="1">
      <c r="D3578" s="64"/>
      <c r="E3578" s="71"/>
    </row>
    <row r="3579" spans="4:5" ht="26.1" customHeight="1">
      <c r="D3579" s="64"/>
      <c r="E3579" s="71"/>
    </row>
    <row r="3580" spans="4:5" ht="26.1" customHeight="1">
      <c r="D3580" s="64"/>
      <c r="E3580" s="71"/>
    </row>
    <row r="3581" spans="4:5" ht="26.1" customHeight="1">
      <c r="D3581" s="64"/>
      <c r="E3581" s="71"/>
    </row>
    <row r="3582" spans="4:5" ht="26.1" customHeight="1">
      <c r="D3582" s="64"/>
      <c r="E3582" s="71"/>
    </row>
    <row r="3583" spans="4:5" ht="26.1" customHeight="1">
      <c r="D3583" s="64"/>
      <c r="E3583" s="71"/>
    </row>
    <row r="3584" spans="4:5" ht="26.1" customHeight="1">
      <c r="D3584" s="64"/>
      <c r="E3584" s="71"/>
    </row>
    <row r="3585" spans="4:5" ht="26.1" customHeight="1">
      <c r="D3585" s="64"/>
      <c r="E3585" s="71"/>
    </row>
    <row r="3586" spans="4:5" ht="26.1" customHeight="1">
      <c r="D3586" s="64"/>
      <c r="E3586" s="71"/>
    </row>
    <row r="3587" spans="4:5" ht="26.1" customHeight="1">
      <c r="D3587" s="64"/>
      <c r="E3587" s="71"/>
    </row>
    <row r="3588" spans="4:5" ht="26.1" customHeight="1">
      <c r="D3588" s="64"/>
      <c r="E3588" s="71"/>
    </row>
    <row r="3589" spans="4:5" ht="26.1" customHeight="1">
      <c r="D3589" s="64"/>
      <c r="E3589" s="71"/>
    </row>
    <row r="3590" spans="4:5" ht="26.1" customHeight="1">
      <c r="D3590" s="64"/>
      <c r="E3590" s="71"/>
    </row>
    <row r="3591" spans="4:5" ht="26.1" customHeight="1">
      <c r="D3591" s="64"/>
      <c r="E3591" s="71"/>
    </row>
    <row r="3592" spans="4:5" ht="26.1" customHeight="1">
      <c r="D3592" s="64"/>
      <c r="E3592" s="71"/>
    </row>
    <row r="3593" spans="4:5" ht="26.1" customHeight="1">
      <c r="D3593" s="64"/>
      <c r="E3593" s="71"/>
    </row>
    <row r="3594" spans="4:5" ht="26.1" customHeight="1">
      <c r="D3594" s="64"/>
      <c r="E3594" s="71"/>
    </row>
    <row r="3595" spans="4:5" ht="26.1" customHeight="1">
      <c r="D3595" s="64"/>
      <c r="E3595" s="71"/>
    </row>
    <row r="3596" spans="4:5" ht="26.1" customHeight="1">
      <c r="D3596" s="64"/>
      <c r="E3596" s="71"/>
    </row>
    <row r="3597" spans="4:5" ht="26.1" customHeight="1">
      <c r="D3597" s="64"/>
      <c r="E3597" s="71"/>
    </row>
    <row r="3598" spans="4:5" ht="26.1" customHeight="1">
      <c r="D3598" s="64"/>
      <c r="E3598" s="71"/>
    </row>
    <row r="3599" spans="4:5" ht="26.1" customHeight="1">
      <c r="D3599" s="64"/>
      <c r="E3599" s="71"/>
    </row>
    <row r="3600" spans="4:5" ht="26.1" customHeight="1">
      <c r="D3600" s="64"/>
      <c r="E3600" s="71"/>
    </row>
    <row r="3601" spans="4:5" ht="26.1" customHeight="1">
      <c r="D3601" s="64"/>
      <c r="E3601" s="71"/>
    </row>
    <row r="3602" spans="4:5" ht="26.1" customHeight="1">
      <c r="D3602" s="64"/>
      <c r="E3602" s="71"/>
    </row>
    <row r="3603" spans="4:5" ht="26.1" customHeight="1">
      <c r="D3603" s="64"/>
      <c r="E3603" s="71"/>
    </row>
    <row r="3604" spans="4:5" ht="26.1" customHeight="1">
      <c r="D3604" s="64"/>
      <c r="E3604" s="71"/>
    </row>
    <row r="3605" spans="4:5" ht="26.1" customHeight="1">
      <c r="D3605" s="64"/>
      <c r="E3605" s="71"/>
    </row>
    <row r="3606" spans="4:5" ht="26.1" customHeight="1">
      <c r="D3606" s="64"/>
      <c r="E3606" s="71"/>
    </row>
    <row r="3607" spans="4:5" ht="26.1" customHeight="1">
      <c r="D3607" s="64"/>
      <c r="E3607" s="71"/>
    </row>
    <row r="3608" spans="4:5" ht="26.1" customHeight="1">
      <c r="D3608" s="64"/>
      <c r="E3608" s="71"/>
    </row>
    <row r="3609" spans="4:5" ht="26.1" customHeight="1">
      <c r="D3609" s="64"/>
      <c r="E3609" s="71"/>
    </row>
    <row r="3610" spans="4:5" ht="26.1" customHeight="1">
      <c r="D3610" s="64"/>
      <c r="E3610" s="71"/>
    </row>
    <row r="3611" spans="4:5" ht="26.1" customHeight="1">
      <c r="D3611" s="64"/>
      <c r="E3611" s="71"/>
    </row>
    <row r="3612" spans="4:5" ht="26.1" customHeight="1">
      <c r="D3612" s="64"/>
      <c r="E3612" s="71"/>
    </row>
    <row r="3613" spans="4:5" ht="26.1" customHeight="1">
      <c r="D3613" s="64"/>
      <c r="E3613" s="71"/>
    </row>
    <row r="3614" spans="4:5" ht="26.1" customHeight="1">
      <c r="D3614" s="64"/>
      <c r="E3614" s="71"/>
    </row>
    <row r="3615" spans="4:5" ht="26.1" customHeight="1">
      <c r="D3615" s="64"/>
      <c r="E3615" s="71"/>
    </row>
    <row r="3616" spans="4:5" ht="26.1" customHeight="1">
      <c r="D3616" s="64"/>
      <c r="E3616" s="71"/>
    </row>
    <row r="3617" spans="4:5" ht="26.1" customHeight="1">
      <c r="D3617" s="64"/>
      <c r="E3617" s="71"/>
    </row>
    <row r="3618" spans="4:5" ht="26.1" customHeight="1">
      <c r="D3618" s="64"/>
      <c r="E3618" s="71"/>
    </row>
    <row r="3619" spans="4:5" ht="26.1" customHeight="1">
      <c r="D3619" s="64"/>
      <c r="E3619" s="71"/>
    </row>
    <row r="3620" spans="4:5" ht="26.1" customHeight="1">
      <c r="D3620" s="64"/>
      <c r="E3620" s="71"/>
    </row>
    <row r="3621" spans="4:5" ht="26.1" customHeight="1">
      <c r="D3621" s="64"/>
      <c r="E3621" s="71"/>
    </row>
    <row r="3622" spans="4:5" ht="26.1" customHeight="1">
      <c r="D3622" s="64"/>
      <c r="E3622" s="71"/>
    </row>
    <row r="3623" spans="4:5" ht="26.1" customHeight="1">
      <c r="D3623" s="64"/>
      <c r="E3623" s="71"/>
    </row>
    <row r="3624" spans="4:5" ht="26.1" customHeight="1">
      <c r="D3624" s="64"/>
      <c r="E3624" s="71"/>
    </row>
    <row r="3625" spans="4:5" ht="26.1" customHeight="1">
      <c r="D3625" s="64"/>
      <c r="E3625" s="71"/>
    </row>
    <row r="3626" spans="4:5" ht="26.1" customHeight="1">
      <c r="D3626" s="64"/>
      <c r="E3626" s="71"/>
    </row>
    <row r="3627" spans="4:5" ht="26.1" customHeight="1">
      <c r="D3627" s="64"/>
      <c r="E3627" s="71"/>
    </row>
    <row r="3628" spans="4:5" ht="26.1" customHeight="1">
      <c r="D3628" s="64"/>
      <c r="E3628" s="71"/>
    </row>
    <row r="3629" spans="4:5" ht="26.1" customHeight="1">
      <c r="D3629" s="64"/>
      <c r="E3629" s="71"/>
    </row>
    <row r="3630" spans="4:5" ht="26.1" customHeight="1">
      <c r="D3630" s="64"/>
      <c r="E3630" s="71"/>
    </row>
    <row r="3631" spans="4:5" ht="26.1" customHeight="1">
      <c r="D3631" s="64"/>
      <c r="E3631" s="71"/>
    </row>
    <row r="3632" spans="4:5" ht="26.1" customHeight="1">
      <c r="D3632" s="64"/>
      <c r="E3632" s="71"/>
    </row>
    <row r="3633" spans="4:5" ht="26.1" customHeight="1">
      <c r="D3633" s="64"/>
      <c r="E3633" s="71"/>
    </row>
    <row r="3634" spans="4:5" ht="26.1" customHeight="1">
      <c r="D3634" s="64"/>
      <c r="E3634" s="71"/>
    </row>
    <row r="3635" spans="4:5" ht="26.1" customHeight="1">
      <c r="D3635" s="64"/>
      <c r="E3635" s="71"/>
    </row>
    <row r="3636" spans="4:5" ht="26.1" customHeight="1">
      <c r="D3636" s="64"/>
      <c r="E3636" s="71"/>
    </row>
    <row r="3637" spans="4:5" ht="26.1" customHeight="1">
      <c r="D3637" s="64"/>
      <c r="E3637" s="71"/>
    </row>
    <row r="3638" spans="4:5" ht="26.1" customHeight="1">
      <c r="D3638" s="64"/>
      <c r="E3638" s="71"/>
    </row>
    <row r="3639" spans="4:5" ht="26.1" customHeight="1">
      <c r="D3639" s="64"/>
      <c r="E3639" s="71"/>
    </row>
    <row r="3640" spans="4:5" ht="26.1" customHeight="1">
      <c r="D3640" s="64"/>
      <c r="E3640" s="71"/>
    </row>
    <row r="3641" spans="4:5" ht="26.1" customHeight="1">
      <c r="D3641" s="64"/>
      <c r="E3641" s="71"/>
    </row>
    <row r="3642" spans="4:5" ht="26.1" customHeight="1">
      <c r="D3642" s="64"/>
      <c r="E3642" s="71"/>
    </row>
    <row r="3643" spans="4:5" ht="26.1" customHeight="1">
      <c r="D3643" s="64"/>
      <c r="E3643" s="71"/>
    </row>
    <row r="3644" spans="4:5" ht="26.1" customHeight="1">
      <c r="D3644" s="64"/>
      <c r="E3644" s="71"/>
    </row>
    <row r="3645" spans="4:5" ht="26.1" customHeight="1">
      <c r="D3645" s="64"/>
      <c r="E3645" s="71"/>
    </row>
    <row r="3646" spans="4:5" ht="26.1" customHeight="1">
      <c r="D3646" s="64"/>
      <c r="E3646" s="71"/>
    </row>
    <row r="3647" spans="4:5" ht="26.1" customHeight="1">
      <c r="D3647" s="64"/>
      <c r="E3647" s="71"/>
    </row>
    <row r="3648" spans="4:5" ht="26.1" customHeight="1">
      <c r="D3648" s="64"/>
      <c r="E3648" s="71"/>
    </row>
    <row r="3649" spans="4:5" ht="26.1" customHeight="1">
      <c r="D3649" s="64"/>
      <c r="E3649" s="71"/>
    </row>
    <row r="3650" spans="4:5" ht="26.1" customHeight="1">
      <c r="D3650" s="64"/>
      <c r="E3650" s="71"/>
    </row>
    <row r="3651" spans="4:5" ht="26.1" customHeight="1">
      <c r="D3651" s="64"/>
      <c r="E3651" s="71"/>
    </row>
    <row r="3652" spans="4:5" ht="26.1" customHeight="1">
      <c r="D3652" s="64"/>
      <c r="E3652" s="71"/>
    </row>
    <row r="3653" spans="4:5" ht="26.1" customHeight="1">
      <c r="D3653" s="64"/>
      <c r="E3653" s="71"/>
    </row>
    <row r="3654" spans="4:5" ht="26.1" customHeight="1">
      <c r="D3654" s="64"/>
      <c r="E3654" s="71"/>
    </row>
    <row r="3655" spans="4:5" ht="26.1" customHeight="1">
      <c r="D3655" s="64"/>
      <c r="E3655" s="71"/>
    </row>
    <row r="3656" spans="4:5" ht="26.1" customHeight="1">
      <c r="D3656" s="64"/>
      <c r="E3656" s="71"/>
    </row>
    <row r="3657" spans="4:5" ht="26.1" customHeight="1">
      <c r="D3657" s="64"/>
      <c r="E3657" s="71"/>
    </row>
    <row r="3658" spans="4:5" ht="26.1" customHeight="1">
      <c r="D3658" s="64"/>
      <c r="E3658" s="71"/>
    </row>
    <row r="3659" spans="4:5" ht="26.1" customHeight="1">
      <c r="D3659" s="64"/>
      <c r="E3659" s="71"/>
    </row>
    <row r="3660" spans="4:5" ht="26.1" customHeight="1">
      <c r="D3660" s="64"/>
      <c r="E3660" s="71"/>
    </row>
    <row r="3661" spans="4:5" ht="26.1" customHeight="1">
      <c r="D3661" s="64"/>
      <c r="E3661" s="71"/>
    </row>
    <row r="3662" spans="4:5" ht="26.1" customHeight="1">
      <c r="D3662" s="64"/>
      <c r="E3662" s="71"/>
    </row>
    <row r="3663" spans="4:5" ht="26.1" customHeight="1">
      <c r="D3663" s="64"/>
      <c r="E3663" s="71"/>
    </row>
    <row r="3664" spans="4:5" ht="26.1" customHeight="1">
      <c r="D3664" s="64"/>
      <c r="E3664" s="71"/>
    </row>
    <row r="3665" spans="4:5" ht="26.1" customHeight="1">
      <c r="D3665" s="64"/>
      <c r="E3665" s="71"/>
    </row>
    <row r="3666" spans="4:5" ht="26.1" customHeight="1">
      <c r="D3666" s="64"/>
      <c r="E3666" s="71"/>
    </row>
    <row r="3667" spans="4:5" ht="26.1" customHeight="1">
      <c r="D3667" s="64"/>
      <c r="E3667" s="71"/>
    </row>
    <row r="3668" spans="4:5" ht="26.1" customHeight="1">
      <c r="D3668" s="64"/>
      <c r="E3668" s="71"/>
    </row>
    <row r="3669" spans="4:5" ht="26.1" customHeight="1">
      <c r="D3669" s="64"/>
      <c r="E3669" s="71"/>
    </row>
    <row r="3670" spans="4:5" ht="26.1" customHeight="1">
      <c r="D3670" s="64"/>
      <c r="E3670" s="71"/>
    </row>
    <row r="3671" spans="4:5" ht="26.1" customHeight="1">
      <c r="D3671" s="64"/>
      <c r="E3671" s="71"/>
    </row>
    <row r="3672" spans="4:5" ht="26.1" customHeight="1">
      <c r="D3672" s="64"/>
      <c r="E3672" s="71"/>
    </row>
    <row r="3673" spans="4:5" ht="26.1" customHeight="1">
      <c r="D3673" s="64"/>
      <c r="E3673" s="71"/>
    </row>
    <row r="3674" spans="4:5" ht="26.1" customHeight="1">
      <c r="D3674" s="64"/>
      <c r="E3674" s="71"/>
    </row>
    <row r="3675" spans="4:5" ht="26.1" customHeight="1">
      <c r="D3675" s="64"/>
      <c r="E3675" s="71"/>
    </row>
    <row r="3676" spans="4:5" ht="26.1" customHeight="1">
      <c r="D3676" s="64"/>
      <c r="E3676" s="71"/>
    </row>
    <row r="3677" spans="4:5" ht="26.1" customHeight="1">
      <c r="D3677" s="64"/>
      <c r="E3677" s="71"/>
    </row>
    <row r="3678" spans="4:5" ht="26.1" customHeight="1">
      <c r="D3678" s="64"/>
      <c r="E3678" s="71"/>
    </row>
    <row r="3679" spans="4:5" ht="26.1" customHeight="1">
      <c r="D3679" s="64"/>
      <c r="E3679" s="71"/>
    </row>
    <row r="3680" spans="4:5" ht="26.1" customHeight="1">
      <c r="D3680" s="64"/>
      <c r="E3680" s="71"/>
    </row>
    <row r="3681" spans="4:5" ht="26.1" customHeight="1">
      <c r="D3681" s="64"/>
      <c r="E3681" s="71"/>
    </row>
    <row r="3682" spans="4:5" ht="26.1" customHeight="1">
      <c r="D3682" s="64"/>
      <c r="E3682" s="71"/>
    </row>
    <row r="3683" spans="4:5" ht="26.1" customHeight="1">
      <c r="D3683" s="64"/>
      <c r="E3683" s="71"/>
    </row>
    <row r="3684" spans="4:5" ht="26.1" customHeight="1">
      <c r="D3684" s="64"/>
      <c r="E3684" s="71"/>
    </row>
    <row r="3685" spans="4:5" ht="26.1" customHeight="1">
      <c r="D3685" s="64"/>
      <c r="E3685" s="71"/>
    </row>
    <row r="3686" spans="4:5" ht="26.1" customHeight="1">
      <c r="D3686" s="64"/>
      <c r="E3686" s="71"/>
    </row>
    <row r="3687" spans="4:5" ht="26.1" customHeight="1">
      <c r="D3687" s="64"/>
      <c r="E3687" s="71"/>
    </row>
    <row r="3688" spans="4:5" ht="26.1" customHeight="1">
      <c r="D3688" s="64"/>
      <c r="E3688" s="71"/>
    </row>
    <row r="3689" spans="4:5" ht="26.1" customHeight="1">
      <c r="D3689" s="64"/>
      <c r="E3689" s="71"/>
    </row>
    <row r="3690" spans="4:5" ht="26.1" customHeight="1">
      <c r="D3690" s="64"/>
      <c r="E3690" s="71"/>
    </row>
    <row r="3691" spans="4:5" ht="26.1" customHeight="1">
      <c r="D3691" s="64"/>
      <c r="E3691" s="71"/>
    </row>
    <row r="3692" spans="4:5" ht="26.1" customHeight="1">
      <c r="D3692" s="64"/>
      <c r="E3692" s="71"/>
    </row>
    <row r="3693" spans="4:5" ht="26.1" customHeight="1">
      <c r="D3693" s="64"/>
      <c r="E3693" s="71"/>
    </row>
    <row r="3694" spans="4:5" ht="26.1" customHeight="1">
      <c r="D3694" s="64"/>
      <c r="E3694" s="71"/>
    </row>
    <row r="3695" spans="4:5" ht="26.1" customHeight="1">
      <c r="D3695" s="64"/>
      <c r="E3695" s="71"/>
    </row>
    <row r="3696" spans="4:5" ht="26.1" customHeight="1">
      <c r="D3696" s="64"/>
      <c r="E3696" s="71"/>
    </row>
    <row r="3697" spans="4:5" ht="26.1" customHeight="1">
      <c r="D3697" s="64"/>
      <c r="E3697" s="71"/>
    </row>
    <row r="3698" spans="4:5" ht="26.1" customHeight="1">
      <c r="D3698" s="64"/>
      <c r="E3698" s="71"/>
    </row>
    <row r="3699" spans="4:5" ht="26.1" customHeight="1">
      <c r="D3699" s="64"/>
      <c r="E3699" s="71"/>
    </row>
    <row r="3700" spans="4:5" ht="26.1" customHeight="1">
      <c r="D3700" s="64"/>
      <c r="E3700" s="71"/>
    </row>
    <row r="3701" spans="4:5" ht="26.1" customHeight="1">
      <c r="D3701" s="64"/>
      <c r="E3701" s="71"/>
    </row>
    <row r="3702" spans="4:5" ht="26.1" customHeight="1">
      <c r="D3702" s="64"/>
      <c r="E3702" s="71"/>
    </row>
    <row r="3703" spans="4:5" ht="26.1" customHeight="1">
      <c r="D3703" s="64"/>
      <c r="E3703" s="71"/>
    </row>
    <row r="3704" spans="4:5" ht="26.1" customHeight="1">
      <c r="D3704" s="64"/>
      <c r="E3704" s="71"/>
    </row>
    <row r="3705" spans="4:5" ht="26.1" customHeight="1">
      <c r="D3705" s="64"/>
      <c r="E3705" s="71"/>
    </row>
    <row r="3706" spans="4:5" ht="26.1" customHeight="1">
      <c r="D3706" s="64"/>
      <c r="E3706" s="71"/>
    </row>
    <row r="3707" spans="4:5" ht="26.1" customHeight="1">
      <c r="D3707" s="64"/>
      <c r="E3707" s="71"/>
    </row>
    <row r="3708" spans="4:5" ht="26.1" customHeight="1">
      <c r="D3708" s="64"/>
      <c r="E3708" s="71"/>
    </row>
    <row r="3709" spans="4:5" ht="26.1" customHeight="1">
      <c r="D3709" s="64"/>
      <c r="E3709" s="71"/>
    </row>
    <row r="3710" spans="4:5" ht="26.1" customHeight="1">
      <c r="D3710" s="64"/>
      <c r="E3710" s="71"/>
    </row>
    <row r="3711" spans="4:5" ht="26.1" customHeight="1">
      <c r="D3711" s="64"/>
      <c r="E3711" s="71"/>
    </row>
    <row r="3712" spans="4:5" ht="26.1" customHeight="1">
      <c r="D3712" s="64"/>
      <c r="E3712" s="71"/>
    </row>
    <row r="3713" spans="4:5" ht="26.1" customHeight="1">
      <c r="D3713" s="64"/>
      <c r="E3713" s="71"/>
    </row>
    <row r="3714" spans="4:5" ht="26.1" customHeight="1">
      <c r="D3714" s="64"/>
      <c r="E3714" s="71"/>
    </row>
    <row r="3715" spans="4:5" ht="26.1" customHeight="1">
      <c r="D3715" s="64"/>
      <c r="E3715" s="71"/>
    </row>
    <row r="3716" spans="4:5" ht="26.1" customHeight="1">
      <c r="D3716" s="64"/>
      <c r="E3716" s="71"/>
    </row>
    <row r="3717" spans="4:5" ht="26.1" customHeight="1">
      <c r="D3717" s="64"/>
      <c r="E3717" s="71"/>
    </row>
    <row r="3718" spans="4:5" ht="26.1" customHeight="1">
      <c r="D3718" s="64"/>
      <c r="E3718" s="71"/>
    </row>
    <row r="3719" spans="4:5" ht="26.1" customHeight="1">
      <c r="D3719" s="64"/>
      <c r="E3719" s="71"/>
    </row>
    <row r="3720" spans="4:5" ht="26.1" customHeight="1">
      <c r="D3720" s="64"/>
      <c r="E3720" s="71"/>
    </row>
    <row r="3721" spans="4:5" ht="26.1" customHeight="1">
      <c r="D3721" s="64"/>
      <c r="E3721" s="71"/>
    </row>
    <row r="3722" spans="4:5" ht="26.1" customHeight="1">
      <c r="D3722" s="64"/>
      <c r="E3722" s="71"/>
    </row>
    <row r="3723" spans="4:5" ht="26.1" customHeight="1">
      <c r="D3723" s="64"/>
      <c r="E3723" s="71"/>
    </row>
    <row r="3724" spans="4:5" ht="26.1" customHeight="1">
      <c r="D3724" s="64"/>
      <c r="E3724" s="71"/>
    </row>
    <row r="3725" spans="4:5" ht="26.1" customHeight="1">
      <c r="D3725" s="64"/>
      <c r="E3725" s="71"/>
    </row>
    <row r="3726" spans="4:5" ht="26.1" customHeight="1">
      <c r="D3726" s="64"/>
      <c r="E3726" s="71"/>
    </row>
    <row r="3727" spans="4:5" ht="26.1" customHeight="1">
      <c r="D3727" s="64"/>
      <c r="E3727" s="71"/>
    </row>
    <row r="3728" spans="4:5" ht="26.1" customHeight="1">
      <c r="D3728" s="64"/>
      <c r="E3728" s="71"/>
    </row>
    <row r="3729" spans="4:5" ht="26.1" customHeight="1">
      <c r="D3729" s="64"/>
      <c r="E3729" s="71"/>
    </row>
    <row r="3730" spans="4:5" ht="26.1" customHeight="1">
      <c r="D3730" s="64"/>
      <c r="E3730" s="71"/>
    </row>
    <row r="3731" spans="4:5" ht="26.1" customHeight="1">
      <c r="D3731" s="64"/>
      <c r="E3731" s="71"/>
    </row>
    <row r="3732" spans="4:5" ht="26.1" customHeight="1">
      <c r="D3732" s="64"/>
      <c r="E3732" s="71"/>
    </row>
    <row r="3733" spans="4:5" ht="26.1" customHeight="1">
      <c r="D3733" s="64"/>
      <c r="E3733" s="71"/>
    </row>
    <row r="3734" spans="4:5" ht="26.1" customHeight="1">
      <c r="D3734" s="64"/>
      <c r="E3734" s="71"/>
    </row>
    <row r="3735" spans="4:5" ht="26.1" customHeight="1">
      <c r="D3735" s="64"/>
      <c r="E3735" s="71"/>
    </row>
    <row r="3736" spans="4:5" ht="26.1" customHeight="1">
      <c r="D3736" s="64"/>
      <c r="E3736" s="71"/>
    </row>
    <row r="3737" spans="4:5" ht="26.1" customHeight="1">
      <c r="D3737" s="64"/>
      <c r="E3737" s="71"/>
    </row>
    <row r="3738" spans="4:5" ht="26.1" customHeight="1">
      <c r="D3738" s="64"/>
      <c r="E3738" s="71"/>
    </row>
    <row r="3739" spans="4:5" ht="26.1" customHeight="1">
      <c r="D3739" s="64"/>
      <c r="E3739" s="71"/>
    </row>
    <row r="3740" spans="4:5" ht="26.1" customHeight="1">
      <c r="D3740" s="64"/>
      <c r="E3740" s="71"/>
    </row>
    <row r="3741" spans="4:5" ht="26.1" customHeight="1">
      <c r="D3741" s="64"/>
      <c r="E3741" s="71"/>
    </row>
    <row r="3742" spans="4:5" ht="26.1" customHeight="1">
      <c r="D3742" s="64"/>
      <c r="E3742" s="71"/>
    </row>
    <row r="3743" spans="4:5" ht="26.1" customHeight="1">
      <c r="D3743" s="64"/>
      <c r="E3743" s="71"/>
    </row>
    <row r="3744" spans="4:5" ht="26.1" customHeight="1">
      <c r="D3744" s="64"/>
      <c r="E3744" s="71"/>
    </row>
    <row r="3745" spans="4:5" ht="26.1" customHeight="1">
      <c r="D3745" s="64"/>
      <c r="E3745" s="71"/>
    </row>
    <row r="3746" spans="4:5" ht="26.1" customHeight="1">
      <c r="D3746" s="64"/>
      <c r="E3746" s="71"/>
    </row>
    <row r="3747" spans="4:5" ht="26.1" customHeight="1">
      <c r="D3747" s="64"/>
      <c r="E3747" s="71"/>
    </row>
    <row r="3748" spans="4:5" ht="26.1" customHeight="1">
      <c r="D3748" s="64"/>
      <c r="E3748" s="71"/>
    </row>
    <row r="3749" spans="4:5" ht="26.1" customHeight="1">
      <c r="D3749" s="64"/>
      <c r="E3749" s="71"/>
    </row>
    <row r="3750" spans="4:5" ht="26.1" customHeight="1">
      <c r="D3750" s="64"/>
      <c r="E3750" s="71"/>
    </row>
    <row r="3751" spans="4:5" ht="26.1" customHeight="1">
      <c r="D3751" s="64"/>
      <c r="E3751" s="71"/>
    </row>
    <row r="3752" spans="4:5" ht="26.1" customHeight="1">
      <c r="D3752" s="64"/>
      <c r="E3752" s="71"/>
    </row>
    <row r="3753" spans="4:5" ht="26.1" customHeight="1">
      <c r="D3753" s="64"/>
      <c r="E3753" s="71"/>
    </row>
    <row r="3754" spans="4:5" ht="26.1" customHeight="1">
      <c r="D3754" s="64"/>
      <c r="E3754" s="71"/>
    </row>
    <row r="3755" spans="4:5" ht="26.1" customHeight="1">
      <c r="D3755" s="64"/>
      <c r="E3755" s="71"/>
    </row>
    <row r="3756" spans="4:5" ht="26.1" customHeight="1">
      <c r="D3756" s="64"/>
      <c r="E3756" s="71"/>
    </row>
    <row r="3757" spans="4:5" ht="26.1" customHeight="1">
      <c r="D3757" s="64"/>
      <c r="E3757" s="71"/>
    </row>
    <row r="3758" spans="4:5" ht="26.1" customHeight="1">
      <c r="D3758" s="64"/>
      <c r="E3758" s="71"/>
    </row>
    <row r="3759" spans="4:5" ht="26.1" customHeight="1">
      <c r="D3759" s="64"/>
      <c r="E3759" s="71"/>
    </row>
    <row r="3760" spans="4:5" ht="26.1" customHeight="1">
      <c r="D3760" s="64"/>
      <c r="E3760" s="71"/>
    </row>
    <row r="3761" spans="4:5" ht="26.1" customHeight="1">
      <c r="D3761" s="64"/>
      <c r="E3761" s="71"/>
    </row>
    <row r="3762" spans="4:5" ht="26.1" customHeight="1">
      <c r="D3762" s="64"/>
      <c r="E3762" s="71"/>
    </row>
    <row r="3763" spans="4:5" ht="26.1" customHeight="1">
      <c r="D3763" s="64"/>
      <c r="E3763" s="71"/>
    </row>
    <row r="3764" spans="4:5" ht="26.1" customHeight="1">
      <c r="D3764" s="64"/>
      <c r="E3764" s="71"/>
    </row>
    <row r="3765" spans="4:5" ht="26.1" customHeight="1">
      <c r="D3765" s="64"/>
      <c r="E3765" s="71"/>
    </row>
    <row r="3766" spans="4:5" ht="26.1" customHeight="1">
      <c r="D3766" s="64"/>
      <c r="E3766" s="71"/>
    </row>
    <row r="3767" spans="4:5" ht="26.1" customHeight="1">
      <c r="D3767" s="64"/>
      <c r="E3767" s="71"/>
    </row>
    <row r="3768" spans="4:5" ht="26.1" customHeight="1">
      <c r="D3768" s="64"/>
      <c r="E3768" s="71"/>
    </row>
    <row r="3769" spans="4:5" ht="26.1" customHeight="1">
      <c r="D3769" s="64"/>
      <c r="E3769" s="71"/>
    </row>
    <row r="3770" spans="4:5" ht="26.1" customHeight="1">
      <c r="D3770" s="64"/>
      <c r="E3770" s="71"/>
    </row>
    <row r="3771" spans="4:5" ht="26.1" customHeight="1">
      <c r="D3771" s="64"/>
      <c r="E3771" s="71"/>
    </row>
    <row r="3772" spans="4:5" ht="26.1" customHeight="1">
      <c r="D3772" s="64"/>
      <c r="E3772" s="71"/>
    </row>
    <row r="3773" spans="4:5" ht="26.1" customHeight="1">
      <c r="D3773" s="64"/>
      <c r="E3773" s="71"/>
    </row>
    <row r="3774" spans="4:5" ht="26.1" customHeight="1">
      <c r="D3774" s="64"/>
      <c r="E3774" s="71"/>
    </row>
    <row r="3775" spans="4:5" ht="26.1" customHeight="1">
      <c r="D3775" s="64"/>
      <c r="E3775" s="71"/>
    </row>
    <row r="3776" spans="4:5" ht="26.1" customHeight="1">
      <c r="D3776" s="64"/>
      <c r="E3776" s="71"/>
    </row>
    <row r="3777" spans="4:5" ht="26.1" customHeight="1">
      <c r="D3777" s="64"/>
      <c r="E3777" s="71"/>
    </row>
    <row r="3778" spans="4:5" ht="26.1" customHeight="1">
      <c r="D3778" s="64"/>
      <c r="E3778" s="71"/>
    </row>
    <row r="3779" spans="4:5" ht="26.1" customHeight="1">
      <c r="D3779" s="64"/>
      <c r="E3779" s="71"/>
    </row>
    <row r="3780" spans="4:5" ht="26.1" customHeight="1">
      <c r="D3780" s="64"/>
      <c r="E3780" s="71"/>
    </row>
    <row r="3781" spans="4:5" ht="26.1" customHeight="1">
      <c r="D3781" s="64"/>
      <c r="E3781" s="71"/>
    </row>
    <row r="3782" spans="4:5" ht="26.1" customHeight="1">
      <c r="D3782" s="64"/>
      <c r="E3782" s="71"/>
    </row>
    <row r="3783" spans="4:5" ht="26.1" customHeight="1">
      <c r="D3783" s="64"/>
      <c r="E3783" s="71"/>
    </row>
    <row r="3784" spans="4:5" ht="26.1" customHeight="1">
      <c r="D3784" s="64"/>
      <c r="E3784" s="71"/>
    </row>
    <row r="3785" spans="4:5" ht="26.1" customHeight="1">
      <c r="D3785" s="64"/>
      <c r="E3785" s="71"/>
    </row>
    <row r="3786" spans="4:5" ht="26.1" customHeight="1">
      <c r="D3786" s="64"/>
      <c r="E3786" s="71"/>
    </row>
    <row r="3787" spans="4:5" ht="26.1" customHeight="1">
      <c r="D3787" s="64"/>
      <c r="E3787" s="71"/>
    </row>
    <row r="3788" spans="4:5" ht="26.1" customHeight="1">
      <c r="D3788" s="64"/>
      <c r="E3788" s="71"/>
    </row>
    <row r="3789" spans="4:5" ht="26.1" customHeight="1">
      <c r="D3789" s="64"/>
      <c r="E3789" s="71"/>
    </row>
    <row r="3790" spans="4:5" ht="26.1" customHeight="1">
      <c r="D3790" s="64"/>
      <c r="E3790" s="71"/>
    </row>
    <row r="3791" spans="4:5" ht="26.1" customHeight="1">
      <c r="D3791" s="64"/>
      <c r="E3791" s="71"/>
    </row>
    <row r="3792" spans="4:5" ht="26.1" customHeight="1">
      <c r="D3792" s="64"/>
      <c r="E3792" s="71"/>
    </row>
    <row r="3793" spans="4:5" ht="26.1" customHeight="1">
      <c r="D3793" s="64"/>
      <c r="E3793" s="71"/>
    </row>
    <row r="3794" spans="4:5" ht="26.1" customHeight="1">
      <c r="D3794" s="64"/>
      <c r="E3794" s="71"/>
    </row>
    <row r="3795" spans="4:5" ht="26.1" customHeight="1">
      <c r="D3795" s="64"/>
      <c r="E3795" s="71"/>
    </row>
    <row r="3796" spans="4:5" ht="26.1" customHeight="1">
      <c r="D3796" s="64"/>
      <c r="E3796" s="71"/>
    </row>
    <row r="3797" spans="4:5" ht="26.1" customHeight="1">
      <c r="D3797" s="64"/>
      <c r="E3797" s="71"/>
    </row>
    <row r="3798" spans="4:5" ht="26.1" customHeight="1">
      <c r="D3798" s="64"/>
      <c r="E3798" s="71"/>
    </row>
    <row r="3799" spans="4:5" ht="26.1" customHeight="1">
      <c r="D3799" s="64"/>
      <c r="E3799" s="71"/>
    </row>
    <row r="3800" spans="4:5" ht="26.1" customHeight="1">
      <c r="D3800" s="64"/>
      <c r="E3800" s="71"/>
    </row>
    <row r="3801" spans="4:5" ht="26.1" customHeight="1">
      <c r="D3801" s="64"/>
      <c r="E3801" s="71"/>
    </row>
    <row r="3802" spans="4:5" ht="26.1" customHeight="1">
      <c r="D3802" s="64"/>
      <c r="E3802" s="71"/>
    </row>
    <row r="3803" spans="4:5" ht="26.1" customHeight="1">
      <c r="D3803" s="64"/>
      <c r="E3803" s="71"/>
    </row>
    <row r="3804" spans="4:5" ht="26.1" customHeight="1">
      <c r="D3804" s="64"/>
      <c r="E3804" s="71"/>
    </row>
    <row r="3805" spans="4:5" ht="26.1" customHeight="1">
      <c r="D3805" s="64"/>
      <c r="E3805" s="71"/>
    </row>
    <row r="3806" spans="4:5" ht="26.1" customHeight="1">
      <c r="D3806" s="64"/>
      <c r="E3806" s="71"/>
    </row>
    <row r="3807" spans="4:5" ht="26.1" customHeight="1">
      <c r="D3807" s="64"/>
      <c r="E3807" s="71"/>
    </row>
    <row r="3808" spans="4:5" ht="26.1" customHeight="1">
      <c r="D3808" s="64"/>
      <c r="E3808" s="71"/>
    </row>
    <row r="3809" spans="4:5" ht="26.1" customHeight="1">
      <c r="D3809" s="64"/>
      <c r="E3809" s="71"/>
    </row>
    <row r="3810" spans="4:5" ht="26.1" customHeight="1">
      <c r="D3810" s="64"/>
      <c r="E3810" s="71"/>
    </row>
    <row r="3811" spans="4:5" ht="26.1" customHeight="1">
      <c r="D3811" s="64"/>
      <c r="E3811" s="71"/>
    </row>
    <row r="3812" spans="4:5" ht="26.1" customHeight="1">
      <c r="D3812" s="64"/>
      <c r="E3812" s="71"/>
    </row>
    <row r="3813" spans="4:5" ht="26.1" customHeight="1">
      <c r="D3813" s="64"/>
      <c r="E3813" s="71"/>
    </row>
    <row r="3814" spans="4:5" ht="26.1" customHeight="1">
      <c r="D3814" s="64"/>
      <c r="E3814" s="71"/>
    </row>
    <row r="3815" spans="4:5" ht="26.1" customHeight="1">
      <c r="D3815" s="64"/>
      <c r="E3815" s="71"/>
    </row>
    <row r="3816" spans="4:5" ht="26.1" customHeight="1">
      <c r="D3816" s="64"/>
      <c r="E3816" s="71"/>
    </row>
    <row r="3817" spans="4:5" ht="26.1" customHeight="1">
      <c r="D3817" s="64"/>
      <c r="E3817" s="71"/>
    </row>
    <row r="3818" spans="4:5" ht="26.1" customHeight="1">
      <c r="D3818" s="64"/>
      <c r="E3818" s="71"/>
    </row>
    <row r="3819" spans="4:5" ht="26.1" customHeight="1">
      <c r="D3819" s="64"/>
      <c r="E3819" s="71"/>
    </row>
    <row r="3820" spans="4:5" ht="26.1" customHeight="1">
      <c r="D3820" s="64"/>
      <c r="E3820" s="71"/>
    </row>
    <row r="3821" spans="4:5" ht="26.1" customHeight="1">
      <c r="D3821" s="64"/>
      <c r="E3821" s="71"/>
    </row>
    <row r="3822" spans="4:5" ht="26.1" customHeight="1">
      <c r="D3822" s="64"/>
      <c r="E3822" s="71"/>
    </row>
    <row r="3823" spans="4:5" ht="26.1" customHeight="1">
      <c r="D3823" s="64"/>
      <c r="E3823" s="71"/>
    </row>
    <row r="3824" spans="4:5" ht="26.1" customHeight="1">
      <c r="D3824" s="64"/>
      <c r="E3824" s="71"/>
    </row>
    <row r="3825" spans="4:5" ht="26.1" customHeight="1">
      <c r="D3825" s="64"/>
      <c r="E3825" s="71"/>
    </row>
    <row r="3826" spans="4:5" ht="26.1" customHeight="1">
      <c r="D3826" s="64"/>
      <c r="E3826" s="71"/>
    </row>
    <row r="3827" spans="4:5" ht="26.1" customHeight="1">
      <c r="D3827" s="64"/>
      <c r="E3827" s="71"/>
    </row>
    <row r="3828" spans="4:5" ht="26.1" customHeight="1">
      <c r="D3828" s="64"/>
      <c r="E3828" s="71"/>
    </row>
    <row r="3829" spans="4:5" ht="26.1" customHeight="1">
      <c r="D3829" s="64"/>
      <c r="E3829" s="71"/>
    </row>
    <row r="3830" spans="4:5" ht="26.1" customHeight="1">
      <c r="D3830" s="64"/>
      <c r="E3830" s="71"/>
    </row>
    <row r="3831" spans="4:5" ht="26.1" customHeight="1">
      <c r="D3831" s="64"/>
      <c r="E3831" s="71"/>
    </row>
    <row r="3832" spans="4:5" ht="26.1" customHeight="1">
      <c r="D3832" s="64"/>
      <c r="E3832" s="71"/>
    </row>
    <row r="3833" spans="4:5" ht="26.1" customHeight="1">
      <c r="D3833" s="64"/>
      <c r="E3833" s="71"/>
    </row>
    <row r="3834" spans="4:5" ht="26.1" customHeight="1">
      <c r="D3834" s="64"/>
      <c r="E3834" s="71"/>
    </row>
    <row r="3835" spans="4:5" ht="26.1" customHeight="1">
      <c r="D3835" s="64"/>
      <c r="E3835" s="71"/>
    </row>
    <row r="3836" spans="4:5" ht="26.1" customHeight="1">
      <c r="D3836" s="64"/>
      <c r="E3836" s="71"/>
    </row>
    <row r="3837" spans="4:5" ht="26.1" customHeight="1">
      <c r="D3837" s="64"/>
      <c r="E3837" s="71"/>
    </row>
    <row r="3838" spans="4:5" ht="26.1" customHeight="1">
      <c r="D3838" s="64"/>
      <c r="E3838" s="71"/>
    </row>
    <row r="3839" spans="4:5" ht="26.1" customHeight="1">
      <c r="D3839" s="64"/>
      <c r="E3839" s="71"/>
    </row>
    <row r="3840" spans="4:5" ht="26.1" customHeight="1">
      <c r="D3840" s="64"/>
      <c r="E3840" s="71"/>
    </row>
    <row r="3841" spans="4:5" ht="26.1" customHeight="1">
      <c r="D3841" s="64"/>
      <c r="E3841" s="71"/>
    </row>
    <row r="3842" spans="4:5" ht="26.1" customHeight="1">
      <c r="D3842" s="64"/>
      <c r="E3842" s="71"/>
    </row>
    <row r="3843" spans="4:5" ht="26.1" customHeight="1">
      <c r="D3843" s="64"/>
      <c r="E3843" s="71"/>
    </row>
    <row r="3844" spans="4:5" ht="26.1" customHeight="1">
      <c r="D3844" s="64"/>
      <c r="E3844" s="71"/>
    </row>
    <row r="3845" spans="4:5" ht="26.1" customHeight="1">
      <c r="D3845" s="64"/>
      <c r="E3845" s="71"/>
    </row>
    <row r="3846" spans="4:5" ht="26.1" customHeight="1">
      <c r="D3846" s="64"/>
      <c r="E3846" s="71"/>
    </row>
    <row r="3847" spans="4:5" ht="26.1" customHeight="1">
      <c r="D3847" s="64"/>
      <c r="E3847" s="71"/>
    </row>
    <row r="3848" spans="4:5" ht="26.1" customHeight="1">
      <c r="D3848" s="64"/>
      <c r="E3848" s="71"/>
    </row>
    <row r="3849" spans="4:5" ht="26.1" customHeight="1">
      <c r="D3849" s="64"/>
      <c r="E3849" s="71"/>
    </row>
    <row r="3850" spans="4:5" ht="26.1" customHeight="1">
      <c r="D3850" s="64"/>
      <c r="E3850" s="71"/>
    </row>
    <row r="3851" spans="4:5" ht="26.1" customHeight="1">
      <c r="D3851" s="64"/>
      <c r="E3851" s="71"/>
    </row>
    <row r="3852" spans="4:5" ht="26.1" customHeight="1">
      <c r="D3852" s="64"/>
      <c r="E3852" s="71"/>
    </row>
    <row r="3853" spans="4:5" ht="26.1" customHeight="1">
      <c r="D3853" s="64"/>
      <c r="E3853" s="71"/>
    </row>
    <row r="3854" spans="4:5" ht="26.1" customHeight="1">
      <c r="D3854" s="64"/>
      <c r="E3854" s="71"/>
    </row>
    <row r="3855" spans="4:5" ht="26.1" customHeight="1">
      <c r="D3855" s="64"/>
      <c r="E3855" s="71"/>
    </row>
    <row r="3856" spans="4:5" ht="26.1" customHeight="1">
      <c r="D3856" s="64"/>
      <c r="E3856" s="71"/>
    </row>
    <row r="3857" spans="4:5" ht="26.1" customHeight="1">
      <c r="D3857" s="64"/>
      <c r="E3857" s="71"/>
    </row>
    <row r="3858" spans="4:5" ht="26.1" customHeight="1">
      <c r="D3858" s="64"/>
      <c r="E3858" s="71"/>
    </row>
    <row r="3859" spans="4:5" ht="26.1" customHeight="1">
      <c r="D3859" s="64"/>
      <c r="E3859" s="71"/>
    </row>
    <row r="3860" spans="4:5" ht="26.1" customHeight="1">
      <c r="D3860" s="64"/>
      <c r="E3860" s="71"/>
    </row>
    <row r="3861" spans="4:5" ht="26.1" customHeight="1">
      <c r="D3861" s="64"/>
      <c r="E3861" s="71"/>
    </row>
    <row r="3862" spans="4:5" ht="26.1" customHeight="1">
      <c r="D3862" s="64"/>
      <c r="E3862" s="71"/>
    </row>
    <row r="3863" spans="4:5" ht="26.1" customHeight="1">
      <c r="D3863" s="64"/>
      <c r="E3863" s="71"/>
    </row>
    <row r="3864" spans="4:5" ht="26.1" customHeight="1">
      <c r="D3864" s="64"/>
      <c r="E3864" s="71"/>
    </row>
    <row r="3865" spans="4:5" ht="26.1" customHeight="1">
      <c r="D3865" s="64"/>
      <c r="E3865" s="71"/>
    </row>
    <row r="3866" spans="4:5" ht="26.1" customHeight="1">
      <c r="D3866" s="64"/>
      <c r="E3866" s="71"/>
    </row>
    <row r="3867" spans="4:5" ht="26.1" customHeight="1">
      <c r="D3867" s="64"/>
      <c r="E3867" s="71"/>
    </row>
    <row r="3868" spans="4:5" ht="26.1" customHeight="1">
      <c r="D3868" s="64"/>
      <c r="E3868" s="71"/>
    </row>
    <row r="3869" spans="4:5" ht="26.1" customHeight="1">
      <c r="D3869" s="64"/>
      <c r="E3869" s="71"/>
    </row>
    <row r="3870" spans="4:5" ht="26.1" customHeight="1">
      <c r="D3870" s="64"/>
      <c r="E3870" s="71"/>
    </row>
    <row r="3871" spans="4:5" ht="26.1" customHeight="1">
      <c r="D3871" s="64"/>
      <c r="E3871" s="71"/>
    </row>
    <row r="3872" spans="4:5" ht="26.1" customHeight="1">
      <c r="D3872" s="64"/>
      <c r="E3872" s="71"/>
    </row>
    <row r="3873" spans="4:5" ht="26.1" customHeight="1">
      <c r="D3873" s="64"/>
      <c r="E3873" s="71"/>
    </row>
    <row r="3874" spans="4:5" ht="26.1" customHeight="1">
      <c r="D3874" s="64"/>
      <c r="E3874" s="71"/>
    </row>
    <row r="3875" spans="4:5" ht="26.1" customHeight="1">
      <c r="D3875" s="64"/>
      <c r="E3875" s="71"/>
    </row>
    <row r="3876" spans="4:5" ht="26.1" customHeight="1">
      <c r="D3876" s="64"/>
      <c r="E3876" s="71"/>
    </row>
    <row r="3877" spans="4:5" ht="26.1" customHeight="1">
      <c r="D3877" s="64"/>
      <c r="E3877" s="71"/>
    </row>
    <row r="3878" spans="4:5" ht="26.1" customHeight="1">
      <c r="D3878" s="64"/>
      <c r="E3878" s="71"/>
    </row>
    <row r="3879" spans="4:5" ht="26.1" customHeight="1">
      <c r="D3879" s="64"/>
      <c r="E3879" s="71"/>
    </row>
    <row r="3880" spans="4:5" ht="26.1" customHeight="1">
      <c r="D3880" s="64"/>
      <c r="E3880" s="71"/>
    </row>
    <row r="3881" spans="4:5" ht="26.1" customHeight="1">
      <c r="D3881" s="64"/>
      <c r="E3881" s="71"/>
    </row>
    <row r="3882" spans="4:5" ht="26.1" customHeight="1">
      <c r="D3882" s="64"/>
      <c r="E3882" s="71"/>
    </row>
    <row r="3883" spans="4:5" ht="26.1" customHeight="1">
      <c r="D3883" s="64"/>
      <c r="E3883" s="71"/>
    </row>
    <row r="3884" spans="4:5" ht="26.1" customHeight="1">
      <c r="D3884" s="64"/>
      <c r="E3884" s="71"/>
    </row>
    <row r="3885" spans="4:5" ht="26.1" customHeight="1">
      <c r="D3885" s="64"/>
      <c r="E3885" s="71"/>
    </row>
    <row r="3886" spans="4:5" ht="26.1" customHeight="1">
      <c r="D3886" s="64"/>
      <c r="E3886" s="71"/>
    </row>
    <row r="3887" spans="4:5" ht="26.1" customHeight="1">
      <c r="D3887" s="64"/>
      <c r="E3887" s="71"/>
    </row>
    <row r="3888" spans="4:5" ht="26.1" customHeight="1">
      <c r="D3888" s="64"/>
      <c r="E3888" s="71"/>
    </row>
    <row r="3889" spans="4:5" ht="26.1" customHeight="1">
      <c r="D3889" s="64"/>
      <c r="E3889" s="71"/>
    </row>
    <row r="3890" spans="4:5" ht="26.1" customHeight="1">
      <c r="D3890" s="64"/>
      <c r="E3890" s="71"/>
    </row>
    <row r="3891" spans="4:5" ht="26.1" customHeight="1">
      <c r="D3891" s="64"/>
      <c r="E3891" s="71"/>
    </row>
    <row r="3892" spans="4:5" ht="26.1" customHeight="1">
      <c r="D3892" s="64"/>
      <c r="E3892" s="71"/>
    </row>
    <row r="3893" spans="4:5" ht="26.1" customHeight="1">
      <c r="D3893" s="64"/>
      <c r="E3893" s="71"/>
    </row>
    <row r="3894" spans="4:5" ht="26.1" customHeight="1">
      <c r="D3894" s="64"/>
      <c r="E3894" s="71"/>
    </row>
    <row r="3895" spans="4:5" ht="26.1" customHeight="1">
      <c r="D3895" s="64"/>
      <c r="E3895" s="71"/>
    </row>
    <row r="3896" spans="4:5" ht="26.1" customHeight="1">
      <c r="D3896" s="64"/>
      <c r="E3896" s="71"/>
    </row>
    <row r="3897" spans="4:5" ht="26.1" customHeight="1">
      <c r="D3897" s="64"/>
      <c r="E3897" s="71"/>
    </row>
    <row r="3898" spans="4:5" ht="26.1" customHeight="1">
      <c r="D3898" s="64"/>
      <c r="E3898" s="71"/>
    </row>
    <row r="3899" spans="4:5" ht="26.1" customHeight="1">
      <c r="D3899" s="64"/>
      <c r="E3899" s="71"/>
    </row>
    <row r="3900" spans="4:5" ht="26.1" customHeight="1">
      <c r="D3900" s="64"/>
      <c r="E3900" s="71"/>
    </row>
    <row r="3901" spans="4:5" ht="26.1" customHeight="1">
      <c r="D3901" s="64"/>
      <c r="E3901" s="71"/>
    </row>
    <row r="3902" spans="4:5" ht="26.1" customHeight="1">
      <c r="D3902" s="64"/>
      <c r="E3902" s="71"/>
    </row>
    <row r="3903" spans="4:5" ht="26.1" customHeight="1">
      <c r="D3903" s="64"/>
      <c r="E3903" s="71"/>
    </row>
    <row r="3904" spans="4:5" ht="26.1" customHeight="1">
      <c r="D3904" s="64"/>
      <c r="E3904" s="71"/>
    </row>
    <row r="3905" spans="4:5" ht="26.1" customHeight="1">
      <c r="D3905" s="64"/>
      <c r="E3905" s="71"/>
    </row>
    <row r="3906" spans="4:5" ht="26.1" customHeight="1">
      <c r="D3906" s="64"/>
      <c r="E3906" s="71"/>
    </row>
    <row r="3907" spans="4:5" ht="26.1" customHeight="1">
      <c r="D3907" s="64"/>
      <c r="E3907" s="71"/>
    </row>
    <row r="3908" spans="4:5" ht="26.1" customHeight="1">
      <c r="D3908" s="64"/>
      <c r="E3908" s="71"/>
    </row>
    <row r="3909" spans="4:5" ht="26.1" customHeight="1">
      <c r="D3909" s="64"/>
      <c r="E3909" s="71"/>
    </row>
    <row r="3910" spans="4:5" ht="26.1" customHeight="1">
      <c r="D3910" s="64"/>
      <c r="E3910" s="71"/>
    </row>
    <row r="3911" spans="4:5" ht="26.1" customHeight="1">
      <c r="D3911" s="64"/>
      <c r="E3911" s="71"/>
    </row>
    <row r="3912" spans="4:5" ht="26.1" customHeight="1">
      <c r="D3912" s="64"/>
      <c r="E3912" s="71"/>
    </row>
    <row r="3913" spans="4:5" ht="26.1" customHeight="1">
      <c r="D3913" s="64"/>
      <c r="E3913" s="71"/>
    </row>
    <row r="3914" spans="4:5" ht="26.1" customHeight="1">
      <c r="D3914" s="64"/>
      <c r="E3914" s="71"/>
    </row>
    <row r="3915" spans="4:5" ht="26.1" customHeight="1">
      <c r="D3915" s="64"/>
      <c r="E3915" s="71"/>
    </row>
    <row r="3916" spans="4:5" ht="26.1" customHeight="1">
      <c r="D3916" s="64"/>
      <c r="E3916" s="71"/>
    </row>
    <row r="3917" spans="4:5" ht="26.1" customHeight="1">
      <c r="D3917" s="64"/>
      <c r="E3917" s="71"/>
    </row>
    <row r="3918" spans="4:5" ht="26.1" customHeight="1">
      <c r="D3918" s="64"/>
      <c r="E3918" s="71"/>
    </row>
    <row r="3919" spans="4:5" ht="26.1" customHeight="1">
      <c r="D3919" s="64"/>
      <c r="E3919" s="71"/>
    </row>
    <row r="3920" spans="4:5" ht="26.1" customHeight="1">
      <c r="D3920" s="64"/>
      <c r="E3920" s="71"/>
    </row>
    <row r="3921" spans="4:5" ht="26.1" customHeight="1">
      <c r="D3921" s="64"/>
      <c r="E3921" s="71"/>
    </row>
    <row r="3922" spans="4:5" ht="26.1" customHeight="1">
      <c r="D3922" s="64"/>
      <c r="E3922" s="71"/>
    </row>
    <row r="3923" spans="4:5" ht="26.1" customHeight="1">
      <c r="D3923" s="64"/>
      <c r="E3923" s="71"/>
    </row>
    <row r="3924" spans="4:5" ht="26.1" customHeight="1">
      <c r="D3924" s="64"/>
      <c r="E3924" s="71"/>
    </row>
    <row r="3925" spans="4:5" ht="26.1" customHeight="1">
      <c r="D3925" s="64"/>
      <c r="E3925" s="71"/>
    </row>
    <row r="3926" spans="4:5" ht="26.1" customHeight="1">
      <c r="D3926" s="64"/>
      <c r="E3926" s="71"/>
    </row>
    <row r="3927" spans="4:5" ht="26.1" customHeight="1">
      <c r="D3927" s="64"/>
      <c r="E3927" s="71"/>
    </row>
    <row r="3928" spans="4:5" ht="26.1" customHeight="1">
      <c r="D3928" s="64"/>
      <c r="E3928" s="71"/>
    </row>
    <row r="3929" spans="4:5" ht="26.1" customHeight="1">
      <c r="D3929" s="64"/>
      <c r="E3929" s="71"/>
    </row>
    <row r="3930" spans="4:5" ht="26.1" customHeight="1">
      <c r="D3930" s="64"/>
      <c r="E3930" s="71"/>
    </row>
    <row r="3931" spans="4:5" ht="26.1" customHeight="1">
      <c r="D3931" s="64"/>
      <c r="E3931" s="71"/>
    </row>
    <row r="3932" spans="4:5" ht="26.1" customHeight="1">
      <c r="D3932" s="64"/>
      <c r="E3932" s="71"/>
    </row>
    <row r="3933" spans="4:5" ht="26.1" customHeight="1">
      <c r="D3933" s="64"/>
      <c r="E3933" s="71"/>
    </row>
    <row r="3934" spans="4:5" ht="26.1" customHeight="1">
      <c r="D3934" s="64"/>
      <c r="E3934" s="71"/>
    </row>
    <row r="3935" spans="4:5" ht="26.1" customHeight="1">
      <c r="D3935" s="64"/>
      <c r="E3935" s="71"/>
    </row>
    <row r="3936" spans="4:5" ht="26.1" customHeight="1">
      <c r="D3936" s="64"/>
      <c r="E3936" s="71"/>
    </row>
    <row r="3937" spans="4:5" ht="26.1" customHeight="1">
      <c r="D3937" s="64"/>
      <c r="E3937" s="71"/>
    </row>
    <row r="3938" spans="4:5" ht="26.1" customHeight="1">
      <c r="D3938" s="64"/>
      <c r="E3938" s="71"/>
    </row>
    <row r="3939" spans="4:5" ht="26.1" customHeight="1">
      <c r="D3939" s="64"/>
      <c r="E3939" s="71"/>
    </row>
    <row r="3940" spans="4:5" ht="26.1" customHeight="1">
      <c r="D3940" s="64"/>
      <c r="E3940" s="71"/>
    </row>
    <row r="3941" spans="4:5" ht="26.1" customHeight="1">
      <c r="D3941" s="64"/>
      <c r="E3941" s="71"/>
    </row>
    <row r="3942" spans="4:5" ht="26.1" customHeight="1">
      <c r="D3942" s="64"/>
      <c r="E3942" s="71"/>
    </row>
    <row r="3943" spans="4:5" ht="26.1" customHeight="1">
      <c r="D3943" s="64"/>
      <c r="E3943" s="71"/>
    </row>
    <row r="3944" spans="4:5" ht="26.1" customHeight="1">
      <c r="D3944" s="64"/>
      <c r="E3944" s="71"/>
    </row>
    <row r="3945" spans="4:5" ht="26.1" customHeight="1">
      <c r="D3945" s="64"/>
      <c r="E3945" s="71"/>
    </row>
    <row r="3946" spans="4:5" ht="26.1" customHeight="1">
      <c r="D3946" s="64"/>
      <c r="E3946" s="71"/>
    </row>
    <row r="3947" spans="4:5" ht="26.1" customHeight="1">
      <c r="D3947" s="64"/>
      <c r="E3947" s="71"/>
    </row>
    <row r="3948" spans="4:5" ht="26.1" customHeight="1">
      <c r="D3948" s="64"/>
      <c r="E3948" s="71"/>
    </row>
    <row r="3949" spans="4:5" ht="26.1" customHeight="1">
      <c r="D3949" s="64"/>
      <c r="E3949" s="71"/>
    </row>
    <row r="3950" spans="4:5" ht="26.1" customHeight="1">
      <c r="D3950" s="64"/>
      <c r="E3950" s="71"/>
    </row>
    <row r="3951" spans="4:5" ht="26.1" customHeight="1">
      <c r="D3951" s="64"/>
      <c r="E3951" s="71"/>
    </row>
    <row r="3952" spans="4:5" ht="26.1" customHeight="1">
      <c r="D3952" s="64"/>
      <c r="E3952" s="71"/>
    </row>
    <row r="3953" spans="4:5" ht="26.1" customHeight="1">
      <c r="D3953" s="64"/>
      <c r="E3953" s="71"/>
    </row>
    <row r="3954" spans="4:5" ht="26.1" customHeight="1">
      <c r="D3954" s="64"/>
      <c r="E3954" s="71"/>
    </row>
    <row r="3955" spans="4:5" ht="26.1" customHeight="1">
      <c r="D3955" s="64"/>
      <c r="E3955" s="71"/>
    </row>
    <row r="3956" spans="4:5" ht="26.1" customHeight="1">
      <c r="D3956" s="64"/>
      <c r="E3956" s="71"/>
    </row>
    <row r="3957" spans="4:5" ht="26.1" customHeight="1">
      <c r="D3957" s="64"/>
      <c r="E3957" s="71"/>
    </row>
    <row r="3958" spans="4:5" ht="26.1" customHeight="1">
      <c r="D3958" s="64"/>
      <c r="E3958" s="71"/>
    </row>
    <row r="3959" spans="4:5" ht="26.1" customHeight="1">
      <c r="D3959" s="64"/>
      <c r="E3959" s="71"/>
    </row>
    <row r="3960" spans="4:5" ht="26.1" customHeight="1">
      <c r="D3960" s="64"/>
      <c r="E3960" s="71"/>
    </row>
    <row r="3961" spans="4:5" ht="26.1" customHeight="1">
      <c r="D3961" s="64"/>
      <c r="E3961" s="71"/>
    </row>
    <row r="3962" spans="4:5" ht="26.1" customHeight="1">
      <c r="D3962" s="64"/>
      <c r="E3962" s="71"/>
    </row>
    <row r="3963" spans="4:5" ht="26.1" customHeight="1">
      <c r="D3963" s="64"/>
      <c r="E3963" s="71"/>
    </row>
    <row r="3964" spans="4:5" ht="26.1" customHeight="1">
      <c r="D3964" s="64"/>
      <c r="E3964" s="71"/>
    </row>
    <row r="3965" spans="4:5" ht="26.1" customHeight="1">
      <c r="D3965" s="64"/>
      <c r="E3965" s="71"/>
    </row>
    <row r="3966" spans="4:5" ht="26.1" customHeight="1">
      <c r="D3966" s="64"/>
      <c r="E3966" s="71"/>
    </row>
    <row r="3967" spans="4:5" ht="26.1" customHeight="1">
      <c r="D3967" s="64"/>
      <c r="E3967" s="71"/>
    </row>
    <row r="3968" spans="4:5" ht="26.1" customHeight="1">
      <c r="D3968" s="64"/>
      <c r="E3968" s="71"/>
    </row>
    <row r="3969" spans="4:5" ht="26.1" customHeight="1">
      <c r="D3969" s="64"/>
      <c r="E3969" s="71"/>
    </row>
    <row r="3970" spans="4:5" ht="26.1" customHeight="1">
      <c r="D3970" s="64"/>
      <c r="E3970" s="71"/>
    </row>
    <row r="3971" spans="4:5" ht="26.1" customHeight="1">
      <c r="D3971" s="64"/>
      <c r="E3971" s="71"/>
    </row>
    <row r="3972" spans="4:5" ht="26.1" customHeight="1">
      <c r="D3972" s="64"/>
      <c r="E3972" s="71"/>
    </row>
    <row r="3973" spans="4:5" ht="26.1" customHeight="1">
      <c r="D3973" s="64"/>
      <c r="E3973" s="71"/>
    </row>
    <row r="3974" spans="4:5" ht="26.1" customHeight="1">
      <c r="D3974" s="64"/>
      <c r="E3974" s="71"/>
    </row>
    <row r="3975" spans="4:5" ht="26.1" customHeight="1">
      <c r="D3975" s="64"/>
      <c r="E3975" s="71"/>
    </row>
    <row r="3976" spans="4:5" ht="26.1" customHeight="1">
      <c r="D3976" s="64"/>
      <c r="E3976" s="71"/>
    </row>
    <row r="3977" spans="4:5" ht="26.1" customHeight="1">
      <c r="D3977" s="64"/>
      <c r="E3977" s="71"/>
    </row>
    <row r="3978" spans="4:5" ht="26.1" customHeight="1">
      <c r="D3978" s="64"/>
      <c r="E3978" s="71"/>
    </row>
    <row r="3979" spans="4:5" ht="26.1" customHeight="1">
      <c r="D3979" s="64"/>
      <c r="E3979" s="71"/>
    </row>
    <row r="3980" spans="4:5" ht="26.1" customHeight="1">
      <c r="D3980" s="64"/>
      <c r="E3980" s="71"/>
    </row>
    <row r="3981" spans="4:5" ht="26.1" customHeight="1">
      <c r="D3981" s="64"/>
      <c r="E3981" s="71"/>
    </row>
    <row r="3982" spans="4:5" ht="26.1" customHeight="1">
      <c r="D3982" s="64"/>
      <c r="E3982" s="71"/>
    </row>
    <row r="3983" spans="4:5" ht="26.1" customHeight="1">
      <c r="D3983" s="64"/>
      <c r="E3983" s="71"/>
    </row>
    <row r="3984" spans="4:5" ht="26.1" customHeight="1">
      <c r="D3984" s="64"/>
      <c r="E3984" s="71"/>
    </row>
    <row r="3985" spans="4:5" ht="26.1" customHeight="1">
      <c r="D3985" s="64"/>
      <c r="E3985" s="71"/>
    </row>
    <row r="3986" spans="4:5" ht="26.1" customHeight="1">
      <c r="D3986" s="64"/>
      <c r="E3986" s="71"/>
    </row>
    <row r="3987" spans="4:5" ht="26.1" customHeight="1">
      <c r="D3987" s="64"/>
      <c r="E3987" s="71"/>
    </row>
    <row r="3988" spans="4:5" ht="26.1" customHeight="1">
      <c r="D3988" s="64"/>
      <c r="E3988" s="71"/>
    </row>
    <row r="3989" spans="4:5" ht="26.1" customHeight="1">
      <c r="D3989" s="64"/>
      <c r="E3989" s="71"/>
    </row>
    <row r="3990" spans="4:5" ht="26.1" customHeight="1">
      <c r="D3990" s="64"/>
      <c r="E3990" s="71"/>
    </row>
    <row r="3991" spans="4:5" ht="26.1" customHeight="1">
      <c r="D3991" s="64"/>
      <c r="E3991" s="71"/>
    </row>
    <row r="3992" spans="4:5" ht="26.1" customHeight="1">
      <c r="D3992" s="64"/>
      <c r="E3992" s="71"/>
    </row>
    <row r="3993" spans="4:5" ht="26.1" customHeight="1">
      <c r="D3993" s="64"/>
      <c r="E3993" s="71"/>
    </row>
    <row r="3994" spans="4:5" ht="26.1" customHeight="1">
      <c r="D3994" s="64"/>
      <c r="E3994" s="71"/>
    </row>
    <row r="3995" spans="4:5" ht="26.1" customHeight="1">
      <c r="D3995" s="64"/>
      <c r="E3995" s="71"/>
    </row>
    <row r="3996" spans="4:5" ht="26.1" customHeight="1">
      <c r="D3996" s="64"/>
      <c r="E3996" s="71"/>
    </row>
    <row r="3997" spans="4:5" ht="26.1" customHeight="1">
      <c r="D3997" s="64"/>
      <c r="E3997" s="71"/>
    </row>
    <row r="3998" spans="4:5" ht="26.1" customHeight="1">
      <c r="D3998" s="64"/>
      <c r="E3998" s="71"/>
    </row>
    <row r="3999" spans="4:5" ht="26.1" customHeight="1">
      <c r="D3999" s="64"/>
      <c r="E3999" s="71"/>
    </row>
    <row r="4000" spans="4:5" ht="26.1" customHeight="1">
      <c r="D4000" s="64"/>
      <c r="E4000" s="71"/>
    </row>
    <row r="4001" spans="4:5" ht="26.1" customHeight="1">
      <c r="D4001" s="64"/>
      <c r="E4001" s="71"/>
    </row>
    <row r="4002" spans="4:5" ht="26.1" customHeight="1">
      <c r="D4002" s="64"/>
      <c r="E4002" s="71"/>
    </row>
    <row r="4003" spans="4:5" ht="26.1" customHeight="1">
      <c r="D4003" s="64"/>
      <c r="E4003" s="71"/>
    </row>
    <row r="4004" spans="4:5" ht="26.1" customHeight="1">
      <c r="D4004" s="64"/>
      <c r="E4004" s="71"/>
    </row>
    <row r="4005" spans="4:5" ht="26.1" customHeight="1">
      <c r="D4005" s="64"/>
      <c r="E4005" s="71"/>
    </row>
    <row r="4006" spans="4:5" ht="26.1" customHeight="1">
      <c r="D4006" s="64"/>
      <c r="E4006" s="71"/>
    </row>
    <row r="4007" spans="4:5" ht="26.1" customHeight="1">
      <c r="D4007" s="64"/>
      <c r="E4007" s="71"/>
    </row>
    <row r="4008" spans="4:5" ht="26.1" customHeight="1">
      <c r="D4008" s="64"/>
      <c r="E4008" s="71"/>
    </row>
    <row r="4009" spans="4:5" ht="26.1" customHeight="1">
      <c r="D4009" s="64"/>
      <c r="E4009" s="71"/>
    </row>
    <row r="4010" spans="4:5" ht="26.1" customHeight="1">
      <c r="D4010" s="64"/>
      <c r="E4010" s="71"/>
    </row>
    <row r="4011" spans="4:5" ht="26.1" customHeight="1">
      <c r="D4011" s="64"/>
      <c r="E4011" s="71"/>
    </row>
    <row r="4012" spans="4:5" ht="26.1" customHeight="1">
      <c r="D4012" s="64"/>
      <c r="E4012" s="71"/>
    </row>
    <row r="4013" spans="4:5" ht="26.1" customHeight="1">
      <c r="D4013" s="64"/>
      <c r="E4013" s="71"/>
    </row>
    <row r="4014" spans="4:5" ht="26.1" customHeight="1">
      <c r="D4014" s="64"/>
      <c r="E4014" s="71"/>
    </row>
    <row r="4015" spans="4:5" ht="26.1" customHeight="1">
      <c r="D4015" s="64"/>
      <c r="E4015" s="71"/>
    </row>
    <row r="4016" spans="4:5" ht="26.1" customHeight="1">
      <c r="D4016" s="64"/>
      <c r="E4016" s="71"/>
    </row>
    <row r="4017" spans="4:5" ht="26.1" customHeight="1">
      <c r="D4017" s="64"/>
      <c r="E4017" s="71"/>
    </row>
    <row r="4018" spans="4:5" ht="26.1" customHeight="1">
      <c r="D4018" s="64"/>
      <c r="E4018" s="71"/>
    </row>
    <row r="4019" spans="4:5" ht="26.1" customHeight="1">
      <c r="D4019" s="64"/>
      <c r="E4019" s="71"/>
    </row>
    <row r="4020" spans="4:5" ht="26.1" customHeight="1">
      <c r="D4020" s="64"/>
      <c r="E4020" s="71"/>
    </row>
    <row r="4021" spans="4:5" ht="26.1" customHeight="1">
      <c r="D4021" s="64"/>
      <c r="E4021" s="71"/>
    </row>
    <row r="4022" spans="4:5" ht="26.1" customHeight="1">
      <c r="D4022" s="64"/>
      <c r="E4022" s="71"/>
    </row>
    <row r="4023" spans="4:5" ht="26.1" customHeight="1">
      <c r="D4023" s="64"/>
      <c r="E4023" s="71"/>
    </row>
    <row r="4024" spans="4:5" ht="26.1" customHeight="1">
      <c r="D4024" s="64"/>
      <c r="E4024" s="71"/>
    </row>
    <row r="4025" spans="4:5" ht="26.1" customHeight="1">
      <c r="D4025" s="64"/>
      <c r="E4025" s="71"/>
    </row>
    <row r="4026" spans="4:5" ht="26.1" customHeight="1">
      <c r="D4026" s="64"/>
      <c r="E4026" s="71"/>
    </row>
    <row r="4027" spans="4:5" ht="26.1" customHeight="1">
      <c r="D4027" s="64"/>
      <c r="E4027" s="71"/>
    </row>
    <row r="4028" spans="4:5" ht="26.1" customHeight="1">
      <c r="D4028" s="64"/>
      <c r="E4028" s="71"/>
    </row>
    <row r="4029" spans="4:5" ht="26.1" customHeight="1">
      <c r="D4029" s="64"/>
      <c r="E4029" s="71"/>
    </row>
    <row r="4030" spans="4:5" ht="26.1" customHeight="1">
      <c r="D4030" s="64"/>
      <c r="E4030" s="71"/>
    </row>
    <row r="4031" spans="4:5" ht="26.1" customHeight="1">
      <c r="D4031" s="64"/>
      <c r="E4031" s="71"/>
    </row>
    <row r="4032" spans="4:5" ht="26.1" customHeight="1">
      <c r="D4032" s="64"/>
      <c r="E4032" s="71"/>
    </row>
    <row r="4033" spans="4:5" ht="26.1" customHeight="1">
      <c r="D4033" s="64"/>
      <c r="E4033" s="71"/>
    </row>
    <row r="4034" spans="4:5" ht="26.1" customHeight="1">
      <c r="D4034" s="64"/>
      <c r="E4034" s="71"/>
    </row>
    <row r="4035" spans="4:5" ht="26.1" customHeight="1">
      <c r="D4035" s="64"/>
      <c r="E4035" s="71"/>
    </row>
    <row r="4036" spans="4:5" ht="26.1" customHeight="1">
      <c r="D4036" s="64"/>
      <c r="E4036" s="71"/>
    </row>
    <row r="4037" spans="4:5" ht="26.1" customHeight="1">
      <c r="D4037" s="64"/>
      <c r="E4037" s="71"/>
    </row>
    <row r="4038" spans="4:5" ht="26.1" customHeight="1">
      <c r="D4038" s="64"/>
      <c r="E4038" s="71"/>
    </row>
    <row r="4039" spans="4:5" ht="26.1" customHeight="1">
      <c r="D4039" s="64"/>
      <c r="E4039" s="71"/>
    </row>
    <row r="4040" spans="4:5" ht="26.1" customHeight="1">
      <c r="D4040" s="64"/>
      <c r="E4040" s="71"/>
    </row>
    <row r="4041" spans="4:5" ht="26.1" customHeight="1">
      <c r="D4041" s="64"/>
      <c r="E4041" s="71"/>
    </row>
    <row r="4042" spans="4:5" ht="26.1" customHeight="1">
      <c r="D4042" s="64"/>
      <c r="E4042" s="71"/>
    </row>
    <row r="4043" spans="4:5" ht="26.1" customHeight="1">
      <c r="D4043" s="64"/>
      <c r="E4043" s="71"/>
    </row>
    <row r="4044" spans="4:5" ht="26.1" customHeight="1">
      <c r="D4044" s="64"/>
      <c r="E4044" s="71"/>
    </row>
    <row r="4045" spans="4:5" ht="26.1" customHeight="1">
      <c r="D4045" s="64"/>
      <c r="E4045" s="71"/>
    </row>
    <row r="4046" spans="4:5" ht="26.1" customHeight="1">
      <c r="D4046" s="64"/>
      <c r="E4046" s="71"/>
    </row>
    <row r="4047" spans="4:5" ht="26.1" customHeight="1">
      <c r="D4047" s="64"/>
      <c r="E4047" s="71"/>
    </row>
    <row r="4048" spans="4:5" ht="26.1" customHeight="1">
      <c r="D4048" s="64"/>
      <c r="E4048" s="71"/>
    </row>
    <row r="4049" spans="4:5" ht="26.1" customHeight="1">
      <c r="D4049" s="64"/>
      <c r="E4049" s="71"/>
    </row>
    <row r="4050" spans="4:5" ht="26.1" customHeight="1">
      <c r="D4050" s="64"/>
      <c r="E4050" s="71"/>
    </row>
    <row r="4051" spans="4:5" ht="26.1" customHeight="1">
      <c r="D4051" s="64"/>
      <c r="E4051" s="71"/>
    </row>
    <row r="4052" spans="4:5" ht="26.1" customHeight="1">
      <c r="D4052" s="64"/>
      <c r="E4052" s="71"/>
    </row>
    <row r="4053" spans="4:5" ht="26.1" customHeight="1">
      <c r="D4053" s="64"/>
      <c r="E4053" s="71"/>
    </row>
    <row r="4054" spans="4:5" ht="26.1" customHeight="1">
      <c r="D4054" s="64"/>
      <c r="E4054" s="71"/>
    </row>
    <row r="4055" spans="4:5" ht="26.1" customHeight="1">
      <c r="D4055" s="64"/>
      <c r="E4055" s="71"/>
    </row>
    <row r="4056" spans="4:5" ht="26.1" customHeight="1">
      <c r="D4056" s="64"/>
      <c r="E4056" s="71"/>
    </row>
    <row r="4057" spans="4:5" ht="26.1" customHeight="1">
      <c r="D4057" s="64"/>
      <c r="E4057" s="71"/>
    </row>
    <row r="4058" spans="4:5" ht="26.1" customHeight="1">
      <c r="D4058" s="64"/>
      <c r="E4058" s="71"/>
    </row>
    <row r="4059" spans="4:5" ht="26.1" customHeight="1">
      <c r="D4059" s="64"/>
      <c r="E4059" s="71"/>
    </row>
    <row r="4060" spans="4:5" ht="26.1" customHeight="1">
      <c r="D4060" s="64"/>
      <c r="E4060" s="71"/>
    </row>
    <row r="4061" spans="4:5" ht="26.1" customHeight="1">
      <c r="D4061" s="64"/>
      <c r="E4061" s="71"/>
    </row>
    <row r="4062" spans="4:5" ht="26.1" customHeight="1">
      <c r="D4062" s="64"/>
      <c r="E4062" s="71"/>
    </row>
    <row r="4063" spans="4:5" ht="26.1" customHeight="1">
      <c r="D4063" s="64"/>
      <c r="E4063" s="71"/>
    </row>
    <row r="4064" spans="4:5" ht="26.1" customHeight="1">
      <c r="D4064" s="64"/>
      <c r="E4064" s="71"/>
    </row>
    <row r="4065" spans="4:5" ht="26.1" customHeight="1">
      <c r="D4065" s="64"/>
      <c r="E4065" s="71"/>
    </row>
    <row r="4066" spans="4:5" ht="26.1" customHeight="1">
      <c r="D4066" s="64"/>
      <c r="E4066" s="71"/>
    </row>
    <row r="4067" spans="4:5" ht="26.1" customHeight="1">
      <c r="D4067" s="64"/>
      <c r="E4067" s="71"/>
    </row>
    <row r="4068" spans="4:5" ht="26.1" customHeight="1">
      <c r="D4068" s="64"/>
      <c r="E4068" s="71"/>
    </row>
    <row r="4069" spans="4:5" ht="26.1" customHeight="1">
      <c r="D4069" s="64"/>
      <c r="E4069" s="71"/>
    </row>
    <row r="4070" spans="4:5" ht="26.1" customHeight="1">
      <c r="D4070" s="64"/>
      <c r="E4070" s="71"/>
    </row>
    <row r="4071" spans="4:5" ht="26.1" customHeight="1">
      <c r="D4071" s="64"/>
      <c r="E4071" s="71"/>
    </row>
    <row r="4072" spans="4:5" ht="26.1" customHeight="1">
      <c r="D4072" s="64"/>
      <c r="E4072" s="71"/>
    </row>
    <row r="4073" spans="4:5" ht="26.1" customHeight="1">
      <c r="D4073" s="64"/>
      <c r="E4073" s="71"/>
    </row>
    <row r="4074" spans="4:5" ht="26.1" customHeight="1">
      <c r="D4074" s="64"/>
      <c r="E4074" s="71"/>
    </row>
    <row r="4075" spans="4:5" ht="26.1" customHeight="1">
      <c r="D4075" s="64"/>
      <c r="E4075" s="71"/>
    </row>
    <row r="4076" spans="4:5" ht="26.1" customHeight="1">
      <c r="D4076" s="64"/>
      <c r="E4076" s="71"/>
    </row>
    <row r="4077" spans="4:5" ht="26.1" customHeight="1">
      <c r="D4077" s="64"/>
      <c r="E4077" s="71"/>
    </row>
    <row r="4078" spans="4:5" ht="26.1" customHeight="1">
      <c r="D4078" s="64"/>
      <c r="E4078" s="71"/>
    </row>
    <row r="4079" spans="4:5" ht="26.1" customHeight="1">
      <c r="D4079" s="64"/>
      <c r="E4079" s="71"/>
    </row>
    <row r="4080" spans="4:5" ht="26.1" customHeight="1">
      <c r="D4080" s="64"/>
      <c r="E4080" s="71"/>
    </row>
    <row r="4081" spans="4:5" ht="26.1" customHeight="1">
      <c r="D4081" s="64"/>
      <c r="E4081" s="71"/>
    </row>
    <row r="4082" spans="4:5" ht="26.1" customHeight="1">
      <c r="D4082" s="64"/>
      <c r="E4082" s="71"/>
    </row>
    <row r="4083" spans="4:5" ht="26.1" customHeight="1">
      <c r="D4083" s="64"/>
      <c r="E4083" s="71"/>
    </row>
    <row r="4084" spans="4:5" ht="26.1" customHeight="1">
      <c r="D4084" s="64"/>
      <c r="E4084" s="71"/>
    </row>
    <row r="4085" spans="4:5" ht="26.1" customHeight="1">
      <c r="D4085" s="64"/>
      <c r="E4085" s="71"/>
    </row>
    <row r="4086" spans="4:5" ht="26.1" customHeight="1">
      <c r="D4086" s="64"/>
      <c r="E4086" s="71"/>
    </row>
    <row r="4087" spans="4:5" ht="26.1" customHeight="1">
      <c r="D4087" s="64"/>
      <c r="E4087" s="71"/>
    </row>
    <row r="4088" spans="4:5" ht="26.1" customHeight="1">
      <c r="D4088" s="64"/>
      <c r="E4088" s="71"/>
    </row>
    <row r="4089" spans="4:5" ht="26.1" customHeight="1">
      <c r="D4089" s="64"/>
      <c r="E4089" s="71"/>
    </row>
    <row r="4090" spans="4:5" ht="26.1" customHeight="1">
      <c r="D4090" s="64"/>
      <c r="E4090" s="71"/>
    </row>
    <row r="4091" spans="4:5" ht="26.1" customHeight="1">
      <c r="D4091" s="64"/>
      <c r="E4091" s="71"/>
    </row>
    <row r="4092" spans="4:5" ht="26.1" customHeight="1">
      <c r="D4092" s="64"/>
      <c r="E4092" s="71"/>
    </row>
    <row r="4093" spans="4:5" ht="26.1" customHeight="1">
      <c r="D4093" s="64"/>
      <c r="E4093" s="71"/>
    </row>
    <row r="4094" spans="4:5" ht="26.1" customHeight="1">
      <c r="D4094" s="64"/>
      <c r="E4094" s="71"/>
    </row>
    <row r="4095" spans="4:5" ht="26.1" customHeight="1">
      <c r="D4095" s="64"/>
      <c r="E4095" s="71"/>
    </row>
    <row r="4096" spans="4:5" ht="26.1" customHeight="1">
      <c r="D4096" s="64"/>
      <c r="E4096" s="71"/>
    </row>
    <row r="4097" spans="4:5" ht="26.1" customHeight="1">
      <c r="D4097" s="64"/>
      <c r="E4097" s="71"/>
    </row>
    <row r="4098" spans="4:5" ht="26.1" customHeight="1">
      <c r="D4098" s="64"/>
      <c r="E4098" s="71"/>
    </row>
    <row r="4099" spans="4:5" ht="26.1" customHeight="1">
      <c r="D4099" s="64"/>
      <c r="E4099" s="71"/>
    </row>
    <row r="4100" spans="4:5" ht="26.1" customHeight="1">
      <c r="D4100" s="64"/>
      <c r="E4100" s="71"/>
    </row>
    <row r="4101" spans="4:5" ht="26.1" customHeight="1">
      <c r="D4101" s="64"/>
      <c r="E4101" s="71"/>
    </row>
    <row r="4102" spans="4:5" ht="26.1" customHeight="1">
      <c r="D4102" s="64"/>
      <c r="E4102" s="71"/>
    </row>
    <row r="4103" spans="4:5" ht="26.1" customHeight="1">
      <c r="D4103" s="64"/>
      <c r="E4103" s="71"/>
    </row>
    <row r="4104" spans="4:5" ht="26.1" customHeight="1">
      <c r="D4104" s="64"/>
      <c r="E4104" s="71"/>
    </row>
    <row r="4105" spans="4:5" ht="26.1" customHeight="1">
      <c r="D4105" s="64"/>
      <c r="E4105" s="71"/>
    </row>
    <row r="4106" spans="4:5" ht="26.1" customHeight="1">
      <c r="D4106" s="64"/>
      <c r="E4106" s="71"/>
    </row>
    <row r="4107" spans="4:5" ht="26.1" customHeight="1">
      <c r="D4107" s="64"/>
      <c r="E4107" s="71"/>
    </row>
    <row r="4108" spans="4:5" ht="26.1" customHeight="1">
      <c r="D4108" s="64"/>
      <c r="E4108" s="71"/>
    </row>
    <row r="4109" spans="4:5" ht="26.1" customHeight="1">
      <c r="D4109" s="64"/>
      <c r="E4109" s="71"/>
    </row>
    <row r="4110" spans="4:5" ht="26.1" customHeight="1">
      <c r="D4110" s="64"/>
      <c r="E4110" s="71"/>
    </row>
    <row r="4111" spans="4:5" ht="26.1" customHeight="1">
      <c r="D4111" s="64"/>
      <c r="E4111" s="71"/>
    </row>
    <row r="4112" spans="4:5" ht="26.1" customHeight="1">
      <c r="D4112" s="64"/>
      <c r="E4112" s="71"/>
    </row>
    <row r="4113" spans="4:5" ht="26.1" customHeight="1">
      <c r="D4113" s="64"/>
      <c r="E4113" s="71"/>
    </row>
    <row r="4114" spans="4:5" ht="26.1" customHeight="1">
      <c r="D4114" s="64"/>
      <c r="E4114" s="71"/>
    </row>
    <row r="4115" spans="4:5" ht="26.1" customHeight="1">
      <c r="D4115" s="64"/>
      <c r="E4115" s="71"/>
    </row>
    <row r="4116" spans="4:5" ht="26.1" customHeight="1">
      <c r="D4116" s="64"/>
      <c r="E4116" s="71"/>
    </row>
    <row r="4117" spans="4:5" ht="26.1" customHeight="1">
      <c r="D4117" s="64"/>
      <c r="E4117" s="71"/>
    </row>
    <row r="4118" spans="4:5" ht="26.1" customHeight="1">
      <c r="D4118" s="64"/>
      <c r="E4118" s="71"/>
    </row>
    <row r="4119" spans="4:5" ht="26.1" customHeight="1">
      <c r="D4119" s="64"/>
      <c r="E4119" s="71"/>
    </row>
    <row r="4120" spans="4:5" ht="26.1" customHeight="1">
      <c r="D4120" s="64"/>
      <c r="E4120" s="71"/>
    </row>
    <row r="4121" spans="4:5" ht="26.1" customHeight="1">
      <c r="D4121" s="64"/>
      <c r="E4121" s="71"/>
    </row>
    <row r="4122" spans="4:5" ht="26.1" customHeight="1">
      <c r="D4122" s="64"/>
      <c r="E4122" s="71"/>
    </row>
    <row r="4123" spans="4:5" ht="26.1" customHeight="1">
      <c r="D4123" s="64"/>
      <c r="E4123" s="71"/>
    </row>
    <row r="4124" spans="4:5" ht="26.1" customHeight="1">
      <c r="D4124" s="64"/>
      <c r="E4124" s="71"/>
    </row>
    <row r="4125" spans="4:5" ht="26.1" customHeight="1">
      <c r="D4125" s="64"/>
      <c r="E4125" s="71"/>
    </row>
    <row r="4126" spans="4:5" ht="26.1" customHeight="1">
      <c r="D4126" s="64"/>
      <c r="E4126" s="71"/>
    </row>
    <row r="4127" spans="4:5" ht="26.1" customHeight="1">
      <c r="D4127" s="64"/>
      <c r="E4127" s="71"/>
    </row>
    <row r="4128" spans="4:5" ht="26.1" customHeight="1">
      <c r="D4128" s="64"/>
      <c r="E4128" s="71"/>
    </row>
    <row r="4129" spans="4:5" ht="26.1" customHeight="1">
      <c r="D4129" s="64"/>
      <c r="E4129" s="71"/>
    </row>
    <row r="4130" spans="4:5" ht="26.1" customHeight="1">
      <c r="D4130" s="64"/>
      <c r="E4130" s="71"/>
    </row>
    <row r="4131" spans="4:5" ht="26.1" customHeight="1">
      <c r="D4131" s="64"/>
      <c r="E4131" s="71"/>
    </row>
    <row r="4132" spans="4:5" ht="26.1" customHeight="1">
      <c r="D4132" s="64"/>
      <c r="E4132" s="71"/>
    </row>
    <row r="4133" spans="4:5" ht="26.1" customHeight="1">
      <c r="D4133" s="64"/>
      <c r="E4133" s="71"/>
    </row>
    <row r="4134" spans="4:5" ht="26.1" customHeight="1">
      <c r="D4134" s="64"/>
      <c r="E4134" s="71"/>
    </row>
    <row r="4135" spans="4:5" ht="26.1" customHeight="1">
      <c r="D4135" s="64"/>
      <c r="E4135" s="71"/>
    </row>
    <row r="4136" spans="4:5" ht="26.1" customHeight="1">
      <c r="D4136" s="64"/>
      <c r="E4136" s="71"/>
    </row>
    <row r="4137" spans="4:5" ht="26.1" customHeight="1">
      <c r="D4137" s="64"/>
      <c r="E4137" s="71"/>
    </row>
    <row r="4138" spans="4:5" ht="26.1" customHeight="1">
      <c r="D4138" s="64"/>
      <c r="E4138" s="71"/>
    </row>
    <row r="4139" spans="4:5" ht="26.1" customHeight="1">
      <c r="D4139" s="64"/>
      <c r="E4139" s="71"/>
    </row>
    <row r="4140" spans="4:5" ht="26.1" customHeight="1">
      <c r="D4140" s="64"/>
      <c r="E4140" s="71"/>
    </row>
    <row r="4141" spans="4:5" ht="26.1" customHeight="1">
      <c r="D4141" s="64"/>
      <c r="E4141" s="71"/>
    </row>
    <row r="4142" spans="4:5" ht="26.1" customHeight="1">
      <c r="D4142" s="64"/>
      <c r="E4142" s="71"/>
    </row>
    <row r="4143" spans="4:5" ht="26.1" customHeight="1">
      <c r="D4143" s="64"/>
      <c r="E4143" s="71"/>
    </row>
    <row r="4144" spans="4:5" ht="26.1" customHeight="1">
      <c r="D4144" s="64"/>
      <c r="E4144" s="71"/>
    </row>
    <row r="4145" spans="4:5" ht="26.1" customHeight="1">
      <c r="D4145" s="64"/>
      <c r="E4145" s="71"/>
    </row>
    <row r="4146" spans="4:5" ht="26.1" customHeight="1">
      <c r="D4146" s="64"/>
      <c r="E4146" s="71"/>
    </row>
    <row r="4147" spans="4:5" ht="26.1" customHeight="1">
      <c r="D4147" s="64"/>
      <c r="E4147" s="71"/>
    </row>
    <row r="4148" spans="4:5" ht="26.1" customHeight="1">
      <c r="D4148" s="64"/>
      <c r="E4148" s="71"/>
    </row>
    <row r="4149" spans="4:5" ht="26.1" customHeight="1">
      <c r="D4149" s="64"/>
      <c r="E4149" s="71"/>
    </row>
    <row r="4150" spans="4:5" ht="26.1" customHeight="1">
      <c r="D4150" s="64"/>
      <c r="E4150" s="71"/>
    </row>
    <row r="4151" spans="4:5" ht="26.1" customHeight="1">
      <c r="D4151" s="64"/>
      <c r="E4151" s="71"/>
    </row>
    <row r="4152" spans="4:5" ht="26.1" customHeight="1">
      <c r="D4152" s="64"/>
      <c r="E4152" s="71"/>
    </row>
    <row r="4153" spans="4:5" ht="26.1" customHeight="1">
      <c r="D4153" s="64"/>
      <c r="E4153" s="71"/>
    </row>
    <row r="4154" spans="4:5" ht="26.1" customHeight="1">
      <c r="D4154" s="64"/>
      <c r="E4154" s="71"/>
    </row>
    <row r="4155" spans="4:5" ht="26.1" customHeight="1">
      <c r="D4155" s="64"/>
      <c r="E4155" s="71"/>
    </row>
    <row r="4156" spans="4:5" ht="26.1" customHeight="1">
      <c r="D4156" s="64"/>
      <c r="E4156" s="71"/>
    </row>
    <row r="4157" spans="4:5" ht="26.1" customHeight="1">
      <c r="D4157" s="64"/>
      <c r="E4157" s="71"/>
    </row>
    <row r="4158" spans="4:5" ht="26.1" customHeight="1">
      <c r="D4158" s="64"/>
      <c r="E4158" s="71"/>
    </row>
    <row r="4159" spans="4:5" ht="26.1" customHeight="1">
      <c r="D4159" s="64"/>
      <c r="E4159" s="71"/>
    </row>
    <row r="4160" spans="4:5" ht="26.1" customHeight="1">
      <c r="D4160" s="64"/>
      <c r="E4160" s="71"/>
    </row>
    <row r="4161" spans="4:5" ht="26.1" customHeight="1">
      <c r="D4161" s="64"/>
      <c r="E4161" s="71"/>
    </row>
    <row r="4162" spans="4:5" ht="26.1" customHeight="1">
      <c r="D4162" s="64"/>
      <c r="E4162" s="71"/>
    </row>
    <row r="4163" spans="4:5" ht="26.1" customHeight="1">
      <c r="D4163" s="64"/>
      <c r="E4163" s="71"/>
    </row>
    <row r="4164" spans="4:5" ht="26.1" customHeight="1">
      <c r="D4164" s="64"/>
      <c r="E4164" s="71"/>
    </row>
    <row r="4165" spans="4:5" ht="26.1" customHeight="1">
      <c r="D4165" s="64"/>
      <c r="E4165" s="71"/>
    </row>
    <row r="4166" spans="4:5" ht="26.1" customHeight="1">
      <c r="D4166" s="64"/>
      <c r="E4166" s="71"/>
    </row>
    <row r="4167" spans="4:5" ht="26.1" customHeight="1">
      <c r="D4167" s="64"/>
      <c r="E4167" s="71"/>
    </row>
    <row r="4168" spans="4:5" ht="26.1" customHeight="1">
      <c r="D4168" s="64"/>
      <c r="E4168" s="71"/>
    </row>
    <row r="4169" spans="4:5" ht="26.1" customHeight="1">
      <c r="D4169" s="64"/>
      <c r="E4169" s="71"/>
    </row>
    <row r="4170" spans="4:5" ht="26.1" customHeight="1">
      <c r="D4170" s="64"/>
      <c r="E4170" s="71"/>
    </row>
    <row r="4171" spans="4:5" ht="26.1" customHeight="1">
      <c r="D4171" s="64"/>
      <c r="E4171" s="71"/>
    </row>
    <row r="4172" spans="4:5" ht="26.1" customHeight="1">
      <c r="D4172" s="64"/>
      <c r="E4172" s="71"/>
    </row>
    <row r="4173" spans="4:5" ht="26.1" customHeight="1">
      <c r="D4173" s="64"/>
      <c r="E4173" s="71"/>
    </row>
    <row r="4174" spans="4:5" ht="26.1" customHeight="1">
      <c r="D4174" s="64"/>
      <c r="E4174" s="71"/>
    </row>
    <row r="4175" spans="4:5" ht="26.1" customHeight="1">
      <c r="D4175" s="64"/>
      <c r="E4175" s="71"/>
    </row>
    <row r="4176" spans="4:5" ht="26.1" customHeight="1">
      <c r="D4176" s="64"/>
      <c r="E4176" s="71"/>
    </row>
    <row r="4177" spans="4:5" ht="26.1" customHeight="1">
      <c r="D4177" s="64"/>
      <c r="E4177" s="71"/>
    </row>
    <row r="4178" spans="4:5" ht="26.1" customHeight="1">
      <c r="D4178" s="64"/>
      <c r="E4178" s="71"/>
    </row>
    <row r="4179" spans="4:5" ht="26.1" customHeight="1">
      <c r="D4179" s="64"/>
      <c r="E4179" s="71"/>
    </row>
    <row r="4180" spans="4:5" ht="26.1" customHeight="1">
      <c r="D4180" s="64"/>
      <c r="E4180" s="71"/>
    </row>
    <row r="4181" spans="4:5" ht="26.1" customHeight="1">
      <c r="D4181" s="64"/>
      <c r="E4181" s="71"/>
    </row>
    <row r="4182" spans="4:5" ht="26.1" customHeight="1">
      <c r="D4182" s="64"/>
      <c r="E4182" s="71"/>
    </row>
    <row r="4183" spans="4:5" ht="26.1" customHeight="1">
      <c r="D4183" s="64"/>
      <c r="E4183" s="71"/>
    </row>
    <row r="4184" spans="4:5" ht="26.1" customHeight="1">
      <c r="D4184" s="64"/>
      <c r="E4184" s="71"/>
    </row>
    <row r="4185" spans="4:5" ht="26.1" customHeight="1">
      <c r="D4185" s="64"/>
      <c r="E4185" s="71"/>
    </row>
    <row r="4186" spans="4:5" ht="26.1" customHeight="1">
      <c r="D4186" s="64"/>
      <c r="E4186" s="71"/>
    </row>
    <row r="4187" spans="4:5" ht="26.1" customHeight="1">
      <c r="D4187" s="64"/>
      <c r="E4187" s="71"/>
    </row>
    <row r="4188" spans="4:5" ht="26.1" customHeight="1">
      <c r="D4188" s="64"/>
      <c r="E4188" s="71"/>
    </row>
    <row r="4189" spans="4:5" ht="26.1" customHeight="1">
      <c r="D4189" s="64"/>
      <c r="E4189" s="71"/>
    </row>
    <row r="4190" spans="4:5" ht="26.1" customHeight="1">
      <c r="D4190" s="64"/>
      <c r="E4190" s="71"/>
    </row>
    <row r="4191" spans="4:5" ht="26.1" customHeight="1">
      <c r="D4191" s="64"/>
      <c r="E4191" s="71"/>
    </row>
    <row r="4192" spans="4:5" ht="26.1" customHeight="1">
      <c r="D4192" s="64"/>
      <c r="E4192" s="71"/>
    </row>
    <row r="4193" spans="4:5" ht="26.1" customHeight="1">
      <c r="D4193" s="64"/>
      <c r="E4193" s="71"/>
    </row>
    <row r="4194" spans="4:5" ht="26.1" customHeight="1">
      <c r="D4194" s="64"/>
      <c r="E4194" s="71"/>
    </row>
    <row r="4195" spans="4:5" ht="26.1" customHeight="1">
      <c r="D4195" s="64"/>
      <c r="E4195" s="71"/>
    </row>
    <row r="4196" spans="4:5" ht="26.1" customHeight="1">
      <c r="D4196" s="64"/>
      <c r="E4196" s="71"/>
    </row>
    <row r="4197" spans="4:5" ht="26.1" customHeight="1">
      <c r="D4197" s="64"/>
      <c r="E4197" s="71"/>
    </row>
    <row r="4198" spans="4:5" ht="26.1" customHeight="1">
      <c r="D4198" s="64"/>
      <c r="E4198" s="71"/>
    </row>
    <row r="4199" spans="4:5" ht="26.1" customHeight="1">
      <c r="D4199" s="64"/>
      <c r="E4199" s="71"/>
    </row>
    <row r="4200" spans="4:5" ht="26.1" customHeight="1">
      <c r="D4200" s="64"/>
      <c r="E4200" s="71"/>
    </row>
    <row r="4201" spans="4:5" ht="26.1" customHeight="1">
      <c r="D4201" s="64"/>
      <c r="E4201" s="71"/>
    </row>
    <row r="4202" spans="4:5" ht="26.1" customHeight="1">
      <c r="D4202" s="64"/>
      <c r="E4202" s="71"/>
    </row>
    <row r="4203" spans="4:5" ht="26.1" customHeight="1">
      <c r="D4203" s="64"/>
      <c r="E4203" s="71"/>
    </row>
    <row r="4204" spans="4:5" ht="26.1" customHeight="1">
      <c r="D4204" s="64"/>
      <c r="E4204" s="71"/>
    </row>
    <row r="4205" spans="4:5" ht="26.1" customHeight="1">
      <c r="D4205" s="64"/>
      <c r="E4205" s="71"/>
    </row>
    <row r="4206" spans="4:5" ht="26.1" customHeight="1">
      <c r="D4206" s="64"/>
      <c r="E4206" s="71"/>
    </row>
    <row r="4207" spans="4:5" ht="26.1" customHeight="1">
      <c r="D4207" s="64"/>
      <c r="E4207" s="71"/>
    </row>
    <row r="4208" spans="4:5" ht="26.1" customHeight="1">
      <c r="D4208" s="64"/>
      <c r="E4208" s="71"/>
    </row>
    <row r="4209" spans="4:5" ht="26.1" customHeight="1">
      <c r="D4209" s="64"/>
      <c r="E4209" s="71"/>
    </row>
    <row r="4210" spans="4:5" ht="26.1" customHeight="1">
      <c r="D4210" s="64"/>
      <c r="E4210" s="71"/>
    </row>
    <row r="4211" spans="4:5" ht="26.1" customHeight="1">
      <c r="D4211" s="64"/>
      <c r="E4211" s="71"/>
    </row>
    <row r="4212" spans="4:5" ht="26.1" customHeight="1">
      <c r="D4212" s="64"/>
      <c r="E4212" s="71"/>
    </row>
    <row r="4213" spans="4:5" ht="26.1" customHeight="1">
      <c r="D4213" s="64"/>
      <c r="E4213" s="71"/>
    </row>
    <row r="4214" spans="4:5" ht="26.1" customHeight="1">
      <c r="D4214" s="64"/>
      <c r="E4214" s="71"/>
    </row>
    <row r="4215" spans="4:5" ht="26.1" customHeight="1">
      <c r="D4215" s="64"/>
      <c r="E4215" s="71"/>
    </row>
    <row r="4216" spans="4:5" ht="26.1" customHeight="1">
      <c r="D4216" s="64"/>
      <c r="E4216" s="71"/>
    </row>
    <row r="4217" spans="4:5" ht="26.1" customHeight="1">
      <c r="D4217" s="64"/>
      <c r="E4217" s="71"/>
    </row>
    <row r="4218" spans="4:5" ht="26.1" customHeight="1">
      <c r="D4218" s="64"/>
      <c r="E4218" s="71"/>
    </row>
    <row r="4219" spans="4:5" ht="26.1" customHeight="1">
      <c r="D4219" s="64"/>
      <c r="E4219" s="71"/>
    </row>
    <row r="4220" spans="4:5" ht="26.1" customHeight="1">
      <c r="D4220" s="64"/>
      <c r="E4220" s="71"/>
    </row>
    <row r="4221" spans="4:5" ht="26.1" customHeight="1">
      <c r="D4221" s="64"/>
      <c r="E4221" s="71"/>
    </row>
    <row r="4222" spans="4:5" ht="26.1" customHeight="1">
      <c r="D4222" s="64"/>
      <c r="E4222" s="71"/>
    </row>
    <row r="4223" spans="4:5" ht="26.1" customHeight="1">
      <c r="D4223" s="64"/>
      <c r="E4223" s="71"/>
    </row>
    <row r="4224" spans="4:5" ht="26.1" customHeight="1">
      <c r="D4224" s="64"/>
      <c r="E4224" s="71"/>
    </row>
    <row r="4225" spans="4:5" ht="26.1" customHeight="1">
      <c r="D4225" s="64"/>
      <c r="E4225" s="71"/>
    </row>
    <row r="4226" spans="4:5" ht="26.1" customHeight="1">
      <c r="D4226" s="64"/>
      <c r="E4226" s="71"/>
    </row>
    <row r="4227" spans="4:5" ht="26.1" customHeight="1">
      <c r="D4227" s="64"/>
      <c r="E4227" s="71"/>
    </row>
    <row r="4228" spans="4:5" ht="26.1" customHeight="1">
      <c r="D4228" s="64"/>
      <c r="E4228" s="71"/>
    </row>
    <row r="4229" spans="4:5" ht="26.1" customHeight="1">
      <c r="D4229" s="64"/>
      <c r="E4229" s="71"/>
    </row>
    <row r="4230" spans="4:5" ht="26.1" customHeight="1">
      <c r="D4230" s="64"/>
      <c r="E4230" s="71"/>
    </row>
    <row r="4231" spans="4:5" ht="26.1" customHeight="1">
      <c r="D4231" s="64"/>
      <c r="E4231" s="71"/>
    </row>
    <row r="4232" spans="4:5" ht="26.1" customHeight="1">
      <c r="D4232" s="64"/>
      <c r="E4232" s="71"/>
    </row>
    <row r="4233" spans="4:5" ht="26.1" customHeight="1">
      <c r="D4233" s="64"/>
      <c r="E4233" s="71"/>
    </row>
    <row r="4234" spans="4:5" ht="26.1" customHeight="1">
      <c r="D4234" s="64"/>
      <c r="E4234" s="71"/>
    </row>
    <row r="4235" spans="4:5" ht="26.1" customHeight="1">
      <c r="D4235" s="64"/>
      <c r="E4235" s="71"/>
    </row>
    <row r="4236" spans="4:5" ht="26.1" customHeight="1">
      <c r="D4236" s="64"/>
      <c r="E4236" s="71"/>
    </row>
    <row r="4237" spans="4:5" ht="26.1" customHeight="1">
      <c r="D4237" s="64"/>
      <c r="E4237" s="71"/>
    </row>
    <row r="4238" spans="4:5" ht="26.1" customHeight="1">
      <c r="D4238" s="64"/>
      <c r="E4238" s="71"/>
    </row>
    <row r="4239" spans="4:5" ht="26.1" customHeight="1">
      <c r="D4239" s="64"/>
      <c r="E4239" s="71"/>
    </row>
    <row r="4240" spans="4:5" ht="26.1" customHeight="1">
      <c r="D4240" s="64"/>
      <c r="E4240" s="71"/>
    </row>
    <row r="4241" spans="4:5" ht="26.1" customHeight="1">
      <c r="D4241" s="64"/>
      <c r="E4241" s="71"/>
    </row>
    <row r="4242" spans="4:5" ht="26.1" customHeight="1">
      <c r="D4242" s="64"/>
      <c r="E4242" s="71"/>
    </row>
    <row r="4243" spans="4:5" ht="26.1" customHeight="1">
      <c r="D4243" s="64"/>
      <c r="E4243" s="71"/>
    </row>
    <row r="4244" spans="4:5" ht="26.1" customHeight="1">
      <c r="D4244" s="64"/>
      <c r="E4244" s="71"/>
    </row>
    <row r="4245" spans="4:5" ht="26.1" customHeight="1">
      <c r="D4245" s="64"/>
      <c r="E4245" s="71"/>
    </row>
    <row r="4246" spans="4:5" ht="26.1" customHeight="1">
      <c r="D4246" s="64"/>
      <c r="E4246" s="71"/>
    </row>
    <row r="4247" spans="4:5" ht="26.1" customHeight="1">
      <c r="D4247" s="64"/>
      <c r="E4247" s="71"/>
    </row>
    <row r="4248" spans="4:5" ht="26.1" customHeight="1">
      <c r="D4248" s="64"/>
      <c r="E4248" s="71"/>
    </row>
    <row r="4249" spans="4:5" ht="26.1" customHeight="1">
      <c r="D4249" s="64"/>
      <c r="E4249" s="71"/>
    </row>
    <row r="4250" spans="4:5" ht="26.1" customHeight="1">
      <c r="D4250" s="64"/>
      <c r="E4250" s="71"/>
    </row>
    <row r="4251" spans="4:5" ht="26.1" customHeight="1">
      <c r="D4251" s="64"/>
      <c r="E4251" s="71"/>
    </row>
    <row r="4252" spans="4:5" ht="26.1" customHeight="1">
      <c r="D4252" s="64"/>
      <c r="E4252" s="71"/>
    </row>
    <row r="4253" spans="4:5" ht="26.1" customHeight="1">
      <c r="D4253" s="64"/>
      <c r="E4253" s="71"/>
    </row>
    <row r="4254" spans="4:5" ht="26.1" customHeight="1">
      <c r="D4254" s="64"/>
      <c r="E4254" s="71"/>
    </row>
    <row r="4255" spans="4:5" ht="26.1" customHeight="1">
      <c r="D4255" s="64"/>
      <c r="E4255" s="71"/>
    </row>
    <row r="4256" spans="4:5" ht="26.1" customHeight="1">
      <c r="D4256" s="64"/>
      <c r="E4256" s="71"/>
    </row>
    <row r="4257" spans="4:5" ht="26.1" customHeight="1">
      <c r="D4257" s="64"/>
      <c r="E4257" s="71"/>
    </row>
    <row r="4258" spans="4:5" ht="26.1" customHeight="1">
      <c r="D4258" s="64"/>
      <c r="E4258" s="71"/>
    </row>
    <row r="4259" spans="4:5" ht="26.1" customHeight="1">
      <c r="D4259" s="64"/>
      <c r="E4259" s="71"/>
    </row>
    <row r="4260" spans="4:5" ht="26.1" customHeight="1">
      <c r="D4260" s="64"/>
      <c r="E4260" s="71"/>
    </row>
    <row r="4261" spans="4:5" ht="26.1" customHeight="1">
      <c r="D4261" s="64"/>
      <c r="E4261" s="71"/>
    </row>
    <row r="4262" spans="4:5" ht="26.1" customHeight="1">
      <c r="D4262" s="64"/>
      <c r="E4262" s="71"/>
    </row>
    <row r="4263" spans="4:5" ht="26.1" customHeight="1">
      <c r="D4263" s="64"/>
      <c r="E4263" s="71"/>
    </row>
    <row r="4264" spans="4:5" ht="26.1" customHeight="1">
      <c r="D4264" s="64"/>
      <c r="E4264" s="71"/>
    </row>
    <row r="4265" spans="4:5" ht="26.1" customHeight="1">
      <c r="D4265" s="64"/>
      <c r="E4265" s="71"/>
    </row>
    <row r="4266" spans="4:5" ht="26.1" customHeight="1">
      <c r="D4266" s="64"/>
      <c r="E4266" s="71"/>
    </row>
    <row r="4267" spans="4:5" ht="26.1" customHeight="1">
      <c r="D4267" s="64"/>
      <c r="E4267" s="71"/>
    </row>
    <row r="4268" spans="4:5" ht="26.1" customHeight="1">
      <c r="D4268" s="64"/>
      <c r="E4268" s="71"/>
    </row>
    <row r="4269" spans="4:5" ht="26.1" customHeight="1">
      <c r="D4269" s="64"/>
      <c r="E4269" s="71"/>
    </row>
    <row r="4270" spans="4:5" ht="26.1" customHeight="1">
      <c r="D4270" s="64"/>
      <c r="E4270" s="71"/>
    </row>
    <row r="4271" spans="4:5" ht="26.1" customHeight="1">
      <c r="D4271" s="64"/>
      <c r="E4271" s="71"/>
    </row>
    <row r="4272" spans="4:5" ht="26.1" customHeight="1">
      <c r="D4272" s="64"/>
      <c r="E4272" s="71"/>
    </row>
    <row r="4273" spans="4:5" ht="26.1" customHeight="1">
      <c r="D4273" s="64"/>
      <c r="E4273" s="71"/>
    </row>
    <row r="4274" spans="4:5" ht="26.1" customHeight="1">
      <c r="D4274" s="64"/>
      <c r="E4274" s="71"/>
    </row>
    <row r="4275" spans="4:5" ht="26.1" customHeight="1">
      <c r="D4275" s="64"/>
      <c r="E4275" s="71"/>
    </row>
    <row r="4276" spans="4:5" ht="26.1" customHeight="1">
      <c r="D4276" s="64"/>
      <c r="E4276" s="71"/>
    </row>
    <row r="4277" spans="4:5" ht="26.1" customHeight="1">
      <c r="D4277" s="64"/>
      <c r="E4277" s="71"/>
    </row>
    <row r="4278" spans="4:5" ht="26.1" customHeight="1">
      <c r="D4278" s="64"/>
      <c r="E4278" s="71"/>
    </row>
    <row r="4279" spans="4:5" ht="26.1" customHeight="1">
      <c r="D4279" s="64"/>
      <c r="E4279" s="71"/>
    </row>
    <row r="4280" spans="4:5" ht="26.1" customHeight="1">
      <c r="D4280" s="64"/>
      <c r="E4280" s="71"/>
    </row>
    <row r="4281" spans="4:5" ht="26.1" customHeight="1">
      <c r="D4281" s="64"/>
      <c r="E4281" s="71"/>
    </row>
    <row r="4282" spans="4:5" ht="26.1" customHeight="1">
      <c r="D4282" s="64"/>
      <c r="E4282" s="71"/>
    </row>
    <row r="4283" spans="4:5" ht="26.1" customHeight="1">
      <c r="D4283" s="64"/>
      <c r="E4283" s="71"/>
    </row>
    <row r="4284" spans="4:5" ht="26.1" customHeight="1">
      <c r="D4284" s="64"/>
      <c r="E4284" s="71"/>
    </row>
    <row r="4285" spans="4:5" ht="26.1" customHeight="1">
      <c r="D4285" s="64"/>
      <c r="E4285" s="71"/>
    </row>
    <row r="4286" spans="4:5" ht="26.1" customHeight="1">
      <c r="D4286" s="64"/>
      <c r="E4286" s="71"/>
    </row>
    <row r="4287" spans="4:5" ht="26.1" customHeight="1">
      <c r="D4287" s="64"/>
      <c r="E4287" s="71"/>
    </row>
    <row r="4288" spans="4:5" ht="26.1" customHeight="1">
      <c r="D4288" s="64"/>
      <c r="E4288" s="71"/>
    </row>
    <row r="4289" spans="4:5" ht="26.1" customHeight="1">
      <c r="D4289" s="64"/>
      <c r="E4289" s="71"/>
    </row>
    <row r="4290" spans="4:5" ht="26.1" customHeight="1">
      <c r="D4290" s="64"/>
      <c r="E4290" s="71"/>
    </row>
    <row r="4291" spans="4:5" ht="26.1" customHeight="1">
      <c r="D4291" s="64"/>
      <c r="E4291" s="71"/>
    </row>
    <row r="4292" spans="4:5" ht="26.1" customHeight="1">
      <c r="D4292" s="64"/>
      <c r="E4292" s="71"/>
    </row>
    <row r="4293" spans="4:5" ht="26.1" customHeight="1">
      <c r="D4293" s="64"/>
      <c r="E4293" s="71"/>
    </row>
    <row r="4294" spans="4:5" ht="26.1" customHeight="1">
      <c r="D4294" s="64"/>
      <c r="E4294" s="71"/>
    </row>
    <row r="4295" spans="4:5" ht="26.1" customHeight="1">
      <c r="D4295" s="64"/>
      <c r="E4295" s="71"/>
    </row>
    <row r="4296" spans="4:5" ht="26.1" customHeight="1">
      <c r="D4296" s="64"/>
      <c r="E4296" s="71"/>
    </row>
    <row r="4297" spans="4:5" ht="26.1" customHeight="1">
      <c r="D4297" s="64"/>
      <c r="E4297" s="71"/>
    </row>
    <row r="4298" spans="4:5" ht="26.1" customHeight="1">
      <c r="D4298" s="64"/>
      <c r="E4298" s="71"/>
    </row>
    <row r="4299" spans="4:5" ht="26.1" customHeight="1">
      <c r="D4299" s="64"/>
      <c r="E4299" s="71"/>
    </row>
    <row r="4300" spans="4:5" ht="26.1" customHeight="1">
      <c r="D4300" s="64"/>
      <c r="E4300" s="71"/>
    </row>
    <row r="4301" spans="4:5" ht="26.1" customHeight="1">
      <c r="D4301" s="64"/>
      <c r="E4301" s="71"/>
    </row>
    <row r="4302" spans="4:5" ht="26.1" customHeight="1">
      <c r="D4302" s="64"/>
      <c r="E4302" s="71"/>
    </row>
    <row r="4303" spans="4:5" ht="26.1" customHeight="1">
      <c r="D4303" s="64"/>
      <c r="E4303" s="71"/>
    </row>
    <row r="4304" spans="4:5" ht="26.1" customHeight="1">
      <c r="D4304" s="64"/>
      <c r="E4304" s="71"/>
    </row>
    <row r="4305" spans="4:5" ht="26.1" customHeight="1">
      <c r="D4305" s="64"/>
      <c r="E4305" s="71"/>
    </row>
    <row r="4306" spans="4:5" ht="26.1" customHeight="1">
      <c r="D4306" s="64"/>
      <c r="E4306" s="71"/>
    </row>
    <row r="4307" spans="4:5" ht="26.1" customHeight="1">
      <c r="D4307" s="64"/>
      <c r="E4307" s="71"/>
    </row>
    <row r="4308" spans="4:5" ht="26.1" customHeight="1">
      <c r="D4308" s="64"/>
      <c r="E4308" s="71"/>
    </row>
    <row r="4309" spans="4:5" ht="26.1" customHeight="1">
      <c r="D4309" s="64"/>
      <c r="E4309" s="71"/>
    </row>
    <row r="4310" spans="4:5" ht="26.1" customHeight="1">
      <c r="D4310" s="64"/>
      <c r="E4310" s="71"/>
    </row>
    <row r="4311" spans="4:5" ht="26.1" customHeight="1">
      <c r="D4311" s="64"/>
      <c r="E4311" s="71"/>
    </row>
    <row r="4312" spans="4:5" ht="26.1" customHeight="1">
      <c r="D4312" s="64"/>
      <c r="E4312" s="71"/>
    </row>
    <row r="4313" spans="4:5" ht="26.1" customHeight="1">
      <c r="D4313" s="64"/>
      <c r="E4313" s="71"/>
    </row>
    <row r="4314" spans="4:5" ht="26.1" customHeight="1">
      <c r="D4314" s="64"/>
      <c r="E4314" s="71"/>
    </row>
    <row r="4315" spans="4:5" ht="26.1" customHeight="1">
      <c r="D4315" s="64"/>
      <c r="E4315" s="71"/>
    </row>
    <row r="4316" spans="4:5" ht="26.1" customHeight="1">
      <c r="D4316" s="64"/>
      <c r="E4316" s="71"/>
    </row>
    <row r="4317" spans="4:5" ht="26.1" customHeight="1">
      <c r="D4317" s="64"/>
      <c r="E4317" s="71"/>
    </row>
    <row r="4318" spans="4:5" ht="26.1" customHeight="1">
      <c r="D4318" s="64"/>
      <c r="E4318" s="71"/>
    </row>
    <row r="4319" spans="4:5" ht="26.1" customHeight="1">
      <c r="D4319" s="64"/>
      <c r="E4319" s="71"/>
    </row>
    <row r="4320" spans="4:5" ht="26.1" customHeight="1">
      <c r="D4320" s="64"/>
      <c r="E4320" s="71"/>
    </row>
    <row r="4321" spans="4:5" ht="26.1" customHeight="1">
      <c r="D4321" s="64"/>
      <c r="E4321" s="71"/>
    </row>
    <row r="4322" spans="4:5" ht="26.1" customHeight="1">
      <c r="D4322" s="64"/>
      <c r="E4322" s="71"/>
    </row>
    <row r="4323" spans="4:5" ht="26.1" customHeight="1">
      <c r="D4323" s="64"/>
      <c r="E4323" s="71"/>
    </row>
    <row r="4324" spans="4:5" ht="26.1" customHeight="1">
      <c r="D4324" s="64"/>
      <c r="E4324" s="71"/>
    </row>
    <row r="4325" spans="4:5" ht="26.1" customHeight="1">
      <c r="D4325" s="64"/>
      <c r="E4325" s="71"/>
    </row>
    <row r="4326" spans="4:5" ht="26.1" customHeight="1">
      <c r="D4326" s="64"/>
      <c r="E4326" s="71"/>
    </row>
    <row r="4327" spans="4:5" ht="26.1" customHeight="1">
      <c r="D4327" s="64"/>
      <c r="E4327" s="71"/>
    </row>
    <row r="4328" spans="4:5" ht="26.1" customHeight="1">
      <c r="D4328" s="64"/>
      <c r="E4328" s="71"/>
    </row>
    <row r="4329" spans="4:5" ht="26.1" customHeight="1">
      <c r="D4329" s="64"/>
      <c r="E4329" s="71"/>
    </row>
    <row r="4330" spans="4:5" ht="26.1" customHeight="1">
      <c r="D4330" s="64"/>
      <c r="E4330" s="71"/>
    </row>
    <row r="4331" spans="4:5" ht="26.1" customHeight="1">
      <c r="D4331" s="64"/>
      <c r="E4331" s="71"/>
    </row>
    <row r="4332" spans="4:5" ht="26.1" customHeight="1">
      <c r="D4332" s="64"/>
      <c r="E4332" s="71"/>
    </row>
    <row r="4333" spans="4:5" ht="26.1" customHeight="1">
      <c r="D4333" s="64"/>
      <c r="E4333" s="71"/>
    </row>
    <row r="4334" spans="4:5" ht="26.1" customHeight="1">
      <c r="D4334" s="64"/>
      <c r="E4334" s="71"/>
    </row>
    <row r="4335" spans="4:5" ht="26.1" customHeight="1">
      <c r="D4335" s="64"/>
      <c r="E4335" s="71"/>
    </row>
    <row r="4336" spans="4:5" ht="26.1" customHeight="1">
      <c r="D4336" s="64"/>
      <c r="E4336" s="71"/>
    </row>
    <row r="4337" spans="4:5" ht="26.1" customHeight="1">
      <c r="D4337" s="64"/>
      <c r="E4337" s="71"/>
    </row>
    <row r="4338" spans="4:5" ht="26.1" customHeight="1">
      <c r="D4338" s="64"/>
      <c r="E4338" s="71"/>
    </row>
    <row r="4339" spans="4:5" ht="26.1" customHeight="1">
      <c r="D4339" s="64"/>
      <c r="E4339" s="71"/>
    </row>
    <row r="4340" spans="4:5" ht="26.1" customHeight="1">
      <c r="D4340" s="64"/>
      <c r="E4340" s="71"/>
    </row>
    <row r="4341" spans="4:5" ht="26.1" customHeight="1">
      <c r="D4341" s="64"/>
      <c r="E4341" s="71"/>
    </row>
    <row r="4342" spans="4:5" ht="26.1" customHeight="1">
      <c r="D4342" s="64"/>
      <c r="E4342" s="71"/>
    </row>
    <row r="4343" spans="4:5" ht="26.1" customHeight="1">
      <c r="D4343" s="64"/>
      <c r="E4343" s="71"/>
    </row>
    <row r="4344" spans="4:5" ht="26.1" customHeight="1">
      <c r="D4344" s="64"/>
      <c r="E4344" s="71"/>
    </row>
    <row r="4345" spans="4:5" ht="26.1" customHeight="1">
      <c r="D4345" s="64"/>
      <c r="E4345" s="71"/>
    </row>
    <row r="4346" spans="4:5" ht="26.1" customHeight="1">
      <c r="D4346" s="64"/>
      <c r="E4346" s="71"/>
    </row>
    <row r="4347" spans="4:5" ht="26.1" customHeight="1">
      <c r="D4347" s="64"/>
      <c r="E4347" s="71"/>
    </row>
    <row r="4348" spans="4:5" ht="26.1" customHeight="1">
      <c r="D4348" s="64"/>
      <c r="E4348" s="71"/>
    </row>
    <row r="4349" spans="4:5" ht="26.1" customHeight="1">
      <c r="D4349" s="64"/>
      <c r="E4349" s="71"/>
    </row>
    <row r="4350" spans="4:5" ht="26.1" customHeight="1">
      <c r="D4350" s="64"/>
      <c r="E4350" s="71"/>
    </row>
    <row r="4351" spans="4:5" ht="26.1" customHeight="1">
      <c r="D4351" s="64"/>
      <c r="E4351" s="71"/>
    </row>
    <row r="4352" spans="4:5" ht="26.1" customHeight="1">
      <c r="D4352" s="64"/>
      <c r="E4352" s="71"/>
    </row>
    <row r="4353" spans="4:5" ht="26.1" customHeight="1">
      <c r="D4353" s="64"/>
      <c r="E4353" s="71"/>
    </row>
    <row r="4354" spans="4:5" ht="26.1" customHeight="1">
      <c r="D4354" s="64"/>
      <c r="E4354" s="71"/>
    </row>
    <row r="4355" spans="4:5" ht="26.1" customHeight="1">
      <c r="D4355" s="64"/>
      <c r="E4355" s="71"/>
    </row>
    <row r="4356" spans="4:5" ht="26.1" customHeight="1">
      <c r="D4356" s="64"/>
      <c r="E4356" s="71"/>
    </row>
    <row r="4357" spans="4:5" ht="26.1" customHeight="1">
      <c r="D4357" s="64"/>
      <c r="E4357" s="71"/>
    </row>
    <row r="4358" spans="4:5" ht="26.1" customHeight="1">
      <c r="D4358" s="64"/>
      <c r="E4358" s="71"/>
    </row>
    <row r="4359" spans="4:5" ht="26.1" customHeight="1">
      <c r="D4359" s="64"/>
      <c r="E4359" s="71"/>
    </row>
    <row r="4360" spans="4:5" ht="26.1" customHeight="1">
      <c r="D4360" s="64"/>
      <c r="E4360" s="71"/>
    </row>
    <row r="4361" spans="4:5" ht="26.1" customHeight="1">
      <c r="D4361" s="64"/>
      <c r="E4361" s="71"/>
    </row>
    <row r="4362" spans="4:5" ht="26.1" customHeight="1">
      <c r="D4362" s="64"/>
      <c r="E4362" s="71"/>
    </row>
    <row r="4363" spans="4:5" ht="26.1" customHeight="1">
      <c r="D4363" s="64"/>
      <c r="E4363" s="71"/>
    </row>
    <row r="4364" spans="4:5" ht="26.1" customHeight="1">
      <c r="D4364" s="64"/>
      <c r="E4364" s="71"/>
    </row>
    <row r="4365" spans="4:5" ht="26.1" customHeight="1">
      <c r="D4365" s="64"/>
      <c r="E4365" s="71"/>
    </row>
    <row r="4366" spans="4:5" ht="26.1" customHeight="1">
      <c r="D4366" s="64"/>
      <c r="E4366" s="71"/>
    </row>
    <row r="4367" spans="4:5" ht="26.1" customHeight="1">
      <c r="D4367" s="64"/>
      <c r="E4367" s="71"/>
    </row>
    <row r="4368" spans="4:5" ht="26.1" customHeight="1">
      <c r="D4368" s="64"/>
      <c r="E4368" s="71"/>
    </row>
    <row r="4369" spans="4:5" ht="26.1" customHeight="1">
      <c r="D4369" s="64"/>
      <c r="E4369" s="71"/>
    </row>
    <row r="4370" spans="4:5" ht="26.1" customHeight="1">
      <c r="D4370" s="64"/>
      <c r="E4370" s="71"/>
    </row>
    <row r="4371" spans="4:5" ht="26.1" customHeight="1">
      <c r="D4371" s="64"/>
      <c r="E4371" s="71"/>
    </row>
    <row r="4372" spans="4:5" ht="26.1" customHeight="1">
      <c r="D4372" s="64"/>
      <c r="E4372" s="71"/>
    </row>
    <row r="4373" spans="4:5" ht="26.1" customHeight="1">
      <c r="D4373" s="64"/>
      <c r="E4373" s="71"/>
    </row>
    <row r="4374" spans="4:5" ht="26.1" customHeight="1">
      <c r="D4374" s="64"/>
      <c r="E4374" s="71"/>
    </row>
    <row r="4375" spans="4:5" ht="26.1" customHeight="1">
      <c r="D4375" s="64"/>
      <c r="E4375" s="71"/>
    </row>
    <row r="4376" spans="4:5" ht="26.1" customHeight="1">
      <c r="D4376" s="64"/>
      <c r="E4376" s="71"/>
    </row>
    <row r="4377" spans="4:5" ht="26.1" customHeight="1">
      <c r="D4377" s="64"/>
      <c r="E4377" s="71"/>
    </row>
    <row r="4378" spans="4:5" ht="26.1" customHeight="1">
      <c r="D4378" s="64"/>
      <c r="E4378" s="71"/>
    </row>
    <row r="4379" spans="4:5" ht="26.1" customHeight="1">
      <c r="D4379" s="64"/>
      <c r="E4379" s="71"/>
    </row>
    <row r="4380" spans="4:5" ht="26.1" customHeight="1">
      <c r="D4380" s="64"/>
      <c r="E4380" s="71"/>
    </row>
    <row r="4381" spans="4:5" ht="26.1" customHeight="1">
      <c r="D4381" s="64"/>
      <c r="E4381" s="71"/>
    </row>
    <row r="4382" spans="4:5" ht="26.1" customHeight="1">
      <c r="D4382" s="64"/>
      <c r="E4382" s="71"/>
    </row>
    <row r="4383" spans="4:5" ht="26.1" customHeight="1">
      <c r="D4383" s="64"/>
      <c r="E4383" s="71"/>
    </row>
    <row r="4384" spans="4:5" ht="26.1" customHeight="1">
      <c r="D4384" s="64"/>
      <c r="E4384" s="71"/>
    </row>
    <row r="4385" spans="4:5" ht="26.1" customHeight="1">
      <c r="D4385" s="64"/>
      <c r="E4385" s="71"/>
    </row>
    <row r="4386" spans="4:5" ht="26.1" customHeight="1">
      <c r="D4386" s="64"/>
      <c r="E4386" s="71"/>
    </row>
    <row r="4387" spans="4:5" ht="26.1" customHeight="1">
      <c r="D4387" s="64"/>
      <c r="E4387" s="71"/>
    </row>
    <row r="4388" spans="4:5" ht="26.1" customHeight="1">
      <c r="D4388" s="64"/>
      <c r="E4388" s="71"/>
    </row>
    <row r="4389" spans="4:5" ht="26.1" customHeight="1">
      <c r="D4389" s="64"/>
      <c r="E4389" s="71"/>
    </row>
    <row r="4390" spans="4:5" ht="26.1" customHeight="1">
      <c r="D4390" s="64"/>
      <c r="E4390" s="71"/>
    </row>
    <row r="4391" spans="4:5" ht="26.1" customHeight="1">
      <c r="D4391" s="64"/>
      <c r="E4391" s="71"/>
    </row>
    <row r="4392" spans="4:5" ht="26.1" customHeight="1">
      <c r="D4392" s="64"/>
      <c r="E4392" s="71"/>
    </row>
    <row r="4393" spans="4:5" ht="26.1" customHeight="1">
      <c r="D4393" s="64"/>
      <c r="E4393" s="71"/>
    </row>
    <row r="4394" spans="4:5" ht="26.1" customHeight="1">
      <c r="D4394" s="64"/>
      <c r="E4394" s="71"/>
    </row>
    <row r="4395" spans="4:5" ht="26.1" customHeight="1">
      <c r="D4395" s="64"/>
      <c r="E4395" s="71"/>
    </row>
    <row r="4396" spans="4:5" ht="26.1" customHeight="1">
      <c r="D4396" s="64"/>
      <c r="E4396" s="71"/>
    </row>
    <row r="4397" spans="4:5" ht="26.1" customHeight="1">
      <c r="D4397" s="64"/>
      <c r="E4397" s="71"/>
    </row>
    <row r="4398" spans="4:5" ht="26.1" customHeight="1">
      <c r="D4398" s="64"/>
      <c r="E4398" s="71"/>
    </row>
    <row r="4399" spans="4:5" ht="26.1" customHeight="1">
      <c r="D4399" s="64"/>
      <c r="E4399" s="71"/>
    </row>
    <row r="4400" spans="4:5" ht="26.1" customHeight="1">
      <c r="D4400" s="64"/>
      <c r="E4400" s="71"/>
    </row>
    <row r="4401" spans="4:5" ht="26.1" customHeight="1">
      <c r="D4401" s="64"/>
      <c r="E4401" s="71"/>
    </row>
    <row r="4402" spans="4:5" ht="26.1" customHeight="1">
      <c r="D4402" s="64"/>
      <c r="E4402" s="71"/>
    </row>
    <row r="4403" spans="4:5" ht="26.1" customHeight="1">
      <c r="D4403" s="64"/>
      <c r="E4403" s="71"/>
    </row>
    <row r="4404" spans="4:5" ht="26.1" customHeight="1">
      <c r="D4404" s="64"/>
      <c r="E4404" s="71"/>
    </row>
    <row r="4405" spans="4:5" ht="26.1" customHeight="1">
      <c r="D4405" s="64"/>
      <c r="E4405" s="71"/>
    </row>
    <row r="4406" spans="4:5" ht="26.1" customHeight="1">
      <c r="D4406" s="64"/>
      <c r="E4406" s="71"/>
    </row>
    <row r="4407" spans="4:5" ht="26.1" customHeight="1">
      <c r="D4407" s="64"/>
      <c r="E4407" s="71"/>
    </row>
    <row r="4408" spans="4:5" ht="26.1" customHeight="1">
      <c r="D4408" s="64"/>
      <c r="E4408" s="71"/>
    </row>
    <row r="4409" spans="4:5" ht="26.1" customHeight="1">
      <c r="D4409" s="64"/>
      <c r="E4409" s="71"/>
    </row>
    <row r="4410" spans="4:5" ht="26.1" customHeight="1">
      <c r="D4410" s="64"/>
      <c r="E4410" s="71"/>
    </row>
    <row r="4411" spans="4:5" ht="26.1" customHeight="1">
      <c r="D4411" s="64"/>
      <c r="E4411" s="71"/>
    </row>
    <row r="4412" spans="4:5" ht="26.1" customHeight="1">
      <c r="D4412" s="64"/>
      <c r="E4412" s="71"/>
    </row>
    <row r="4413" spans="4:5" ht="26.1" customHeight="1">
      <c r="D4413" s="64"/>
      <c r="E4413" s="71"/>
    </row>
    <row r="4414" spans="4:5" ht="26.1" customHeight="1">
      <c r="D4414" s="64"/>
      <c r="E4414" s="71"/>
    </row>
    <row r="4415" spans="4:5" ht="26.1" customHeight="1">
      <c r="D4415" s="64"/>
      <c r="E4415" s="71"/>
    </row>
    <row r="4416" spans="4:5" ht="26.1" customHeight="1">
      <c r="D4416" s="64"/>
      <c r="E4416" s="71"/>
    </row>
    <row r="4417" spans="4:5" ht="26.1" customHeight="1">
      <c r="D4417" s="64"/>
      <c r="E4417" s="71"/>
    </row>
    <row r="4418" spans="4:5" ht="26.1" customHeight="1">
      <c r="D4418" s="64"/>
      <c r="E4418" s="71"/>
    </row>
    <row r="4419" spans="4:5" ht="26.1" customHeight="1">
      <c r="D4419" s="64"/>
      <c r="E4419" s="71"/>
    </row>
    <row r="4420" spans="4:5" ht="26.1" customHeight="1">
      <c r="D4420" s="64"/>
      <c r="E4420" s="71"/>
    </row>
    <row r="4421" spans="4:5" ht="26.1" customHeight="1">
      <c r="D4421" s="64"/>
      <c r="E4421" s="71"/>
    </row>
    <row r="4422" spans="4:5" ht="26.1" customHeight="1">
      <c r="D4422" s="64"/>
      <c r="E4422" s="71"/>
    </row>
    <row r="4423" spans="4:5" ht="26.1" customHeight="1">
      <c r="D4423" s="64"/>
      <c r="E4423" s="71"/>
    </row>
    <row r="4424" spans="4:5" ht="26.1" customHeight="1">
      <c r="D4424" s="64"/>
      <c r="E4424" s="71"/>
    </row>
    <row r="4425" spans="4:5" ht="26.1" customHeight="1">
      <c r="D4425" s="64"/>
      <c r="E4425" s="71"/>
    </row>
    <row r="4426" spans="4:5" ht="26.1" customHeight="1">
      <c r="D4426" s="64"/>
      <c r="E4426" s="71"/>
    </row>
    <row r="4427" spans="4:5" ht="26.1" customHeight="1">
      <c r="D4427" s="64"/>
      <c r="E4427" s="71"/>
    </row>
    <row r="4428" spans="4:5" ht="26.1" customHeight="1">
      <c r="D4428" s="64"/>
      <c r="E4428" s="71"/>
    </row>
    <row r="4429" spans="4:5" ht="26.1" customHeight="1">
      <c r="D4429" s="64"/>
      <c r="E4429" s="71"/>
    </row>
    <row r="4430" spans="4:5" ht="26.1" customHeight="1">
      <c r="D4430" s="64"/>
      <c r="E4430" s="71"/>
    </row>
    <row r="4431" spans="4:5" ht="26.1" customHeight="1">
      <c r="D4431" s="64"/>
      <c r="E4431" s="71"/>
    </row>
    <row r="4432" spans="4:5" ht="26.1" customHeight="1">
      <c r="D4432" s="64"/>
      <c r="E4432" s="71"/>
    </row>
    <row r="4433" spans="4:5" ht="26.1" customHeight="1">
      <c r="D4433" s="64"/>
      <c r="E4433" s="71"/>
    </row>
    <row r="4434" spans="4:5" ht="26.1" customHeight="1">
      <c r="D4434" s="64"/>
      <c r="E4434" s="71"/>
    </row>
    <row r="4435" spans="4:5" ht="26.1" customHeight="1">
      <c r="D4435" s="64"/>
      <c r="E4435" s="71"/>
    </row>
    <row r="4436" spans="4:5" ht="26.1" customHeight="1">
      <c r="D4436" s="64"/>
      <c r="E4436" s="71"/>
    </row>
    <row r="4437" spans="4:5" ht="26.1" customHeight="1">
      <c r="D4437" s="64"/>
      <c r="E4437" s="71"/>
    </row>
    <row r="4438" spans="4:5" ht="26.1" customHeight="1">
      <c r="D4438" s="64"/>
      <c r="E4438" s="71"/>
    </row>
    <row r="4439" spans="4:5" ht="26.1" customHeight="1">
      <c r="D4439" s="64"/>
      <c r="E4439" s="71"/>
    </row>
    <row r="4440" spans="4:5" ht="26.1" customHeight="1">
      <c r="D4440" s="64"/>
      <c r="E4440" s="71"/>
    </row>
    <row r="4441" spans="4:5" ht="26.1" customHeight="1">
      <c r="D4441" s="64"/>
      <c r="E4441" s="71"/>
    </row>
    <row r="4442" spans="4:5" ht="26.1" customHeight="1">
      <c r="D4442" s="64"/>
      <c r="E4442" s="71"/>
    </row>
    <row r="4443" spans="4:5" ht="26.1" customHeight="1">
      <c r="D4443" s="64"/>
      <c r="E4443" s="71"/>
    </row>
    <row r="4444" spans="4:5" ht="26.1" customHeight="1">
      <c r="D4444" s="64"/>
      <c r="E4444" s="71"/>
    </row>
    <row r="4445" spans="4:5" ht="26.1" customHeight="1">
      <c r="D4445" s="64"/>
      <c r="E4445" s="71"/>
    </row>
    <row r="4446" spans="4:5" ht="26.1" customHeight="1">
      <c r="D4446" s="64"/>
      <c r="E4446" s="71"/>
    </row>
    <row r="4447" spans="4:5" ht="26.1" customHeight="1">
      <c r="D4447" s="64"/>
      <c r="E4447" s="71"/>
    </row>
    <row r="4448" spans="4:5" ht="26.1" customHeight="1">
      <c r="D4448" s="64"/>
      <c r="E4448" s="71"/>
    </row>
    <row r="4449" spans="4:5" ht="26.1" customHeight="1">
      <c r="D4449" s="64"/>
      <c r="E4449" s="71"/>
    </row>
    <row r="4450" spans="4:5" ht="26.1" customHeight="1">
      <c r="D4450" s="64"/>
      <c r="E4450" s="71"/>
    </row>
    <row r="4451" spans="4:5" ht="26.1" customHeight="1">
      <c r="D4451" s="64"/>
      <c r="E4451" s="71"/>
    </row>
    <row r="4452" spans="4:5" ht="26.1" customHeight="1">
      <c r="D4452" s="64"/>
      <c r="E4452" s="71"/>
    </row>
    <row r="4453" spans="4:5" ht="26.1" customHeight="1">
      <c r="D4453" s="64"/>
      <c r="E4453" s="71"/>
    </row>
    <row r="4454" spans="4:5" ht="26.1" customHeight="1">
      <c r="D4454" s="64"/>
      <c r="E4454" s="71"/>
    </row>
    <row r="4455" spans="4:5" ht="26.1" customHeight="1">
      <c r="D4455" s="64"/>
      <c r="E4455" s="71"/>
    </row>
    <row r="4456" spans="4:5" ht="26.1" customHeight="1">
      <c r="D4456" s="64"/>
      <c r="E4456" s="71"/>
    </row>
    <row r="4457" spans="4:5" ht="26.1" customHeight="1">
      <c r="D4457" s="64"/>
      <c r="E4457" s="71"/>
    </row>
    <row r="4458" spans="4:5" ht="26.1" customHeight="1">
      <c r="D4458" s="64"/>
      <c r="E4458" s="71"/>
    </row>
    <row r="4459" spans="4:5" ht="26.1" customHeight="1">
      <c r="D4459" s="64"/>
      <c r="E4459" s="71"/>
    </row>
    <row r="4460" spans="4:5" ht="26.1" customHeight="1">
      <c r="D4460" s="64"/>
      <c r="E4460" s="71"/>
    </row>
    <row r="4461" spans="4:5" ht="26.1" customHeight="1">
      <c r="D4461" s="64"/>
      <c r="E4461" s="71"/>
    </row>
    <row r="4462" spans="4:5" ht="26.1" customHeight="1">
      <c r="D4462" s="64"/>
      <c r="E4462" s="71"/>
    </row>
    <row r="4463" spans="4:5" ht="26.1" customHeight="1">
      <c r="D4463" s="64"/>
      <c r="E4463" s="71"/>
    </row>
    <row r="4464" spans="4:5" ht="26.1" customHeight="1">
      <c r="D4464" s="64"/>
      <c r="E4464" s="71"/>
    </row>
    <row r="4465" spans="4:5" ht="26.1" customHeight="1">
      <c r="D4465" s="64"/>
      <c r="E4465" s="71"/>
    </row>
    <row r="4466" spans="4:5" ht="26.1" customHeight="1">
      <c r="D4466" s="64"/>
      <c r="E4466" s="71"/>
    </row>
    <row r="4467" spans="4:5" ht="26.1" customHeight="1">
      <c r="D4467" s="64"/>
      <c r="E4467" s="71"/>
    </row>
    <row r="4468" spans="4:5" ht="26.1" customHeight="1">
      <c r="D4468" s="64"/>
      <c r="E4468" s="71"/>
    </row>
    <row r="4469" spans="4:5" ht="26.1" customHeight="1">
      <c r="D4469" s="64"/>
      <c r="E4469" s="71"/>
    </row>
    <row r="4470" spans="4:5" ht="26.1" customHeight="1">
      <c r="D4470" s="64"/>
      <c r="E4470" s="71"/>
    </row>
    <row r="4471" spans="4:5" ht="26.1" customHeight="1">
      <c r="D4471" s="64"/>
      <c r="E4471" s="71"/>
    </row>
    <row r="4472" spans="4:5" ht="26.1" customHeight="1">
      <c r="D4472" s="64"/>
      <c r="E4472" s="71"/>
    </row>
    <row r="4473" spans="4:5" ht="26.1" customHeight="1">
      <c r="D4473" s="64"/>
      <c r="E4473" s="71"/>
    </row>
    <row r="4474" spans="4:5" ht="26.1" customHeight="1">
      <c r="D4474" s="64"/>
      <c r="E4474" s="71"/>
    </row>
    <row r="4475" spans="4:5" ht="26.1" customHeight="1">
      <c r="D4475" s="64"/>
      <c r="E4475" s="71"/>
    </row>
    <row r="4476" spans="4:5" ht="26.1" customHeight="1">
      <c r="D4476" s="64"/>
      <c r="E4476" s="71"/>
    </row>
    <row r="4477" spans="4:5" ht="26.1" customHeight="1">
      <c r="D4477" s="64"/>
      <c r="E4477" s="71"/>
    </row>
    <row r="4478" spans="4:5" ht="26.1" customHeight="1">
      <c r="D4478" s="64"/>
      <c r="E4478" s="71"/>
    </row>
    <row r="4479" spans="4:5" ht="26.1" customHeight="1">
      <c r="D4479" s="64"/>
      <c r="E4479" s="71"/>
    </row>
    <row r="4480" spans="4:5" ht="26.1" customHeight="1">
      <c r="D4480" s="64"/>
      <c r="E4480" s="71"/>
    </row>
    <row r="4481" spans="4:5" ht="26.1" customHeight="1">
      <c r="D4481" s="64"/>
      <c r="E4481" s="71"/>
    </row>
    <row r="4482" spans="4:5" ht="26.1" customHeight="1">
      <c r="D4482" s="64"/>
      <c r="E4482" s="71"/>
    </row>
    <row r="4483" spans="4:5" ht="26.1" customHeight="1">
      <c r="D4483" s="64"/>
      <c r="E4483" s="71"/>
    </row>
    <row r="4484" spans="4:5" ht="26.1" customHeight="1">
      <c r="D4484" s="64"/>
      <c r="E4484" s="71"/>
    </row>
    <row r="4485" spans="4:5" ht="26.1" customHeight="1">
      <c r="D4485" s="64"/>
      <c r="E4485" s="71"/>
    </row>
    <row r="4486" spans="4:5" ht="26.1" customHeight="1">
      <c r="D4486" s="64"/>
      <c r="E4486" s="71"/>
    </row>
    <row r="4487" spans="4:5" ht="26.1" customHeight="1">
      <c r="D4487" s="64"/>
      <c r="E4487" s="71"/>
    </row>
    <row r="4488" spans="4:5" ht="26.1" customHeight="1">
      <c r="D4488" s="64"/>
      <c r="E4488" s="71"/>
    </row>
    <row r="4489" spans="4:5" ht="26.1" customHeight="1">
      <c r="D4489" s="64"/>
      <c r="E4489" s="71"/>
    </row>
    <row r="4490" spans="4:5" ht="26.1" customHeight="1">
      <c r="D4490" s="64"/>
      <c r="E4490" s="71"/>
    </row>
    <row r="4491" spans="4:5" ht="26.1" customHeight="1">
      <c r="D4491" s="64"/>
      <c r="E4491" s="71"/>
    </row>
    <row r="4492" spans="4:5" ht="26.1" customHeight="1">
      <c r="D4492" s="64"/>
      <c r="E4492" s="71"/>
    </row>
    <row r="4493" spans="4:5" ht="26.1" customHeight="1">
      <c r="D4493" s="64"/>
      <c r="E4493" s="71"/>
    </row>
    <row r="4494" spans="4:5" ht="26.1" customHeight="1">
      <c r="D4494" s="64"/>
      <c r="E4494" s="71"/>
    </row>
    <row r="4495" spans="4:5" ht="26.1" customHeight="1">
      <c r="D4495" s="64"/>
      <c r="E4495" s="71"/>
    </row>
    <row r="4496" spans="4:5" ht="26.1" customHeight="1">
      <c r="D4496" s="64"/>
      <c r="E4496" s="71"/>
    </row>
    <row r="4497" spans="4:5" ht="26.1" customHeight="1">
      <c r="D4497" s="64"/>
      <c r="E4497" s="71"/>
    </row>
    <row r="4498" spans="4:5" ht="26.1" customHeight="1">
      <c r="D4498" s="64"/>
      <c r="E4498" s="71"/>
    </row>
    <row r="4499" spans="4:5" ht="26.1" customHeight="1">
      <c r="D4499" s="64"/>
      <c r="E4499" s="71"/>
    </row>
    <row r="4500" spans="4:5" ht="26.1" customHeight="1">
      <c r="D4500" s="64"/>
      <c r="E4500" s="71"/>
    </row>
    <row r="4501" spans="4:5" ht="26.1" customHeight="1">
      <c r="D4501" s="64"/>
      <c r="E4501" s="71"/>
    </row>
    <row r="4502" spans="4:5" ht="26.1" customHeight="1">
      <c r="D4502" s="64"/>
      <c r="E4502" s="71"/>
    </row>
    <row r="4503" spans="4:5" ht="26.1" customHeight="1">
      <c r="D4503" s="64"/>
      <c r="E4503" s="71"/>
    </row>
    <row r="4504" spans="4:5" ht="26.1" customHeight="1">
      <c r="D4504" s="64"/>
      <c r="E4504" s="71"/>
    </row>
    <row r="4505" spans="4:5" ht="26.1" customHeight="1">
      <c r="D4505" s="64"/>
      <c r="E4505" s="71"/>
    </row>
    <row r="4506" spans="4:5" ht="26.1" customHeight="1">
      <c r="D4506" s="64"/>
      <c r="E4506" s="71"/>
    </row>
    <row r="4507" spans="4:5" ht="26.1" customHeight="1">
      <c r="D4507" s="64"/>
      <c r="E4507" s="71"/>
    </row>
    <row r="4508" spans="4:5" ht="26.1" customHeight="1">
      <c r="D4508" s="64"/>
      <c r="E4508" s="71"/>
    </row>
    <row r="4509" spans="4:5" ht="26.1" customHeight="1">
      <c r="D4509" s="64"/>
      <c r="E4509" s="71"/>
    </row>
    <row r="4510" spans="4:5" ht="26.1" customHeight="1">
      <c r="D4510" s="64"/>
      <c r="E4510" s="71"/>
    </row>
    <row r="4511" spans="4:5" ht="26.1" customHeight="1">
      <c r="D4511" s="64"/>
      <c r="E4511" s="71"/>
    </row>
    <row r="4512" spans="4:5" ht="26.1" customHeight="1">
      <c r="D4512" s="64"/>
      <c r="E4512" s="71"/>
    </row>
    <row r="4513" spans="4:5" ht="26.1" customHeight="1">
      <c r="D4513" s="64"/>
      <c r="E4513" s="71"/>
    </row>
    <row r="4514" spans="4:5" ht="26.1" customHeight="1">
      <c r="D4514" s="64"/>
      <c r="E4514" s="71"/>
    </row>
    <row r="4515" spans="4:5" ht="26.1" customHeight="1">
      <c r="D4515" s="64"/>
      <c r="E4515" s="71"/>
    </row>
    <row r="4516" spans="4:5" ht="26.1" customHeight="1">
      <c r="D4516" s="64"/>
      <c r="E4516" s="71"/>
    </row>
    <row r="4517" spans="4:5" ht="26.1" customHeight="1">
      <c r="D4517" s="64"/>
      <c r="E4517" s="71"/>
    </row>
    <row r="4518" spans="4:5" ht="26.1" customHeight="1">
      <c r="D4518" s="64"/>
      <c r="E4518" s="71"/>
    </row>
    <row r="4519" spans="4:5" ht="26.1" customHeight="1">
      <c r="D4519" s="64"/>
      <c r="E4519" s="71"/>
    </row>
    <row r="4520" spans="4:5" ht="26.1" customHeight="1">
      <c r="D4520" s="64"/>
      <c r="E4520" s="71"/>
    </row>
    <row r="4521" spans="4:5" ht="26.1" customHeight="1">
      <c r="D4521" s="64"/>
      <c r="E4521" s="71"/>
    </row>
    <row r="4522" spans="4:5" ht="26.1" customHeight="1">
      <c r="D4522" s="64"/>
      <c r="E4522" s="71"/>
    </row>
    <row r="4523" spans="4:5" ht="26.1" customHeight="1">
      <c r="D4523" s="64"/>
      <c r="E4523" s="71"/>
    </row>
    <row r="4524" spans="4:5" ht="26.1" customHeight="1">
      <c r="D4524" s="64"/>
      <c r="E4524" s="71"/>
    </row>
    <row r="4525" spans="4:5" ht="26.1" customHeight="1">
      <c r="D4525" s="64"/>
      <c r="E4525" s="71"/>
    </row>
    <row r="4526" spans="4:5" ht="26.1" customHeight="1">
      <c r="D4526" s="64"/>
      <c r="E4526" s="71"/>
    </row>
    <row r="4527" spans="4:5" ht="26.1" customHeight="1">
      <c r="D4527" s="64"/>
      <c r="E4527" s="71"/>
    </row>
    <row r="4528" spans="4:5" ht="26.1" customHeight="1">
      <c r="D4528" s="64"/>
      <c r="E4528" s="71"/>
    </row>
    <row r="4529" spans="4:5" ht="26.1" customHeight="1">
      <c r="D4529" s="64"/>
      <c r="E4529" s="71"/>
    </row>
    <row r="4530" spans="4:5" ht="26.1" customHeight="1">
      <c r="D4530" s="64"/>
      <c r="E4530" s="71"/>
    </row>
    <row r="4531" spans="4:5" ht="26.1" customHeight="1">
      <c r="D4531" s="64"/>
      <c r="E4531" s="71"/>
    </row>
    <row r="4532" spans="4:5" ht="26.1" customHeight="1">
      <c r="D4532" s="64"/>
      <c r="E4532" s="71"/>
    </row>
    <row r="4533" spans="4:5" ht="26.1" customHeight="1">
      <c r="D4533" s="64"/>
      <c r="E4533" s="71"/>
    </row>
    <row r="4534" spans="4:5" ht="26.1" customHeight="1">
      <c r="D4534" s="64"/>
      <c r="E4534" s="71"/>
    </row>
    <row r="4535" spans="4:5" ht="26.1" customHeight="1">
      <c r="D4535" s="64"/>
      <c r="E4535" s="71"/>
    </row>
    <row r="4536" spans="4:5" ht="26.1" customHeight="1">
      <c r="D4536" s="64"/>
      <c r="E4536" s="71"/>
    </row>
    <row r="4537" spans="4:5" ht="26.1" customHeight="1">
      <c r="D4537" s="64"/>
      <c r="E4537" s="71"/>
    </row>
    <row r="4538" spans="4:5" ht="26.1" customHeight="1">
      <c r="D4538" s="64"/>
      <c r="E4538" s="71"/>
    </row>
    <row r="4539" spans="4:5" ht="26.1" customHeight="1">
      <c r="D4539" s="64"/>
      <c r="E4539" s="71"/>
    </row>
    <row r="4540" spans="4:5" ht="26.1" customHeight="1">
      <c r="D4540" s="64"/>
      <c r="E4540" s="71"/>
    </row>
    <row r="4541" spans="4:5" ht="26.1" customHeight="1">
      <c r="D4541" s="64"/>
      <c r="E4541" s="71"/>
    </row>
    <row r="4542" spans="4:5" ht="26.1" customHeight="1">
      <c r="D4542" s="64"/>
      <c r="E4542" s="71"/>
    </row>
    <row r="4543" spans="4:5" ht="26.1" customHeight="1">
      <c r="D4543" s="64"/>
      <c r="E4543" s="71"/>
    </row>
    <row r="4544" spans="4:5" ht="26.1" customHeight="1">
      <c r="D4544" s="64"/>
      <c r="E4544" s="71"/>
    </row>
    <row r="4545" spans="4:5" ht="26.1" customHeight="1">
      <c r="D4545" s="64"/>
      <c r="E4545" s="71"/>
    </row>
    <row r="4546" spans="4:5" ht="26.1" customHeight="1">
      <c r="D4546" s="64"/>
      <c r="E4546" s="71"/>
    </row>
    <row r="4547" spans="4:5" ht="26.1" customHeight="1">
      <c r="D4547" s="64"/>
      <c r="E4547" s="71"/>
    </row>
    <row r="4548" spans="4:5" ht="26.1" customHeight="1">
      <c r="D4548" s="64"/>
      <c r="E4548" s="71"/>
    </row>
    <row r="4549" spans="4:5" ht="26.1" customHeight="1">
      <c r="D4549" s="64"/>
      <c r="E4549" s="71"/>
    </row>
    <row r="4550" spans="4:5" ht="26.1" customHeight="1">
      <c r="D4550" s="64"/>
      <c r="E4550" s="71"/>
    </row>
    <row r="4551" spans="4:5" ht="26.1" customHeight="1">
      <c r="D4551" s="64"/>
      <c r="E4551" s="71"/>
    </row>
    <row r="4552" spans="4:5" ht="26.1" customHeight="1">
      <c r="D4552" s="64"/>
      <c r="E4552" s="71"/>
    </row>
    <row r="4553" spans="4:5" ht="26.1" customHeight="1">
      <c r="D4553" s="64"/>
      <c r="E4553" s="71"/>
    </row>
    <row r="4554" spans="4:5" ht="26.1" customHeight="1">
      <c r="D4554" s="64"/>
      <c r="E4554" s="71"/>
    </row>
    <row r="4555" spans="4:5" ht="26.1" customHeight="1">
      <c r="D4555" s="64"/>
      <c r="E4555" s="71"/>
    </row>
    <row r="4556" spans="4:5" ht="26.1" customHeight="1">
      <c r="D4556" s="64"/>
      <c r="E4556" s="71"/>
    </row>
    <row r="4557" spans="4:5" ht="26.1" customHeight="1">
      <c r="D4557" s="64"/>
      <c r="E4557" s="71"/>
    </row>
    <row r="4558" spans="4:5" ht="26.1" customHeight="1">
      <c r="D4558" s="64"/>
      <c r="E4558" s="71"/>
    </row>
    <row r="4559" spans="4:5" ht="26.1" customHeight="1">
      <c r="D4559" s="64"/>
      <c r="E4559" s="71"/>
    </row>
    <row r="4560" spans="4:5" ht="26.1" customHeight="1">
      <c r="D4560" s="64"/>
      <c r="E4560" s="71"/>
    </row>
    <row r="4561" spans="4:5" ht="26.1" customHeight="1">
      <c r="D4561" s="64"/>
      <c r="E4561" s="71"/>
    </row>
    <row r="4562" spans="4:5" ht="26.1" customHeight="1">
      <c r="D4562" s="64"/>
      <c r="E4562" s="71"/>
    </row>
    <row r="4563" spans="4:5" ht="26.1" customHeight="1">
      <c r="D4563" s="64"/>
      <c r="E4563" s="71"/>
    </row>
    <row r="4564" spans="4:5" ht="26.1" customHeight="1">
      <c r="D4564" s="64"/>
      <c r="E4564" s="71"/>
    </row>
    <row r="4565" spans="4:5" ht="26.1" customHeight="1">
      <c r="D4565" s="64"/>
      <c r="E4565" s="71"/>
    </row>
    <row r="4566" spans="4:5" ht="26.1" customHeight="1">
      <c r="D4566" s="64"/>
      <c r="E4566" s="71"/>
    </row>
    <row r="4567" spans="4:5" ht="26.1" customHeight="1">
      <c r="D4567" s="64"/>
      <c r="E4567" s="71"/>
    </row>
    <row r="4568" spans="4:5" ht="26.1" customHeight="1">
      <c r="D4568" s="64"/>
      <c r="E4568" s="71"/>
    </row>
    <row r="4569" spans="4:5" ht="26.1" customHeight="1">
      <c r="D4569" s="64"/>
      <c r="E4569" s="71"/>
    </row>
    <row r="4570" spans="4:5" ht="26.1" customHeight="1">
      <c r="D4570" s="64"/>
      <c r="E4570" s="71"/>
    </row>
    <row r="4571" spans="4:5" ht="26.1" customHeight="1">
      <c r="D4571" s="64"/>
      <c r="E4571" s="71"/>
    </row>
    <row r="4572" spans="4:5" ht="26.1" customHeight="1">
      <c r="D4572" s="64"/>
      <c r="E4572" s="71"/>
    </row>
    <row r="4573" spans="4:5" ht="26.1" customHeight="1">
      <c r="D4573" s="64"/>
      <c r="E4573" s="71"/>
    </row>
    <row r="4574" spans="4:5" ht="26.1" customHeight="1">
      <c r="D4574" s="64"/>
      <c r="E4574" s="71"/>
    </row>
    <row r="4575" spans="4:5" ht="26.1" customHeight="1">
      <c r="D4575" s="64"/>
      <c r="E4575" s="71"/>
    </row>
    <row r="4576" spans="4:5" ht="26.1" customHeight="1">
      <c r="D4576" s="64"/>
      <c r="E4576" s="71"/>
    </row>
    <row r="4577" spans="4:5" ht="26.1" customHeight="1">
      <c r="D4577" s="64"/>
      <c r="E4577" s="71"/>
    </row>
    <row r="4578" spans="4:5" ht="26.1" customHeight="1">
      <c r="D4578" s="64"/>
      <c r="E4578" s="71"/>
    </row>
    <row r="4579" spans="4:5" ht="26.1" customHeight="1">
      <c r="D4579" s="64"/>
      <c r="E4579" s="71"/>
    </row>
    <row r="4580" spans="4:5" ht="26.1" customHeight="1">
      <c r="D4580" s="64"/>
      <c r="E4580" s="71"/>
    </row>
    <row r="4581" spans="4:5" ht="26.1" customHeight="1">
      <c r="D4581" s="64"/>
      <c r="E4581" s="71"/>
    </row>
    <row r="4582" spans="4:5" ht="26.1" customHeight="1">
      <c r="D4582" s="64"/>
      <c r="E4582" s="71"/>
    </row>
    <row r="4583" spans="4:5" ht="26.1" customHeight="1">
      <c r="D4583" s="64"/>
      <c r="E4583" s="71"/>
    </row>
    <row r="4584" spans="4:5" ht="26.1" customHeight="1">
      <c r="D4584" s="64"/>
      <c r="E4584" s="71"/>
    </row>
    <row r="4585" spans="4:5" ht="26.1" customHeight="1">
      <c r="D4585" s="64"/>
      <c r="E4585" s="71"/>
    </row>
    <row r="4586" spans="4:5" ht="26.1" customHeight="1">
      <c r="D4586" s="64"/>
      <c r="E4586" s="71"/>
    </row>
    <row r="4587" spans="4:5" ht="26.1" customHeight="1">
      <c r="D4587" s="64"/>
      <c r="E4587" s="71"/>
    </row>
    <row r="4588" spans="4:5" ht="26.1" customHeight="1">
      <c r="D4588" s="64"/>
      <c r="E4588" s="71"/>
    </row>
    <row r="4589" spans="4:5" ht="26.1" customHeight="1">
      <c r="D4589" s="64"/>
      <c r="E4589" s="71"/>
    </row>
    <row r="4590" spans="4:5" ht="26.1" customHeight="1">
      <c r="D4590" s="64"/>
      <c r="E4590" s="71"/>
    </row>
    <row r="4591" spans="4:5" ht="26.1" customHeight="1">
      <c r="D4591" s="64"/>
      <c r="E4591" s="71"/>
    </row>
    <row r="4592" spans="4:5" ht="26.1" customHeight="1">
      <c r="D4592" s="64"/>
      <c r="E4592" s="71"/>
    </row>
    <row r="4593" spans="4:5" ht="26.1" customHeight="1">
      <c r="D4593" s="64"/>
      <c r="E4593" s="71"/>
    </row>
    <row r="4594" spans="4:5" ht="26.1" customHeight="1">
      <c r="D4594" s="64"/>
      <c r="E4594" s="71"/>
    </row>
    <row r="4595" spans="4:5" ht="26.1" customHeight="1">
      <c r="D4595" s="64"/>
      <c r="E4595" s="71"/>
    </row>
    <row r="4596" spans="4:5" ht="26.1" customHeight="1">
      <c r="D4596" s="64"/>
      <c r="E4596" s="71"/>
    </row>
    <row r="4597" spans="4:5" ht="26.1" customHeight="1">
      <c r="D4597" s="64"/>
      <c r="E4597" s="71"/>
    </row>
    <row r="4598" spans="4:5" ht="26.1" customHeight="1">
      <c r="D4598" s="64"/>
      <c r="E4598" s="71"/>
    </row>
    <row r="4599" spans="4:5" ht="26.1" customHeight="1">
      <c r="D4599" s="64"/>
      <c r="E4599" s="71"/>
    </row>
    <row r="4600" spans="4:5" ht="26.1" customHeight="1">
      <c r="D4600" s="64"/>
      <c r="E4600" s="71"/>
    </row>
    <row r="4601" spans="4:5" ht="26.1" customHeight="1">
      <c r="D4601" s="64"/>
      <c r="E4601" s="71"/>
    </row>
    <row r="4602" spans="4:5" ht="26.1" customHeight="1">
      <c r="D4602" s="64"/>
      <c r="E4602" s="71"/>
    </row>
    <row r="4603" spans="4:5" ht="26.1" customHeight="1">
      <c r="D4603" s="64"/>
      <c r="E4603" s="71"/>
    </row>
    <row r="4604" spans="4:5" ht="26.1" customHeight="1">
      <c r="D4604" s="64"/>
      <c r="E4604" s="71"/>
    </row>
    <row r="4605" spans="4:5" ht="26.1" customHeight="1">
      <c r="D4605" s="64"/>
      <c r="E4605" s="71"/>
    </row>
    <row r="4606" spans="4:5" ht="26.1" customHeight="1">
      <c r="D4606" s="64"/>
      <c r="E4606" s="71"/>
    </row>
    <row r="4607" spans="4:5" ht="26.1" customHeight="1">
      <c r="D4607" s="64"/>
      <c r="E4607" s="71"/>
    </row>
    <row r="4608" spans="4:5" ht="26.1" customHeight="1">
      <c r="D4608" s="64"/>
      <c r="E4608" s="71"/>
    </row>
    <row r="4609" spans="4:5" ht="26.1" customHeight="1">
      <c r="D4609" s="64"/>
      <c r="E4609" s="71"/>
    </row>
    <row r="4610" spans="4:5" ht="26.1" customHeight="1">
      <c r="D4610" s="64"/>
      <c r="E4610" s="71"/>
    </row>
    <row r="4611" spans="4:5" ht="26.1" customHeight="1">
      <c r="D4611" s="64"/>
      <c r="E4611" s="71"/>
    </row>
    <row r="4612" spans="4:5" ht="26.1" customHeight="1">
      <c r="D4612" s="64"/>
      <c r="E4612" s="71"/>
    </row>
    <row r="4613" spans="4:5" ht="26.1" customHeight="1">
      <c r="D4613" s="64"/>
      <c r="E4613" s="71"/>
    </row>
    <row r="4614" spans="4:5" ht="26.1" customHeight="1">
      <c r="D4614" s="64"/>
      <c r="E4614" s="71"/>
    </row>
    <row r="4615" spans="4:5" ht="26.1" customHeight="1">
      <c r="D4615" s="64"/>
      <c r="E4615" s="71"/>
    </row>
    <row r="4616" spans="4:5" ht="26.1" customHeight="1">
      <c r="D4616" s="64"/>
      <c r="E4616" s="71"/>
    </row>
    <row r="4617" spans="4:5" ht="26.1" customHeight="1">
      <c r="D4617" s="64"/>
      <c r="E4617" s="71"/>
    </row>
    <row r="4618" spans="4:5" ht="26.1" customHeight="1">
      <c r="D4618" s="64"/>
      <c r="E4618" s="71"/>
    </row>
    <row r="4619" spans="4:5" ht="26.1" customHeight="1">
      <c r="D4619" s="64"/>
      <c r="E4619" s="71"/>
    </row>
    <row r="4620" spans="4:5" ht="26.1" customHeight="1">
      <c r="D4620" s="64"/>
      <c r="E4620" s="71"/>
    </row>
    <row r="4621" spans="4:5" ht="26.1" customHeight="1">
      <c r="D4621" s="64"/>
      <c r="E4621" s="71"/>
    </row>
    <row r="4622" spans="4:5" ht="26.1" customHeight="1">
      <c r="D4622" s="64"/>
      <c r="E4622" s="71"/>
    </row>
    <row r="4623" spans="4:5" ht="26.1" customHeight="1">
      <c r="D4623" s="64"/>
      <c r="E4623" s="71"/>
    </row>
    <row r="4624" spans="4:5" ht="26.1" customHeight="1">
      <c r="D4624" s="64"/>
      <c r="E4624" s="71"/>
    </row>
    <row r="4625" spans="4:5" ht="26.1" customHeight="1">
      <c r="D4625" s="64"/>
      <c r="E4625" s="71"/>
    </row>
    <row r="4626" spans="4:5" ht="26.1" customHeight="1">
      <c r="D4626" s="64"/>
      <c r="E4626" s="71"/>
    </row>
    <row r="4627" spans="4:5" ht="26.1" customHeight="1">
      <c r="D4627" s="64"/>
      <c r="E4627" s="71"/>
    </row>
    <row r="4628" spans="4:5" ht="26.1" customHeight="1">
      <c r="D4628" s="64"/>
      <c r="E4628" s="71"/>
    </row>
    <row r="4629" spans="4:5" ht="26.1" customHeight="1">
      <c r="D4629" s="64"/>
      <c r="E4629" s="71"/>
    </row>
    <row r="4630" spans="4:5" ht="26.1" customHeight="1">
      <c r="D4630" s="64"/>
      <c r="E4630" s="71"/>
    </row>
    <row r="4631" spans="4:5" ht="26.1" customHeight="1">
      <c r="D4631" s="64"/>
      <c r="E4631" s="71"/>
    </row>
    <row r="4632" spans="4:5" ht="26.1" customHeight="1">
      <c r="D4632" s="64"/>
      <c r="E4632" s="71"/>
    </row>
    <row r="4633" spans="4:5" ht="26.1" customHeight="1">
      <c r="D4633" s="64"/>
      <c r="E4633" s="71"/>
    </row>
    <row r="4634" spans="4:5" ht="26.1" customHeight="1">
      <c r="D4634" s="64"/>
      <c r="E4634" s="71"/>
    </row>
    <row r="4635" spans="4:5" ht="26.1" customHeight="1">
      <c r="D4635" s="64"/>
      <c r="E4635" s="71"/>
    </row>
    <row r="4636" spans="4:5" ht="26.1" customHeight="1">
      <c r="D4636" s="64"/>
      <c r="E4636" s="71"/>
    </row>
    <row r="4637" spans="4:5" ht="26.1" customHeight="1">
      <c r="D4637" s="64"/>
      <c r="E4637" s="71"/>
    </row>
    <row r="4638" spans="4:5" ht="26.1" customHeight="1">
      <c r="D4638" s="64"/>
      <c r="E4638" s="71"/>
    </row>
    <row r="4639" spans="4:5" ht="26.1" customHeight="1">
      <c r="D4639" s="64"/>
      <c r="E4639" s="71"/>
    </row>
    <row r="4640" spans="4:5" ht="26.1" customHeight="1">
      <c r="D4640" s="64"/>
      <c r="E4640" s="71"/>
    </row>
    <row r="4641" spans="4:5" ht="26.1" customHeight="1">
      <c r="D4641" s="64"/>
      <c r="E4641" s="71"/>
    </row>
    <row r="4642" spans="4:5" ht="26.1" customHeight="1">
      <c r="D4642" s="64"/>
      <c r="E4642" s="71"/>
    </row>
    <row r="4643" spans="4:5" ht="26.1" customHeight="1">
      <c r="D4643" s="64"/>
      <c r="E4643" s="71"/>
    </row>
    <row r="4644" spans="4:5" ht="26.1" customHeight="1">
      <c r="D4644" s="64"/>
      <c r="E4644" s="71"/>
    </row>
    <row r="4645" spans="4:5" ht="26.1" customHeight="1">
      <c r="D4645" s="64"/>
      <c r="E4645" s="71"/>
    </row>
    <row r="4646" spans="4:5" ht="26.1" customHeight="1">
      <c r="D4646" s="64"/>
      <c r="E4646" s="71"/>
    </row>
    <row r="4647" spans="4:5" ht="26.1" customHeight="1">
      <c r="D4647" s="64"/>
      <c r="E4647" s="71"/>
    </row>
    <row r="4648" spans="4:5" ht="26.1" customHeight="1">
      <c r="D4648" s="64"/>
      <c r="E4648" s="71"/>
    </row>
    <row r="4649" spans="4:5" ht="26.1" customHeight="1">
      <c r="D4649" s="64"/>
      <c r="E4649" s="71"/>
    </row>
    <row r="4650" spans="4:5" ht="26.1" customHeight="1">
      <c r="D4650" s="64"/>
      <c r="E4650" s="71"/>
    </row>
    <row r="4651" spans="4:5" ht="26.1" customHeight="1">
      <c r="D4651" s="64"/>
      <c r="E4651" s="71"/>
    </row>
    <row r="4652" spans="4:5" ht="26.1" customHeight="1">
      <c r="D4652" s="64"/>
      <c r="E4652" s="71"/>
    </row>
    <row r="4653" spans="4:5" ht="26.1" customHeight="1">
      <c r="D4653" s="64"/>
      <c r="E4653" s="71"/>
    </row>
    <row r="4654" spans="4:5" ht="26.1" customHeight="1">
      <c r="D4654" s="64"/>
      <c r="E4654" s="71"/>
    </row>
    <row r="4655" spans="4:5" ht="26.1" customHeight="1">
      <c r="D4655" s="64"/>
      <c r="E4655" s="71"/>
    </row>
    <row r="4656" spans="4:5" ht="26.1" customHeight="1">
      <c r="D4656" s="64"/>
      <c r="E4656" s="71"/>
    </row>
    <row r="4657" spans="4:5" ht="26.1" customHeight="1">
      <c r="D4657" s="64"/>
      <c r="E4657" s="71"/>
    </row>
    <row r="4658" spans="4:5" ht="26.1" customHeight="1">
      <c r="D4658" s="64"/>
      <c r="E4658" s="71"/>
    </row>
    <row r="4659" spans="4:5" ht="26.1" customHeight="1">
      <c r="D4659" s="64"/>
      <c r="E4659" s="71"/>
    </row>
    <row r="4660" spans="4:5" ht="26.1" customHeight="1">
      <c r="D4660" s="64"/>
      <c r="E4660" s="71"/>
    </row>
    <row r="4661" spans="4:5" ht="26.1" customHeight="1">
      <c r="D4661" s="64"/>
      <c r="E4661" s="71"/>
    </row>
    <row r="4662" spans="4:5" ht="26.1" customHeight="1">
      <c r="D4662" s="64"/>
      <c r="E4662" s="71"/>
    </row>
    <row r="4663" spans="4:5" ht="26.1" customHeight="1">
      <c r="D4663" s="64"/>
      <c r="E4663" s="71"/>
    </row>
    <row r="4664" spans="4:5" ht="26.1" customHeight="1">
      <c r="D4664" s="64"/>
      <c r="E4664" s="71"/>
    </row>
    <row r="4665" spans="4:5" ht="26.1" customHeight="1">
      <c r="D4665" s="64"/>
      <c r="E4665" s="71"/>
    </row>
    <row r="4666" spans="4:5" ht="26.1" customHeight="1">
      <c r="D4666" s="64"/>
      <c r="E4666" s="71"/>
    </row>
    <row r="4667" spans="4:5" ht="26.1" customHeight="1">
      <c r="D4667" s="64"/>
      <c r="E4667" s="71"/>
    </row>
    <row r="4668" spans="4:5" ht="26.1" customHeight="1">
      <c r="D4668" s="64"/>
      <c r="E4668" s="71"/>
    </row>
    <row r="4669" spans="4:5" ht="26.1" customHeight="1">
      <c r="D4669" s="64"/>
      <c r="E4669" s="71"/>
    </row>
    <row r="4670" spans="4:5" ht="26.1" customHeight="1">
      <c r="D4670" s="64"/>
      <c r="E4670" s="71"/>
    </row>
    <row r="4671" spans="4:5" ht="26.1" customHeight="1">
      <c r="D4671" s="64"/>
      <c r="E4671" s="71"/>
    </row>
    <row r="4672" spans="4:5" ht="26.1" customHeight="1">
      <c r="D4672" s="64"/>
      <c r="E4672" s="71"/>
    </row>
    <row r="4673" spans="4:5" ht="26.1" customHeight="1">
      <c r="D4673" s="64"/>
      <c r="E4673" s="71"/>
    </row>
    <row r="4674" spans="4:5" ht="26.1" customHeight="1">
      <c r="D4674" s="64"/>
      <c r="E4674" s="71"/>
    </row>
    <row r="4675" spans="4:5" ht="26.1" customHeight="1">
      <c r="D4675" s="64"/>
      <c r="E4675" s="71"/>
    </row>
    <row r="4676" spans="4:5" ht="26.1" customHeight="1">
      <c r="D4676" s="64"/>
      <c r="E4676" s="71"/>
    </row>
    <row r="4677" spans="4:5" ht="26.1" customHeight="1">
      <c r="D4677" s="64"/>
      <c r="E4677" s="71"/>
    </row>
    <row r="4678" spans="4:5" ht="26.1" customHeight="1">
      <c r="D4678" s="64"/>
      <c r="E4678" s="71"/>
    </row>
    <row r="4679" spans="4:5" ht="26.1" customHeight="1">
      <c r="D4679" s="64"/>
      <c r="E4679" s="71"/>
    </row>
    <row r="4680" spans="4:5" ht="26.1" customHeight="1">
      <c r="D4680" s="64"/>
      <c r="E4680" s="71"/>
    </row>
    <row r="4681" spans="4:5" ht="26.1" customHeight="1">
      <c r="D4681" s="64"/>
      <c r="E4681" s="71"/>
    </row>
    <row r="4682" spans="4:5" ht="26.1" customHeight="1">
      <c r="D4682" s="64"/>
      <c r="E4682" s="71"/>
    </row>
    <row r="4683" spans="4:5" ht="26.1" customHeight="1">
      <c r="D4683" s="64"/>
      <c r="E4683" s="71"/>
    </row>
    <row r="4684" spans="4:5" ht="26.1" customHeight="1">
      <c r="D4684" s="64"/>
      <c r="E4684" s="71"/>
    </row>
    <row r="4685" spans="4:5" ht="26.1" customHeight="1">
      <c r="D4685" s="64"/>
      <c r="E4685" s="71"/>
    </row>
    <row r="4686" spans="4:5" ht="26.1" customHeight="1">
      <c r="D4686" s="64"/>
      <c r="E4686" s="71"/>
    </row>
    <row r="4687" spans="4:5" ht="26.1" customHeight="1">
      <c r="D4687" s="64"/>
      <c r="E4687" s="71"/>
    </row>
    <row r="4688" spans="4:5" ht="26.1" customHeight="1">
      <c r="D4688" s="64"/>
      <c r="E4688" s="71"/>
    </row>
    <row r="4689" spans="4:5" ht="26.1" customHeight="1">
      <c r="D4689" s="64"/>
      <c r="E4689" s="71"/>
    </row>
    <row r="4690" spans="4:5" ht="26.1" customHeight="1">
      <c r="D4690" s="64"/>
      <c r="E4690" s="71"/>
    </row>
    <row r="4691" spans="4:5" ht="26.1" customHeight="1">
      <c r="D4691" s="64"/>
      <c r="E4691" s="71"/>
    </row>
    <row r="4692" spans="4:5" ht="26.1" customHeight="1">
      <c r="D4692" s="64"/>
      <c r="E4692" s="71"/>
    </row>
    <row r="4693" spans="4:5" ht="26.1" customHeight="1">
      <c r="D4693" s="64"/>
      <c r="E4693" s="71"/>
    </row>
    <row r="4694" spans="4:5" ht="26.1" customHeight="1">
      <c r="D4694" s="64"/>
      <c r="E4694" s="71"/>
    </row>
    <row r="4695" spans="4:5" ht="26.1" customHeight="1">
      <c r="D4695" s="64"/>
      <c r="E4695" s="71"/>
    </row>
    <row r="4696" spans="4:5" ht="26.1" customHeight="1">
      <c r="D4696" s="64"/>
      <c r="E4696" s="71"/>
    </row>
    <row r="4697" spans="4:5" ht="26.1" customHeight="1">
      <c r="D4697" s="64"/>
      <c r="E4697" s="71"/>
    </row>
    <row r="4698" spans="4:5" ht="26.1" customHeight="1">
      <c r="D4698" s="64"/>
      <c r="E4698" s="71"/>
    </row>
    <row r="4699" spans="4:5" ht="26.1" customHeight="1">
      <c r="D4699" s="64"/>
      <c r="E4699" s="71"/>
    </row>
    <row r="4700" spans="4:5" ht="26.1" customHeight="1">
      <c r="D4700" s="64"/>
      <c r="E4700" s="71"/>
    </row>
    <row r="4701" spans="4:5" ht="26.1" customHeight="1">
      <c r="D4701" s="64"/>
      <c r="E4701" s="71"/>
    </row>
    <row r="4702" spans="4:5" ht="26.1" customHeight="1">
      <c r="D4702" s="64"/>
      <c r="E4702" s="71"/>
    </row>
    <row r="4703" spans="4:5" ht="26.1" customHeight="1">
      <c r="D4703" s="64"/>
      <c r="E4703" s="71"/>
    </row>
    <row r="4704" spans="4:5" ht="26.1" customHeight="1">
      <c r="D4704" s="64"/>
      <c r="E4704" s="71"/>
    </row>
    <row r="4705" spans="4:5" ht="26.1" customHeight="1">
      <c r="D4705" s="64"/>
      <c r="E4705" s="71"/>
    </row>
    <row r="4706" spans="4:5" ht="26.1" customHeight="1">
      <c r="D4706" s="64"/>
      <c r="E4706" s="71"/>
    </row>
    <row r="4707" spans="4:5" ht="26.1" customHeight="1">
      <c r="D4707" s="64"/>
      <c r="E4707" s="71"/>
    </row>
    <row r="4708" spans="4:5" ht="26.1" customHeight="1">
      <c r="D4708" s="64"/>
      <c r="E4708" s="71"/>
    </row>
    <row r="4709" spans="4:5" ht="26.1" customHeight="1">
      <c r="D4709" s="64"/>
      <c r="E4709" s="71"/>
    </row>
    <row r="4710" spans="4:5" ht="26.1" customHeight="1">
      <c r="D4710" s="64"/>
      <c r="E4710" s="71"/>
    </row>
    <row r="4711" spans="4:5" ht="26.1" customHeight="1">
      <c r="D4711" s="64"/>
      <c r="E4711" s="71"/>
    </row>
    <row r="4712" spans="4:5" ht="26.1" customHeight="1">
      <c r="D4712" s="64"/>
      <c r="E4712" s="71"/>
    </row>
    <row r="4713" spans="4:5" ht="26.1" customHeight="1">
      <c r="D4713" s="64"/>
      <c r="E4713" s="71"/>
    </row>
    <row r="4714" spans="4:5" ht="26.1" customHeight="1">
      <c r="D4714" s="64"/>
      <c r="E4714" s="71"/>
    </row>
    <row r="4715" spans="4:5" ht="26.1" customHeight="1">
      <c r="D4715" s="64"/>
      <c r="E4715" s="71"/>
    </row>
    <row r="4716" spans="4:5" ht="26.1" customHeight="1">
      <c r="D4716" s="64"/>
      <c r="E4716" s="71"/>
    </row>
    <row r="4717" spans="4:5" ht="26.1" customHeight="1">
      <c r="D4717" s="64"/>
      <c r="E4717" s="71"/>
    </row>
    <row r="4718" spans="4:5" ht="26.1" customHeight="1">
      <c r="D4718" s="64"/>
      <c r="E4718" s="71"/>
    </row>
    <row r="4719" spans="4:5" ht="26.1" customHeight="1">
      <c r="D4719" s="64"/>
      <c r="E4719" s="71"/>
    </row>
    <row r="4720" spans="4:5" ht="26.1" customHeight="1">
      <c r="D4720" s="64"/>
      <c r="E4720" s="71"/>
    </row>
    <row r="4721" spans="4:5" ht="26.1" customHeight="1">
      <c r="D4721" s="64"/>
      <c r="E4721" s="71"/>
    </row>
    <row r="4722" spans="4:5" ht="26.1" customHeight="1">
      <c r="D4722" s="64"/>
      <c r="E4722" s="71"/>
    </row>
    <row r="4723" spans="4:5" ht="26.1" customHeight="1">
      <c r="D4723" s="64"/>
      <c r="E4723" s="71"/>
    </row>
    <row r="4724" spans="4:5" ht="26.1" customHeight="1">
      <c r="D4724" s="64"/>
      <c r="E4724" s="71"/>
    </row>
    <row r="4725" spans="4:5" ht="26.1" customHeight="1">
      <c r="D4725" s="64"/>
      <c r="E4725" s="71"/>
    </row>
    <row r="4726" spans="4:5" ht="26.1" customHeight="1">
      <c r="D4726" s="64"/>
      <c r="E4726" s="71"/>
    </row>
    <row r="4727" spans="4:5" ht="26.1" customHeight="1">
      <c r="D4727" s="64"/>
      <c r="E4727" s="71"/>
    </row>
    <row r="4728" spans="4:5" ht="26.1" customHeight="1">
      <c r="D4728" s="64"/>
      <c r="E4728" s="71"/>
    </row>
    <row r="4729" spans="4:5" ht="26.1" customHeight="1">
      <c r="D4729" s="64"/>
      <c r="E4729" s="71"/>
    </row>
    <row r="4730" spans="4:5" ht="26.1" customHeight="1">
      <c r="D4730" s="64"/>
      <c r="E4730" s="71"/>
    </row>
    <row r="4731" spans="4:5" ht="26.1" customHeight="1">
      <c r="D4731" s="64"/>
      <c r="E4731" s="71"/>
    </row>
    <row r="4732" spans="4:5" ht="26.1" customHeight="1">
      <c r="D4732" s="64"/>
      <c r="E4732" s="71"/>
    </row>
    <row r="4733" spans="4:5" ht="26.1" customHeight="1">
      <c r="D4733" s="64"/>
      <c r="E4733" s="71"/>
    </row>
    <row r="4734" spans="4:5" ht="26.1" customHeight="1">
      <c r="D4734" s="64"/>
      <c r="E4734" s="71"/>
    </row>
    <row r="4735" spans="4:5" ht="26.1" customHeight="1">
      <c r="D4735" s="64"/>
      <c r="E4735" s="71"/>
    </row>
    <row r="4736" spans="4:5" ht="26.1" customHeight="1">
      <c r="D4736" s="64"/>
      <c r="E4736" s="71"/>
    </row>
    <row r="4737" spans="4:5" ht="26.1" customHeight="1">
      <c r="D4737" s="64"/>
      <c r="E4737" s="71"/>
    </row>
    <row r="4738" spans="4:5" ht="26.1" customHeight="1">
      <c r="D4738" s="64"/>
      <c r="E4738" s="71"/>
    </row>
    <row r="4739" spans="4:5" ht="26.1" customHeight="1">
      <c r="D4739" s="64"/>
      <c r="E4739" s="71"/>
    </row>
    <row r="4740" spans="4:5" ht="26.1" customHeight="1">
      <c r="D4740" s="64"/>
      <c r="E4740" s="71"/>
    </row>
    <row r="4741" spans="4:5" ht="26.1" customHeight="1">
      <c r="D4741" s="64"/>
      <c r="E4741" s="71"/>
    </row>
    <row r="4742" spans="4:5" ht="26.1" customHeight="1">
      <c r="D4742" s="64"/>
      <c r="E4742" s="71"/>
    </row>
    <row r="4743" spans="4:5" ht="26.1" customHeight="1">
      <c r="D4743" s="64"/>
      <c r="E4743" s="71"/>
    </row>
    <row r="4744" spans="4:5" ht="26.1" customHeight="1">
      <c r="D4744" s="64"/>
      <c r="E4744" s="71"/>
    </row>
    <row r="4745" spans="4:5" ht="26.1" customHeight="1">
      <c r="D4745" s="64"/>
      <c r="E4745" s="71"/>
    </row>
    <row r="4746" spans="4:5" ht="26.1" customHeight="1">
      <c r="D4746" s="64"/>
      <c r="E4746" s="71"/>
    </row>
    <row r="4747" spans="4:5" ht="26.1" customHeight="1">
      <c r="D4747" s="64"/>
      <c r="E4747" s="71"/>
    </row>
    <row r="4748" spans="4:5" ht="26.1" customHeight="1">
      <c r="D4748" s="64"/>
      <c r="E4748" s="71"/>
    </row>
    <row r="4749" spans="4:5" ht="26.1" customHeight="1">
      <c r="D4749" s="64"/>
      <c r="E4749" s="71"/>
    </row>
    <row r="4750" spans="4:5" ht="26.1" customHeight="1">
      <c r="D4750" s="64"/>
      <c r="E4750" s="71"/>
    </row>
    <row r="4751" spans="4:5" ht="26.1" customHeight="1">
      <c r="D4751" s="64"/>
      <c r="E4751" s="71"/>
    </row>
    <row r="4752" spans="4:5" ht="26.1" customHeight="1">
      <c r="D4752" s="64"/>
      <c r="E4752" s="71"/>
    </row>
    <row r="4753" spans="4:5" ht="26.1" customHeight="1">
      <c r="D4753" s="64"/>
      <c r="E4753" s="71"/>
    </row>
    <row r="4754" spans="4:5" ht="26.1" customHeight="1">
      <c r="D4754" s="64"/>
      <c r="E4754" s="71"/>
    </row>
    <row r="4755" spans="4:5" ht="26.1" customHeight="1">
      <c r="D4755" s="64"/>
      <c r="E4755" s="71"/>
    </row>
    <row r="4756" spans="4:5" ht="26.1" customHeight="1">
      <c r="D4756" s="64"/>
      <c r="E4756" s="71"/>
    </row>
    <row r="4757" spans="4:5" ht="26.1" customHeight="1">
      <c r="D4757" s="64"/>
      <c r="E4757" s="71"/>
    </row>
    <row r="4758" spans="4:5" ht="26.1" customHeight="1">
      <c r="D4758" s="64"/>
      <c r="E4758" s="71"/>
    </row>
    <row r="4759" spans="4:5" ht="26.1" customHeight="1">
      <c r="D4759" s="64"/>
      <c r="E4759" s="71"/>
    </row>
    <row r="4760" spans="4:5" ht="26.1" customHeight="1">
      <c r="D4760" s="64"/>
      <c r="E4760" s="71"/>
    </row>
    <row r="4761" spans="4:5" ht="26.1" customHeight="1">
      <c r="D4761" s="64"/>
      <c r="E4761" s="71"/>
    </row>
    <row r="4762" spans="4:5" ht="26.1" customHeight="1">
      <c r="D4762" s="64"/>
      <c r="E4762" s="71"/>
    </row>
    <row r="4763" spans="4:5" ht="26.1" customHeight="1">
      <c r="D4763" s="64"/>
      <c r="E4763" s="71"/>
    </row>
    <row r="4764" spans="4:5" ht="26.1" customHeight="1">
      <c r="D4764" s="64"/>
      <c r="E4764" s="71"/>
    </row>
    <row r="4765" spans="4:5" ht="26.1" customHeight="1">
      <c r="D4765" s="64"/>
      <c r="E4765" s="71"/>
    </row>
    <row r="4766" spans="4:5" ht="26.1" customHeight="1">
      <c r="D4766" s="64"/>
      <c r="E4766" s="71"/>
    </row>
    <row r="4767" spans="4:5" ht="26.1" customHeight="1">
      <c r="D4767" s="64"/>
      <c r="E4767" s="71"/>
    </row>
    <row r="4768" spans="4:5" ht="26.1" customHeight="1">
      <c r="D4768" s="64"/>
      <c r="E4768" s="71"/>
    </row>
    <row r="4769" spans="4:5" ht="26.1" customHeight="1">
      <c r="D4769" s="64"/>
      <c r="E4769" s="71"/>
    </row>
    <row r="4770" spans="4:5" ht="26.1" customHeight="1">
      <c r="D4770" s="64"/>
      <c r="E4770" s="71"/>
    </row>
    <row r="4771" spans="4:5" ht="26.1" customHeight="1">
      <c r="D4771" s="64"/>
      <c r="E4771" s="71"/>
    </row>
    <row r="4772" spans="4:5" ht="26.1" customHeight="1">
      <c r="D4772" s="64"/>
      <c r="E4772" s="71"/>
    </row>
    <row r="4773" spans="4:5" ht="26.1" customHeight="1">
      <c r="D4773" s="64"/>
      <c r="E4773" s="71"/>
    </row>
    <row r="4774" spans="4:5" ht="26.1" customHeight="1">
      <c r="D4774" s="64"/>
      <c r="E4774" s="71"/>
    </row>
    <row r="4775" spans="4:5" ht="26.1" customHeight="1">
      <c r="D4775" s="64"/>
      <c r="E4775" s="71"/>
    </row>
    <row r="4776" spans="4:5" ht="26.1" customHeight="1">
      <c r="D4776" s="64"/>
      <c r="E4776" s="71"/>
    </row>
    <row r="4777" spans="4:5" ht="26.1" customHeight="1">
      <c r="D4777" s="64"/>
      <c r="E4777" s="71"/>
    </row>
    <row r="4778" spans="4:5" ht="26.1" customHeight="1">
      <c r="D4778" s="64"/>
      <c r="E4778" s="71"/>
    </row>
    <row r="4779" spans="4:5" ht="26.1" customHeight="1">
      <c r="D4779" s="64"/>
      <c r="E4779" s="71"/>
    </row>
    <row r="4780" spans="4:5" ht="26.1" customHeight="1">
      <c r="D4780" s="64"/>
      <c r="E4780" s="71"/>
    </row>
    <row r="4781" spans="4:5" ht="26.1" customHeight="1">
      <c r="D4781" s="64"/>
      <c r="E4781" s="71"/>
    </row>
    <row r="4782" spans="4:5" ht="26.1" customHeight="1">
      <c r="D4782" s="64"/>
      <c r="E4782" s="71"/>
    </row>
    <row r="4783" spans="4:5" ht="26.1" customHeight="1">
      <c r="D4783" s="64"/>
      <c r="E4783" s="71"/>
    </row>
    <row r="4784" spans="4:5" ht="26.1" customHeight="1">
      <c r="D4784" s="64"/>
      <c r="E4784" s="71"/>
    </row>
    <row r="4785" spans="4:5" ht="26.1" customHeight="1">
      <c r="D4785" s="64"/>
      <c r="E4785" s="71"/>
    </row>
    <row r="4786" spans="4:5" ht="26.1" customHeight="1">
      <c r="D4786" s="64"/>
      <c r="E4786" s="71"/>
    </row>
    <row r="4787" spans="4:5" ht="26.1" customHeight="1">
      <c r="D4787" s="64"/>
      <c r="E4787" s="71"/>
    </row>
    <row r="4788" spans="4:5" ht="26.1" customHeight="1">
      <c r="D4788" s="64"/>
      <c r="E4788" s="71"/>
    </row>
    <row r="4789" spans="4:5" ht="26.1" customHeight="1">
      <c r="D4789" s="64"/>
      <c r="E4789" s="71"/>
    </row>
    <row r="4790" spans="4:5" ht="26.1" customHeight="1">
      <c r="D4790" s="64"/>
      <c r="E4790" s="71"/>
    </row>
    <row r="4791" spans="4:5" ht="26.1" customHeight="1">
      <c r="D4791" s="64"/>
      <c r="E4791" s="71"/>
    </row>
    <row r="4792" spans="4:5" ht="26.1" customHeight="1">
      <c r="D4792" s="64"/>
      <c r="E4792" s="71"/>
    </row>
    <row r="4793" spans="4:5" ht="26.1" customHeight="1">
      <c r="D4793" s="64"/>
      <c r="E4793" s="71"/>
    </row>
    <row r="4794" spans="4:5" ht="26.1" customHeight="1">
      <c r="D4794" s="64"/>
      <c r="E4794" s="71"/>
    </row>
    <row r="4795" spans="4:5" ht="26.1" customHeight="1">
      <c r="D4795" s="64"/>
      <c r="E4795" s="71"/>
    </row>
    <row r="4796" spans="4:5" ht="26.1" customHeight="1">
      <c r="D4796" s="64"/>
      <c r="E4796" s="71"/>
    </row>
    <row r="4797" spans="4:5" ht="26.1" customHeight="1">
      <c r="D4797" s="64"/>
      <c r="E4797" s="71"/>
    </row>
    <row r="4798" spans="4:5" ht="26.1" customHeight="1">
      <c r="D4798" s="64"/>
      <c r="E4798" s="71"/>
    </row>
    <row r="4799" spans="4:5" ht="26.1" customHeight="1">
      <c r="D4799" s="64"/>
      <c r="E4799" s="71"/>
    </row>
    <row r="4800" spans="4:5" ht="26.1" customHeight="1">
      <c r="D4800" s="64"/>
      <c r="E4800" s="71"/>
    </row>
    <row r="4801" spans="4:5" ht="26.1" customHeight="1">
      <c r="D4801" s="64"/>
      <c r="E4801" s="71"/>
    </row>
    <row r="4802" spans="4:5" ht="26.1" customHeight="1">
      <c r="D4802" s="64"/>
      <c r="E4802" s="71"/>
    </row>
    <row r="4803" spans="4:5" ht="26.1" customHeight="1">
      <c r="D4803" s="64"/>
      <c r="E4803" s="71"/>
    </row>
    <row r="4804" spans="4:5" ht="26.1" customHeight="1">
      <c r="D4804" s="64"/>
      <c r="E4804" s="71"/>
    </row>
    <row r="4805" spans="4:5" ht="26.1" customHeight="1">
      <c r="D4805" s="64"/>
      <c r="E4805" s="71"/>
    </row>
    <row r="4806" spans="4:5" ht="26.1" customHeight="1">
      <c r="D4806" s="64"/>
      <c r="E4806" s="71"/>
    </row>
    <row r="4807" spans="4:5" ht="26.1" customHeight="1">
      <c r="D4807" s="64"/>
      <c r="E4807" s="71"/>
    </row>
    <row r="4808" spans="4:5" ht="26.1" customHeight="1">
      <c r="D4808" s="64"/>
      <c r="E4808" s="71"/>
    </row>
    <row r="4809" spans="4:5" ht="26.1" customHeight="1">
      <c r="D4809" s="64"/>
      <c r="E4809" s="71"/>
    </row>
    <row r="4810" spans="4:5" ht="26.1" customHeight="1">
      <c r="D4810" s="64"/>
      <c r="E4810" s="71"/>
    </row>
    <row r="4811" spans="4:5" ht="26.1" customHeight="1">
      <c r="D4811" s="64"/>
      <c r="E4811" s="71"/>
    </row>
    <row r="4812" spans="4:5" ht="26.1" customHeight="1">
      <c r="D4812" s="64"/>
      <c r="E4812" s="71"/>
    </row>
    <row r="4813" spans="4:5" ht="26.1" customHeight="1">
      <c r="D4813" s="64"/>
      <c r="E4813" s="71"/>
    </row>
    <row r="4814" spans="4:5" ht="26.1" customHeight="1">
      <c r="D4814" s="64"/>
      <c r="E4814" s="71"/>
    </row>
    <row r="4815" spans="4:5" ht="26.1" customHeight="1">
      <c r="D4815" s="64"/>
      <c r="E4815" s="71"/>
    </row>
    <row r="4816" spans="4:5" ht="26.1" customHeight="1">
      <c r="D4816" s="64"/>
      <c r="E4816" s="71"/>
    </row>
    <row r="4817" spans="4:5" ht="26.1" customHeight="1">
      <c r="D4817" s="64"/>
      <c r="E4817" s="71"/>
    </row>
    <row r="4818" spans="4:5" ht="26.1" customHeight="1">
      <c r="D4818" s="64"/>
      <c r="E4818" s="71"/>
    </row>
    <row r="4819" spans="4:5" ht="26.1" customHeight="1">
      <c r="D4819" s="64"/>
      <c r="E4819" s="71"/>
    </row>
    <row r="4820" spans="4:5" ht="26.1" customHeight="1">
      <c r="D4820" s="64"/>
      <c r="E4820" s="71"/>
    </row>
    <row r="4821" spans="4:5" ht="26.1" customHeight="1">
      <c r="D4821" s="64"/>
      <c r="E4821" s="71"/>
    </row>
    <row r="4822" spans="4:5" ht="26.1" customHeight="1">
      <c r="D4822" s="64"/>
      <c r="E4822" s="71"/>
    </row>
    <row r="4823" spans="4:5" ht="26.1" customHeight="1">
      <c r="D4823" s="64"/>
      <c r="E4823" s="71"/>
    </row>
    <row r="4824" spans="4:5" ht="26.1" customHeight="1">
      <c r="D4824" s="64"/>
      <c r="E4824" s="71"/>
    </row>
    <row r="4825" spans="4:5" ht="26.1" customHeight="1">
      <c r="D4825" s="64"/>
      <c r="E4825" s="71"/>
    </row>
    <row r="4826" spans="4:5" ht="26.1" customHeight="1">
      <c r="D4826" s="64"/>
      <c r="E4826" s="71"/>
    </row>
    <row r="4827" spans="4:5" ht="26.1" customHeight="1">
      <c r="D4827" s="64"/>
      <c r="E4827" s="71"/>
    </row>
    <row r="4828" spans="4:5" ht="26.1" customHeight="1">
      <c r="D4828" s="64"/>
      <c r="E4828" s="71"/>
    </row>
    <row r="4829" spans="4:5" ht="26.1" customHeight="1">
      <c r="D4829" s="64"/>
      <c r="E4829" s="71"/>
    </row>
    <row r="4830" spans="4:5" ht="26.1" customHeight="1">
      <c r="D4830" s="64"/>
      <c r="E4830" s="71"/>
    </row>
    <row r="4831" spans="4:5" ht="26.1" customHeight="1">
      <c r="D4831" s="64"/>
      <c r="E4831" s="71"/>
    </row>
    <row r="4832" spans="4:5" ht="26.1" customHeight="1">
      <c r="D4832" s="64"/>
      <c r="E4832" s="71"/>
    </row>
    <row r="4833" spans="4:5" ht="26.1" customHeight="1">
      <c r="D4833" s="64"/>
      <c r="E4833" s="71"/>
    </row>
    <row r="4834" spans="4:5" ht="26.1" customHeight="1">
      <c r="D4834" s="64"/>
      <c r="E4834" s="71"/>
    </row>
    <row r="4835" spans="4:5" ht="26.1" customHeight="1">
      <c r="D4835" s="64"/>
      <c r="E4835" s="71"/>
    </row>
    <row r="4836" spans="4:5" ht="26.1" customHeight="1">
      <c r="D4836" s="64"/>
      <c r="E4836" s="71"/>
    </row>
    <row r="4837" spans="4:5" ht="26.1" customHeight="1">
      <c r="D4837" s="64"/>
      <c r="E4837" s="71"/>
    </row>
    <row r="4838" spans="4:5" ht="26.1" customHeight="1">
      <c r="D4838" s="64"/>
      <c r="E4838" s="71"/>
    </row>
    <row r="4839" spans="4:5" ht="26.1" customHeight="1">
      <c r="D4839" s="64"/>
      <c r="E4839" s="71"/>
    </row>
    <row r="4840" spans="4:5" ht="26.1" customHeight="1">
      <c r="D4840" s="64"/>
      <c r="E4840" s="71"/>
    </row>
    <row r="4841" spans="4:5" ht="26.1" customHeight="1">
      <c r="D4841" s="64"/>
      <c r="E4841" s="71"/>
    </row>
    <row r="4842" spans="4:5" ht="26.1" customHeight="1">
      <c r="D4842" s="64"/>
      <c r="E4842" s="71"/>
    </row>
    <row r="4843" spans="4:5" ht="26.1" customHeight="1">
      <c r="D4843" s="64"/>
      <c r="E4843" s="71"/>
    </row>
    <row r="4844" spans="4:5" ht="26.1" customHeight="1">
      <c r="D4844" s="64"/>
      <c r="E4844" s="71"/>
    </row>
    <row r="4845" spans="4:5" ht="26.1" customHeight="1">
      <c r="D4845" s="64"/>
      <c r="E4845" s="71"/>
    </row>
    <row r="4846" spans="4:5" ht="26.1" customHeight="1">
      <c r="D4846" s="64"/>
      <c r="E4846" s="71"/>
    </row>
    <row r="4847" spans="4:5" ht="26.1" customHeight="1">
      <c r="D4847" s="64"/>
      <c r="E4847" s="71"/>
    </row>
    <row r="4848" spans="4:5" ht="26.1" customHeight="1">
      <c r="D4848" s="64"/>
      <c r="E4848" s="71"/>
    </row>
    <row r="4849" spans="4:5" ht="26.1" customHeight="1">
      <c r="D4849" s="64"/>
      <c r="E4849" s="71"/>
    </row>
    <row r="4850" spans="4:5" ht="26.1" customHeight="1">
      <c r="D4850" s="64"/>
      <c r="E4850" s="71"/>
    </row>
    <row r="4851" spans="4:5" ht="26.1" customHeight="1">
      <c r="D4851" s="64"/>
      <c r="E4851" s="71"/>
    </row>
    <row r="4852" spans="4:5" ht="26.1" customHeight="1">
      <c r="D4852" s="64"/>
      <c r="E4852" s="71"/>
    </row>
    <row r="4853" spans="4:5" ht="26.1" customHeight="1">
      <c r="D4853" s="64"/>
      <c r="E4853" s="71"/>
    </row>
    <row r="4854" spans="4:5" ht="26.1" customHeight="1">
      <c r="D4854" s="64"/>
      <c r="E4854" s="71"/>
    </row>
    <row r="4855" spans="4:5" ht="26.1" customHeight="1">
      <c r="D4855" s="64"/>
      <c r="E4855" s="71"/>
    </row>
    <row r="4856" spans="4:5" ht="26.1" customHeight="1">
      <c r="D4856" s="64"/>
      <c r="E4856" s="71"/>
    </row>
    <row r="4857" spans="4:5" ht="26.1" customHeight="1">
      <c r="D4857" s="64"/>
      <c r="E4857" s="71"/>
    </row>
    <row r="4858" spans="4:5" ht="26.1" customHeight="1">
      <c r="D4858" s="64"/>
      <c r="E4858" s="71"/>
    </row>
    <row r="4859" spans="4:5" ht="26.1" customHeight="1">
      <c r="D4859" s="64"/>
      <c r="E4859" s="71"/>
    </row>
    <row r="4860" spans="4:5" ht="26.1" customHeight="1">
      <c r="D4860" s="64"/>
      <c r="E4860" s="71"/>
    </row>
    <row r="4861" spans="4:5" ht="26.1" customHeight="1">
      <c r="D4861" s="64"/>
      <c r="E4861" s="71"/>
    </row>
    <row r="4862" spans="4:5" ht="26.1" customHeight="1">
      <c r="D4862" s="64"/>
      <c r="E4862" s="71"/>
    </row>
    <row r="4863" spans="4:5" ht="26.1" customHeight="1">
      <c r="D4863" s="64"/>
      <c r="E4863" s="71"/>
    </row>
    <row r="4864" spans="4:5" ht="26.1" customHeight="1">
      <c r="D4864" s="64"/>
      <c r="E4864" s="71"/>
    </row>
    <row r="4865" spans="4:5" ht="26.1" customHeight="1">
      <c r="D4865" s="64"/>
      <c r="E4865" s="71"/>
    </row>
    <row r="4866" spans="4:5" ht="26.1" customHeight="1">
      <c r="D4866" s="64"/>
      <c r="E4866" s="71"/>
    </row>
    <row r="4867" spans="4:5" ht="26.1" customHeight="1">
      <c r="D4867" s="64"/>
      <c r="E4867" s="71"/>
    </row>
    <row r="4868" spans="4:5" ht="26.1" customHeight="1">
      <c r="D4868" s="64"/>
      <c r="E4868" s="71"/>
    </row>
    <row r="4869" spans="4:5" ht="26.1" customHeight="1">
      <c r="D4869" s="64"/>
      <c r="E4869" s="71"/>
    </row>
    <row r="4870" spans="4:5" ht="26.1" customHeight="1">
      <c r="D4870" s="64"/>
      <c r="E4870" s="71"/>
    </row>
    <row r="4871" spans="4:5" ht="26.1" customHeight="1">
      <c r="D4871" s="64"/>
      <c r="E4871" s="71"/>
    </row>
    <row r="4872" spans="4:5" ht="26.1" customHeight="1">
      <c r="D4872" s="64"/>
      <c r="E4872" s="71"/>
    </row>
    <row r="4873" spans="4:5" ht="26.1" customHeight="1">
      <c r="D4873" s="64"/>
      <c r="E4873" s="71"/>
    </row>
    <row r="4874" spans="4:5" ht="26.1" customHeight="1">
      <c r="D4874" s="64"/>
      <c r="E4874" s="71"/>
    </row>
    <row r="4875" spans="4:5" ht="26.1" customHeight="1">
      <c r="D4875" s="64"/>
      <c r="E4875" s="71"/>
    </row>
    <row r="4876" spans="4:5" ht="26.1" customHeight="1">
      <c r="D4876" s="64"/>
      <c r="E4876" s="71"/>
    </row>
    <row r="4877" spans="4:5" ht="26.1" customHeight="1">
      <c r="D4877" s="64"/>
      <c r="E4877" s="71"/>
    </row>
    <row r="4878" spans="4:5" ht="26.1" customHeight="1">
      <c r="D4878" s="64"/>
      <c r="E4878" s="71"/>
    </row>
    <row r="4879" spans="4:5" ht="26.1" customHeight="1">
      <c r="D4879" s="64"/>
      <c r="E4879" s="71"/>
    </row>
    <row r="4880" spans="4:5" ht="26.1" customHeight="1">
      <c r="D4880" s="64"/>
      <c r="E4880" s="71"/>
    </row>
    <row r="4881" spans="4:5" ht="26.1" customHeight="1">
      <c r="D4881" s="64"/>
      <c r="E4881" s="71"/>
    </row>
    <row r="4882" spans="4:5" ht="26.1" customHeight="1">
      <c r="D4882" s="64"/>
      <c r="E4882" s="71"/>
    </row>
    <row r="4883" spans="4:5" ht="26.1" customHeight="1">
      <c r="D4883" s="64"/>
      <c r="E4883" s="71"/>
    </row>
    <row r="4884" spans="4:5" ht="26.1" customHeight="1">
      <c r="D4884" s="64"/>
      <c r="E4884" s="71"/>
    </row>
    <row r="4885" spans="4:5" ht="26.1" customHeight="1">
      <c r="D4885" s="64"/>
      <c r="E4885" s="71"/>
    </row>
    <row r="4886" spans="4:5" ht="26.1" customHeight="1">
      <c r="D4886" s="64"/>
      <c r="E4886" s="71"/>
    </row>
    <row r="4887" spans="4:5" ht="26.1" customHeight="1">
      <c r="D4887" s="64"/>
      <c r="E4887" s="71"/>
    </row>
    <row r="4888" spans="4:5" ht="26.1" customHeight="1">
      <c r="D4888" s="64"/>
      <c r="E4888" s="71"/>
    </row>
    <row r="4889" spans="4:5" ht="26.1" customHeight="1">
      <c r="D4889" s="64"/>
      <c r="E4889" s="71"/>
    </row>
    <row r="4890" spans="4:5" ht="26.1" customHeight="1">
      <c r="D4890" s="64"/>
      <c r="E4890" s="71"/>
    </row>
    <row r="4891" spans="4:5" ht="26.1" customHeight="1">
      <c r="D4891" s="64"/>
      <c r="E4891" s="71"/>
    </row>
    <row r="4892" spans="4:5" ht="26.1" customHeight="1">
      <c r="D4892" s="64"/>
      <c r="E4892" s="71"/>
    </row>
    <row r="4893" spans="4:5" ht="26.1" customHeight="1">
      <c r="D4893" s="64"/>
      <c r="E4893" s="71"/>
    </row>
    <row r="4894" spans="4:5" ht="26.1" customHeight="1">
      <c r="D4894" s="64"/>
      <c r="E4894" s="71"/>
    </row>
    <row r="4895" spans="4:5" ht="26.1" customHeight="1">
      <c r="D4895" s="64"/>
      <c r="E4895" s="71"/>
    </row>
    <row r="4896" spans="4:5" ht="26.1" customHeight="1">
      <c r="D4896" s="64"/>
      <c r="E4896" s="71"/>
    </row>
    <row r="4897" spans="4:5" ht="26.1" customHeight="1">
      <c r="D4897" s="64"/>
      <c r="E4897" s="71"/>
    </row>
    <row r="4898" spans="4:5" ht="26.1" customHeight="1">
      <c r="D4898" s="64"/>
      <c r="E4898" s="71"/>
    </row>
    <row r="4899" spans="4:5" ht="26.1" customHeight="1">
      <c r="D4899" s="64"/>
      <c r="E4899" s="71"/>
    </row>
    <row r="4900" spans="4:5" ht="26.1" customHeight="1">
      <c r="D4900" s="64"/>
      <c r="E4900" s="71"/>
    </row>
    <row r="4901" spans="4:5" ht="26.1" customHeight="1">
      <c r="D4901" s="64"/>
      <c r="E4901" s="71"/>
    </row>
    <row r="4902" spans="4:5" ht="26.1" customHeight="1">
      <c r="D4902" s="64"/>
      <c r="E4902" s="71"/>
    </row>
    <row r="4903" spans="4:5" ht="26.1" customHeight="1">
      <c r="D4903" s="64"/>
      <c r="E4903" s="71"/>
    </row>
    <row r="4904" spans="4:5" ht="26.1" customHeight="1">
      <c r="D4904" s="64"/>
      <c r="E4904" s="71"/>
    </row>
    <row r="4905" spans="4:5" ht="26.1" customHeight="1">
      <c r="D4905" s="64"/>
      <c r="E4905" s="71"/>
    </row>
    <row r="4906" spans="4:5" ht="26.1" customHeight="1">
      <c r="D4906" s="64"/>
      <c r="E4906" s="71"/>
    </row>
    <row r="4907" spans="4:5" ht="26.1" customHeight="1">
      <c r="D4907" s="64"/>
      <c r="E4907" s="71"/>
    </row>
    <row r="4908" spans="4:5" ht="26.1" customHeight="1">
      <c r="D4908" s="64"/>
      <c r="E4908" s="71"/>
    </row>
    <row r="4909" spans="4:5" ht="26.1" customHeight="1">
      <c r="D4909" s="64"/>
      <c r="E4909" s="71"/>
    </row>
    <row r="4910" spans="4:5" ht="26.1" customHeight="1">
      <c r="D4910" s="64"/>
      <c r="E4910" s="71"/>
    </row>
    <row r="4911" spans="4:5" ht="26.1" customHeight="1">
      <c r="D4911" s="64"/>
      <c r="E4911" s="71"/>
    </row>
    <row r="4912" spans="4:5" ht="26.1" customHeight="1">
      <c r="D4912" s="64"/>
      <c r="E4912" s="71"/>
    </row>
    <row r="4913" spans="4:5" ht="26.1" customHeight="1">
      <c r="D4913" s="64"/>
      <c r="E4913" s="71"/>
    </row>
    <row r="4914" spans="4:5" ht="26.1" customHeight="1">
      <c r="D4914" s="64"/>
      <c r="E4914" s="71"/>
    </row>
    <row r="4915" spans="4:5" ht="26.1" customHeight="1">
      <c r="D4915" s="64"/>
      <c r="E4915" s="71"/>
    </row>
    <row r="4916" spans="4:5" ht="26.1" customHeight="1">
      <c r="D4916" s="64"/>
      <c r="E4916" s="71"/>
    </row>
    <row r="4917" spans="4:5" ht="26.1" customHeight="1">
      <c r="D4917" s="64"/>
      <c r="E4917" s="71"/>
    </row>
    <row r="4918" spans="4:5" ht="26.1" customHeight="1">
      <c r="D4918" s="64"/>
      <c r="E4918" s="71"/>
    </row>
    <row r="4919" spans="4:5" ht="26.1" customHeight="1">
      <c r="D4919" s="64"/>
      <c r="E4919" s="71"/>
    </row>
    <row r="4920" spans="4:5" ht="26.1" customHeight="1">
      <c r="D4920" s="64"/>
      <c r="E4920" s="71"/>
    </row>
    <row r="4921" spans="4:5" ht="26.1" customHeight="1">
      <c r="D4921" s="64"/>
      <c r="E4921" s="71"/>
    </row>
    <row r="4922" spans="4:5" ht="26.1" customHeight="1">
      <c r="D4922" s="64"/>
      <c r="E4922" s="71"/>
    </row>
    <row r="4923" spans="4:5" ht="26.1" customHeight="1">
      <c r="D4923" s="64"/>
      <c r="E4923" s="71"/>
    </row>
    <row r="4924" spans="4:5" ht="26.1" customHeight="1">
      <c r="D4924" s="64"/>
      <c r="E4924" s="71"/>
    </row>
    <row r="4925" spans="4:5" ht="26.1" customHeight="1">
      <c r="D4925" s="64"/>
      <c r="E4925" s="71"/>
    </row>
    <row r="4926" spans="4:5" ht="26.1" customHeight="1">
      <c r="D4926" s="64"/>
      <c r="E4926" s="71"/>
    </row>
    <row r="4927" spans="4:5" ht="26.1" customHeight="1">
      <c r="D4927" s="64"/>
      <c r="E4927" s="71"/>
    </row>
    <row r="4928" spans="4:5" ht="26.1" customHeight="1">
      <c r="D4928" s="64"/>
      <c r="E4928" s="71"/>
    </row>
    <row r="4929" spans="4:5" ht="26.1" customHeight="1">
      <c r="D4929" s="64"/>
      <c r="E4929" s="71"/>
    </row>
    <row r="4930" spans="4:5" ht="26.1" customHeight="1">
      <c r="D4930" s="64"/>
      <c r="E4930" s="71"/>
    </row>
    <row r="4931" spans="4:5" ht="26.1" customHeight="1">
      <c r="D4931" s="64"/>
      <c r="E4931" s="71"/>
    </row>
    <row r="4932" spans="4:5" ht="26.1" customHeight="1">
      <c r="D4932" s="64"/>
      <c r="E4932" s="71"/>
    </row>
    <row r="4933" spans="4:5" ht="26.1" customHeight="1">
      <c r="D4933" s="64"/>
      <c r="E4933" s="71"/>
    </row>
    <row r="4934" spans="4:5" ht="26.1" customHeight="1">
      <c r="D4934" s="64"/>
      <c r="E4934" s="71"/>
    </row>
    <row r="4935" spans="4:5" ht="26.1" customHeight="1">
      <c r="D4935" s="64"/>
      <c r="E4935" s="71"/>
    </row>
    <row r="4936" spans="4:5" ht="26.1" customHeight="1">
      <c r="D4936" s="64"/>
      <c r="E4936" s="71"/>
    </row>
    <row r="4937" spans="4:5" ht="26.1" customHeight="1">
      <c r="D4937" s="64"/>
      <c r="E4937" s="71"/>
    </row>
    <row r="4938" spans="4:5" ht="26.1" customHeight="1">
      <c r="D4938" s="64"/>
      <c r="E4938" s="71"/>
    </row>
    <row r="4939" spans="4:5" ht="26.1" customHeight="1">
      <c r="D4939" s="64"/>
      <c r="E4939" s="71"/>
    </row>
    <row r="4940" spans="4:5" ht="26.1" customHeight="1">
      <c r="D4940" s="64"/>
      <c r="E4940" s="71"/>
    </row>
    <row r="4941" spans="4:5" ht="26.1" customHeight="1">
      <c r="D4941" s="64"/>
      <c r="E4941" s="71"/>
    </row>
    <row r="4942" spans="4:5" ht="26.1" customHeight="1">
      <c r="D4942" s="64"/>
      <c r="E4942" s="71"/>
    </row>
    <row r="4943" spans="4:5" ht="26.1" customHeight="1">
      <c r="D4943" s="64"/>
      <c r="E4943" s="71"/>
    </row>
    <row r="4944" spans="4:5" ht="26.1" customHeight="1">
      <c r="D4944" s="64"/>
      <c r="E4944" s="71"/>
    </row>
    <row r="4945" spans="4:5" ht="26.1" customHeight="1">
      <c r="D4945" s="64"/>
      <c r="E4945" s="71"/>
    </row>
    <row r="4946" spans="4:5" ht="26.1" customHeight="1">
      <c r="D4946" s="64"/>
      <c r="E4946" s="71"/>
    </row>
    <row r="4947" spans="4:5" ht="26.1" customHeight="1">
      <c r="D4947" s="64"/>
      <c r="E4947" s="71"/>
    </row>
    <row r="4948" spans="4:5" ht="26.1" customHeight="1">
      <c r="D4948" s="64"/>
      <c r="E4948" s="71"/>
    </row>
    <row r="4949" spans="4:5" ht="26.1" customHeight="1">
      <c r="D4949" s="64"/>
      <c r="E4949" s="71"/>
    </row>
    <row r="4950" spans="4:5" ht="26.1" customHeight="1">
      <c r="D4950" s="64"/>
      <c r="E4950" s="71"/>
    </row>
    <row r="4951" spans="4:5" ht="26.1" customHeight="1">
      <c r="D4951" s="64"/>
      <c r="E4951" s="71"/>
    </row>
    <row r="4952" spans="4:5" ht="26.1" customHeight="1">
      <c r="D4952" s="64"/>
      <c r="E4952" s="71"/>
    </row>
    <row r="4953" spans="4:5" ht="26.1" customHeight="1">
      <c r="D4953" s="64"/>
      <c r="E4953" s="71"/>
    </row>
    <row r="4954" spans="4:5" ht="26.1" customHeight="1">
      <c r="D4954" s="64"/>
      <c r="E4954" s="71"/>
    </row>
    <row r="4955" spans="4:5" ht="26.1" customHeight="1">
      <c r="D4955" s="64"/>
      <c r="E4955" s="71"/>
    </row>
    <row r="4956" spans="4:5" ht="26.1" customHeight="1">
      <c r="D4956" s="64"/>
      <c r="E4956" s="71"/>
    </row>
    <row r="4957" spans="4:5" ht="26.1" customHeight="1">
      <c r="D4957" s="64"/>
      <c r="E4957" s="71"/>
    </row>
    <row r="4958" spans="4:5" ht="26.1" customHeight="1">
      <c r="D4958" s="64"/>
      <c r="E4958" s="71"/>
    </row>
    <row r="4959" spans="4:5" ht="26.1" customHeight="1">
      <c r="D4959" s="64"/>
      <c r="E4959" s="71"/>
    </row>
    <row r="4960" spans="4:5" ht="26.1" customHeight="1">
      <c r="D4960" s="64"/>
      <c r="E4960" s="71"/>
    </row>
    <row r="4961" spans="4:5" ht="26.1" customHeight="1">
      <c r="D4961" s="64"/>
      <c r="E4961" s="71"/>
    </row>
    <row r="4962" spans="4:5" ht="26.1" customHeight="1">
      <c r="D4962" s="64"/>
      <c r="E4962" s="71"/>
    </row>
    <row r="4963" spans="4:5" ht="26.1" customHeight="1">
      <c r="D4963" s="64"/>
      <c r="E4963" s="71"/>
    </row>
    <row r="4964" spans="4:5" ht="26.1" customHeight="1">
      <c r="D4964" s="64"/>
      <c r="E4964" s="71"/>
    </row>
    <row r="4965" spans="4:5" ht="26.1" customHeight="1">
      <c r="D4965" s="64"/>
      <c r="E4965" s="71"/>
    </row>
    <row r="4966" spans="4:5" ht="26.1" customHeight="1">
      <c r="D4966" s="64"/>
      <c r="E4966" s="71"/>
    </row>
    <row r="4967" spans="4:5" ht="26.1" customHeight="1">
      <c r="D4967" s="64"/>
      <c r="E4967" s="71"/>
    </row>
    <row r="4968" spans="4:5" ht="26.1" customHeight="1">
      <c r="D4968" s="64"/>
      <c r="E4968" s="71"/>
    </row>
    <row r="4969" spans="4:5" ht="26.1" customHeight="1">
      <c r="D4969" s="64"/>
      <c r="E4969" s="71"/>
    </row>
    <row r="4970" spans="4:5" ht="26.1" customHeight="1">
      <c r="D4970" s="64"/>
      <c r="E4970" s="71"/>
    </row>
    <row r="4971" spans="4:5" ht="26.1" customHeight="1">
      <c r="D4971" s="64"/>
      <c r="E4971" s="71"/>
    </row>
    <row r="4972" spans="4:5" ht="26.1" customHeight="1">
      <c r="D4972" s="64"/>
      <c r="E4972" s="71"/>
    </row>
    <row r="4973" spans="4:5" ht="26.1" customHeight="1">
      <c r="D4973" s="64"/>
      <c r="E4973" s="71"/>
    </row>
    <row r="4974" spans="4:5" ht="26.1" customHeight="1">
      <c r="D4974" s="64"/>
      <c r="E4974" s="71"/>
    </row>
    <row r="4975" spans="4:5" ht="26.1" customHeight="1">
      <c r="D4975" s="64"/>
      <c r="E4975" s="71"/>
    </row>
    <row r="4976" spans="4:5" ht="26.1" customHeight="1">
      <c r="D4976" s="64"/>
      <c r="E4976" s="71"/>
    </row>
    <row r="4977" spans="4:5" ht="26.1" customHeight="1">
      <c r="D4977" s="64"/>
      <c r="E4977" s="71"/>
    </row>
    <row r="4978" spans="4:5" ht="26.1" customHeight="1">
      <c r="D4978" s="64"/>
      <c r="E4978" s="71"/>
    </row>
    <row r="4979" spans="4:5" ht="26.1" customHeight="1">
      <c r="D4979" s="64"/>
      <c r="E4979" s="71"/>
    </row>
    <row r="4980" spans="4:5" ht="26.1" customHeight="1">
      <c r="D4980" s="64"/>
      <c r="E4980" s="71"/>
    </row>
    <row r="4981" spans="4:5" ht="26.1" customHeight="1">
      <c r="D4981" s="64"/>
      <c r="E4981" s="71"/>
    </row>
    <row r="4982" spans="4:5" ht="26.1" customHeight="1">
      <c r="D4982" s="64"/>
      <c r="E4982" s="71"/>
    </row>
    <row r="4983" spans="4:5" ht="26.1" customHeight="1">
      <c r="D4983" s="64"/>
      <c r="E4983" s="71"/>
    </row>
    <row r="4984" spans="4:5" ht="26.1" customHeight="1">
      <c r="D4984" s="64"/>
      <c r="E4984" s="71"/>
    </row>
    <row r="4985" spans="4:5" ht="26.1" customHeight="1">
      <c r="D4985" s="64"/>
      <c r="E4985" s="71"/>
    </row>
    <row r="4986" spans="4:5" ht="26.1" customHeight="1">
      <c r="D4986" s="64"/>
      <c r="E4986" s="71"/>
    </row>
    <row r="4987" spans="4:5" ht="26.1" customHeight="1">
      <c r="D4987" s="64"/>
      <c r="E4987" s="71"/>
    </row>
    <row r="4988" spans="4:5" ht="26.1" customHeight="1">
      <c r="D4988" s="64"/>
      <c r="E4988" s="71"/>
    </row>
    <row r="4989" spans="4:5" ht="26.1" customHeight="1">
      <c r="D4989" s="64"/>
      <c r="E4989" s="71"/>
    </row>
    <row r="4990" spans="4:5" ht="26.1" customHeight="1">
      <c r="D4990" s="64"/>
      <c r="E4990" s="71"/>
    </row>
    <row r="4991" spans="4:5" ht="26.1" customHeight="1">
      <c r="D4991" s="64"/>
      <c r="E4991" s="71"/>
    </row>
    <row r="4992" spans="4:5" ht="26.1" customHeight="1">
      <c r="D4992" s="64"/>
      <c r="E4992" s="71"/>
    </row>
    <row r="4993" spans="4:5" ht="26.1" customHeight="1">
      <c r="D4993" s="64"/>
      <c r="E4993" s="71"/>
    </row>
    <row r="4994" spans="4:5" ht="26.1" customHeight="1">
      <c r="D4994" s="64"/>
      <c r="E4994" s="71"/>
    </row>
    <row r="4995" spans="4:5" ht="26.1" customHeight="1">
      <c r="D4995" s="64"/>
      <c r="E4995" s="71"/>
    </row>
    <row r="4996" spans="4:5" ht="26.1" customHeight="1">
      <c r="D4996" s="64"/>
      <c r="E4996" s="71"/>
    </row>
    <row r="4997" spans="4:5" ht="26.1" customHeight="1">
      <c r="D4997" s="64"/>
      <c r="E4997" s="71"/>
    </row>
    <row r="4998" spans="4:5" ht="26.1" customHeight="1">
      <c r="D4998" s="64"/>
      <c r="E4998" s="71"/>
    </row>
    <row r="4999" spans="4:5" ht="26.1" customHeight="1">
      <c r="D4999" s="64"/>
      <c r="E4999" s="71"/>
    </row>
    <row r="5000" spans="4:5" ht="26.1" customHeight="1">
      <c r="D5000" s="64"/>
      <c r="E5000" s="71"/>
    </row>
    <row r="5001" spans="4:5" ht="26.1" customHeight="1">
      <c r="D5001" s="64"/>
      <c r="E5001" s="71"/>
    </row>
    <row r="5002" spans="4:5" ht="26.1" customHeight="1">
      <c r="D5002" s="64"/>
      <c r="E5002" s="71"/>
    </row>
    <row r="5003" spans="4:5" ht="26.1" customHeight="1">
      <c r="D5003" s="64"/>
      <c r="E5003" s="71"/>
    </row>
    <row r="5004" spans="4:5" ht="26.1" customHeight="1">
      <c r="D5004" s="64"/>
      <c r="E5004" s="71"/>
    </row>
    <row r="5005" spans="4:5" ht="26.1" customHeight="1">
      <c r="D5005" s="64"/>
      <c r="E5005" s="71"/>
    </row>
    <row r="5006" spans="4:5" ht="26.1" customHeight="1">
      <c r="D5006" s="64"/>
      <c r="E5006" s="71"/>
    </row>
    <row r="5007" spans="4:5" ht="26.1" customHeight="1">
      <c r="D5007" s="64"/>
      <c r="E5007" s="71"/>
    </row>
    <row r="5008" spans="4:5" ht="26.1" customHeight="1">
      <c r="D5008" s="64"/>
      <c r="E5008" s="71"/>
    </row>
    <row r="5009" spans="4:5" ht="26.1" customHeight="1">
      <c r="D5009" s="64"/>
      <c r="E5009" s="71"/>
    </row>
    <row r="5010" spans="4:5" ht="26.1" customHeight="1">
      <c r="D5010" s="64"/>
      <c r="E5010" s="71"/>
    </row>
    <row r="5011" spans="4:5" ht="26.1" customHeight="1">
      <c r="D5011" s="64"/>
      <c r="E5011" s="71"/>
    </row>
    <row r="5012" spans="4:5" ht="26.1" customHeight="1">
      <c r="D5012" s="64"/>
      <c r="E5012" s="71"/>
    </row>
    <row r="5013" spans="4:5" ht="26.1" customHeight="1">
      <c r="D5013" s="64"/>
      <c r="E5013" s="71"/>
    </row>
    <row r="5014" spans="4:5" ht="26.1" customHeight="1">
      <c r="D5014" s="64"/>
      <c r="E5014" s="71"/>
    </row>
    <row r="5015" spans="4:5" ht="26.1" customHeight="1">
      <c r="D5015" s="64"/>
      <c r="E5015" s="71"/>
    </row>
    <row r="5016" spans="4:5" ht="26.1" customHeight="1">
      <c r="D5016" s="64"/>
      <c r="E5016" s="71"/>
    </row>
    <row r="5017" spans="4:5" ht="26.1" customHeight="1">
      <c r="D5017" s="64"/>
      <c r="E5017" s="71"/>
    </row>
    <row r="5018" spans="4:5" ht="26.1" customHeight="1">
      <c r="D5018" s="64"/>
      <c r="E5018" s="71"/>
    </row>
    <row r="5019" spans="4:5" ht="26.1" customHeight="1">
      <c r="D5019" s="64"/>
      <c r="E5019" s="71"/>
    </row>
    <row r="5020" spans="4:5" ht="26.1" customHeight="1">
      <c r="D5020" s="64"/>
      <c r="E5020" s="71"/>
    </row>
    <row r="5021" spans="4:5" ht="26.1" customHeight="1">
      <c r="D5021" s="64"/>
      <c r="E5021" s="71"/>
    </row>
    <row r="5022" spans="4:5" ht="26.1" customHeight="1">
      <c r="D5022" s="64"/>
      <c r="E5022" s="71"/>
    </row>
    <row r="5023" spans="4:5" ht="26.1" customHeight="1">
      <c r="D5023" s="64"/>
      <c r="E5023" s="71"/>
    </row>
    <row r="5024" spans="4:5" ht="26.1" customHeight="1">
      <c r="D5024" s="64"/>
      <c r="E5024" s="71"/>
    </row>
    <row r="5025" spans="4:5" ht="26.1" customHeight="1">
      <c r="D5025" s="64"/>
      <c r="E5025" s="71"/>
    </row>
    <row r="5026" spans="4:5" ht="26.1" customHeight="1">
      <c r="D5026" s="64"/>
      <c r="E5026" s="71"/>
    </row>
    <row r="5027" spans="4:5" ht="26.1" customHeight="1">
      <c r="D5027" s="64"/>
      <c r="E5027" s="71"/>
    </row>
    <row r="5028" spans="4:5" ht="26.1" customHeight="1">
      <c r="D5028" s="64"/>
      <c r="E5028" s="71"/>
    </row>
    <row r="5029" spans="4:5" ht="26.1" customHeight="1">
      <c r="D5029" s="64"/>
      <c r="E5029" s="71"/>
    </row>
    <row r="5030" spans="4:5" ht="26.1" customHeight="1">
      <c r="D5030" s="64"/>
      <c r="E5030" s="71"/>
    </row>
    <row r="5031" spans="4:5" ht="26.1" customHeight="1">
      <c r="D5031" s="64"/>
      <c r="E5031" s="71"/>
    </row>
    <row r="5032" spans="4:5" ht="26.1" customHeight="1">
      <c r="D5032" s="64"/>
      <c r="E5032" s="71"/>
    </row>
    <row r="5033" spans="4:5" ht="26.1" customHeight="1">
      <c r="D5033" s="64"/>
      <c r="E5033" s="71"/>
    </row>
    <row r="5034" spans="4:5" ht="26.1" customHeight="1">
      <c r="D5034" s="64"/>
      <c r="E5034" s="71"/>
    </row>
    <row r="5035" spans="4:5" ht="26.1" customHeight="1">
      <c r="D5035" s="64"/>
      <c r="E5035" s="71"/>
    </row>
    <row r="5036" spans="4:5" ht="26.1" customHeight="1">
      <c r="D5036" s="64"/>
      <c r="E5036" s="71"/>
    </row>
    <row r="5037" spans="4:5" ht="26.1" customHeight="1">
      <c r="D5037" s="64"/>
      <c r="E5037" s="71"/>
    </row>
    <row r="5038" spans="4:5" ht="26.1" customHeight="1">
      <c r="D5038" s="64"/>
      <c r="E5038" s="71"/>
    </row>
    <row r="5039" spans="4:5" ht="26.1" customHeight="1">
      <c r="D5039" s="64"/>
      <c r="E5039" s="71"/>
    </row>
    <row r="5040" spans="4:5" ht="26.1" customHeight="1">
      <c r="D5040" s="64"/>
      <c r="E5040" s="71"/>
    </row>
    <row r="5041" spans="4:5" ht="26.1" customHeight="1">
      <c r="D5041" s="64"/>
      <c r="E5041" s="71"/>
    </row>
    <row r="5042" spans="4:5" ht="26.1" customHeight="1">
      <c r="D5042" s="64"/>
      <c r="E5042" s="71"/>
    </row>
    <row r="5043" spans="4:5" ht="26.1" customHeight="1">
      <c r="D5043" s="64"/>
      <c r="E5043" s="71"/>
    </row>
    <row r="5044" spans="4:5" ht="26.1" customHeight="1">
      <c r="D5044" s="64"/>
      <c r="E5044" s="71"/>
    </row>
    <row r="5045" spans="4:5" ht="26.1" customHeight="1">
      <c r="D5045" s="64"/>
      <c r="E5045" s="71"/>
    </row>
    <row r="5046" spans="4:5" ht="26.1" customHeight="1">
      <c r="D5046" s="64"/>
      <c r="E5046" s="71"/>
    </row>
    <row r="5047" spans="4:5" ht="26.1" customHeight="1">
      <c r="D5047" s="64"/>
      <c r="E5047" s="71"/>
    </row>
    <row r="5048" spans="4:5" ht="26.1" customHeight="1">
      <c r="D5048" s="64"/>
      <c r="E5048" s="71"/>
    </row>
    <row r="5049" spans="4:5" ht="26.1" customHeight="1">
      <c r="D5049" s="64"/>
      <c r="E5049" s="71"/>
    </row>
    <row r="5050" spans="4:5" ht="26.1" customHeight="1">
      <c r="D5050" s="64"/>
      <c r="E5050" s="71"/>
    </row>
    <row r="5051" spans="4:5" ht="26.1" customHeight="1">
      <c r="D5051" s="64"/>
      <c r="E5051" s="71"/>
    </row>
    <row r="5052" spans="4:5" ht="26.1" customHeight="1">
      <c r="D5052" s="64"/>
      <c r="E5052" s="71"/>
    </row>
    <row r="5053" spans="4:5" ht="26.1" customHeight="1">
      <c r="D5053" s="64"/>
      <c r="E5053" s="71"/>
    </row>
    <row r="5054" spans="4:5" ht="26.1" customHeight="1">
      <c r="D5054" s="64"/>
      <c r="E5054" s="71"/>
    </row>
    <row r="5055" spans="4:5" ht="26.1" customHeight="1">
      <c r="D5055" s="64"/>
      <c r="E5055" s="71"/>
    </row>
    <row r="5056" spans="4:5" ht="26.1" customHeight="1">
      <c r="D5056" s="64"/>
      <c r="E5056" s="71"/>
    </row>
    <row r="5057" spans="4:5" ht="26.1" customHeight="1">
      <c r="D5057" s="64"/>
      <c r="E5057" s="71"/>
    </row>
    <row r="5058" spans="4:5" ht="26.1" customHeight="1">
      <c r="D5058" s="64"/>
      <c r="E5058" s="71"/>
    </row>
    <row r="5059" spans="4:5" ht="26.1" customHeight="1">
      <c r="D5059" s="64"/>
      <c r="E5059" s="71"/>
    </row>
    <row r="5060" spans="4:5" ht="26.1" customHeight="1">
      <c r="D5060" s="64"/>
      <c r="E5060" s="71"/>
    </row>
    <row r="5061" spans="4:5" ht="26.1" customHeight="1">
      <c r="D5061" s="64"/>
      <c r="E5061" s="71"/>
    </row>
    <row r="5062" spans="4:5" ht="26.1" customHeight="1">
      <c r="D5062" s="64"/>
      <c r="E5062" s="71"/>
    </row>
    <row r="5063" spans="4:5" ht="26.1" customHeight="1">
      <c r="D5063" s="64"/>
      <c r="E5063" s="71"/>
    </row>
    <row r="5064" spans="4:5" ht="26.1" customHeight="1">
      <c r="D5064" s="64"/>
      <c r="E5064" s="71"/>
    </row>
    <row r="5065" spans="4:5" ht="26.1" customHeight="1">
      <c r="D5065" s="64"/>
      <c r="E5065" s="71"/>
    </row>
    <row r="5066" spans="4:5" ht="26.1" customHeight="1">
      <c r="D5066" s="64"/>
      <c r="E5066" s="71"/>
    </row>
    <row r="5067" spans="4:5" ht="26.1" customHeight="1">
      <c r="D5067" s="64"/>
      <c r="E5067" s="71"/>
    </row>
    <row r="5068" spans="4:5" ht="26.1" customHeight="1">
      <c r="D5068" s="64"/>
      <c r="E5068" s="71"/>
    </row>
    <row r="5069" spans="4:5" ht="26.1" customHeight="1">
      <c r="D5069" s="64"/>
      <c r="E5069" s="71"/>
    </row>
    <row r="5070" spans="4:5" ht="26.1" customHeight="1">
      <c r="D5070" s="64"/>
      <c r="E5070" s="71"/>
    </row>
    <row r="5071" spans="4:5" ht="26.1" customHeight="1">
      <c r="D5071" s="64"/>
      <c r="E5071" s="71"/>
    </row>
    <row r="5072" spans="4:5" ht="26.1" customHeight="1">
      <c r="D5072" s="64"/>
      <c r="E5072" s="71"/>
    </row>
    <row r="5073" spans="4:5" ht="26.1" customHeight="1">
      <c r="D5073" s="64"/>
      <c r="E5073" s="71"/>
    </row>
    <row r="5074" spans="4:5" ht="26.1" customHeight="1">
      <c r="D5074" s="64"/>
      <c r="E5074" s="71"/>
    </row>
    <row r="5075" spans="4:5" ht="26.1" customHeight="1">
      <c r="D5075" s="64"/>
      <c r="E5075" s="71"/>
    </row>
    <row r="5076" spans="4:5" ht="26.1" customHeight="1">
      <c r="D5076" s="64"/>
      <c r="E5076" s="71"/>
    </row>
    <row r="5077" spans="4:5" ht="26.1" customHeight="1">
      <c r="D5077" s="64"/>
      <c r="E5077" s="71"/>
    </row>
    <row r="5078" spans="4:5" ht="26.1" customHeight="1">
      <c r="D5078" s="64"/>
      <c r="E5078" s="71"/>
    </row>
    <row r="5079" spans="4:5" ht="26.1" customHeight="1">
      <c r="D5079" s="64"/>
      <c r="E5079" s="71"/>
    </row>
    <row r="5080" spans="4:5" ht="26.1" customHeight="1">
      <c r="D5080" s="64"/>
      <c r="E5080" s="71"/>
    </row>
    <row r="5081" spans="4:5" ht="26.1" customHeight="1">
      <c r="D5081" s="64"/>
      <c r="E5081" s="71"/>
    </row>
    <row r="5082" spans="4:5" ht="26.1" customHeight="1">
      <c r="D5082" s="64"/>
      <c r="E5082" s="71"/>
    </row>
    <row r="5083" spans="4:5" ht="26.1" customHeight="1">
      <c r="D5083" s="64"/>
      <c r="E5083" s="71"/>
    </row>
    <row r="5084" spans="4:5" ht="26.1" customHeight="1">
      <c r="D5084" s="64"/>
      <c r="E5084" s="71"/>
    </row>
    <row r="5085" spans="4:5" ht="26.1" customHeight="1">
      <c r="D5085" s="64"/>
      <c r="E5085" s="71"/>
    </row>
    <row r="5086" spans="4:5" ht="26.1" customHeight="1">
      <c r="D5086" s="64"/>
      <c r="E5086" s="71"/>
    </row>
    <row r="5087" spans="4:5" ht="26.1" customHeight="1">
      <c r="D5087" s="64"/>
      <c r="E5087" s="71"/>
    </row>
    <row r="5088" spans="4:5" ht="26.1" customHeight="1">
      <c r="D5088" s="64"/>
      <c r="E5088" s="71"/>
    </row>
    <row r="5089" spans="4:5" ht="26.1" customHeight="1">
      <c r="D5089" s="64"/>
      <c r="E5089" s="71"/>
    </row>
    <row r="5090" spans="4:5" ht="26.1" customHeight="1">
      <c r="D5090" s="64"/>
      <c r="E5090" s="71"/>
    </row>
    <row r="5091" spans="4:5" ht="26.1" customHeight="1">
      <c r="D5091" s="64"/>
      <c r="E5091" s="71"/>
    </row>
    <row r="5092" spans="4:5" ht="26.1" customHeight="1">
      <c r="D5092" s="64"/>
      <c r="E5092" s="71"/>
    </row>
    <row r="5093" spans="4:5" ht="26.1" customHeight="1">
      <c r="D5093" s="64"/>
      <c r="E5093" s="71"/>
    </row>
    <row r="5094" spans="4:5" ht="26.1" customHeight="1">
      <c r="D5094" s="64"/>
      <c r="E5094" s="71"/>
    </row>
    <row r="5095" spans="4:5" ht="26.1" customHeight="1">
      <c r="D5095" s="64"/>
      <c r="E5095" s="71"/>
    </row>
    <row r="5096" spans="4:5" ht="26.1" customHeight="1">
      <c r="D5096" s="64"/>
      <c r="E5096" s="71"/>
    </row>
    <row r="5097" spans="4:5" ht="26.1" customHeight="1">
      <c r="D5097" s="64"/>
      <c r="E5097" s="71"/>
    </row>
    <row r="5098" spans="4:5" ht="26.1" customHeight="1">
      <c r="D5098" s="64"/>
      <c r="E5098" s="71"/>
    </row>
    <row r="5099" spans="4:5" ht="26.1" customHeight="1">
      <c r="D5099" s="64"/>
      <c r="E5099" s="71"/>
    </row>
    <row r="5100" spans="4:5" ht="26.1" customHeight="1">
      <c r="D5100" s="64"/>
      <c r="E5100" s="71"/>
    </row>
    <row r="5101" spans="4:5" ht="26.1" customHeight="1">
      <c r="D5101" s="64"/>
      <c r="E5101" s="71"/>
    </row>
    <row r="5102" spans="4:5" ht="26.1" customHeight="1">
      <c r="D5102" s="64"/>
      <c r="E5102" s="71"/>
    </row>
    <row r="5103" spans="4:5" ht="26.1" customHeight="1">
      <c r="D5103" s="64"/>
      <c r="E5103" s="71"/>
    </row>
    <row r="5104" spans="4:5" ht="26.1" customHeight="1">
      <c r="D5104" s="64"/>
      <c r="E5104" s="71"/>
    </row>
    <row r="5105" spans="4:5" ht="26.1" customHeight="1">
      <c r="D5105" s="64"/>
      <c r="E5105" s="71"/>
    </row>
    <row r="5106" spans="4:5" ht="26.1" customHeight="1">
      <c r="D5106" s="64"/>
      <c r="E5106" s="71"/>
    </row>
    <row r="5107" spans="4:5" ht="26.1" customHeight="1">
      <c r="D5107" s="64"/>
      <c r="E5107" s="71"/>
    </row>
    <row r="5108" spans="4:5" ht="26.1" customHeight="1">
      <c r="D5108" s="64"/>
      <c r="E5108" s="71"/>
    </row>
    <row r="5109" spans="4:5" ht="26.1" customHeight="1">
      <c r="D5109" s="64"/>
      <c r="E5109" s="71"/>
    </row>
    <row r="5110" spans="4:5" ht="26.1" customHeight="1">
      <c r="D5110" s="64"/>
      <c r="E5110" s="71"/>
    </row>
    <row r="5111" spans="4:5" ht="26.1" customHeight="1">
      <c r="D5111" s="64"/>
      <c r="E5111" s="71"/>
    </row>
    <row r="5112" spans="4:5" ht="26.1" customHeight="1">
      <c r="D5112" s="64"/>
      <c r="E5112" s="71"/>
    </row>
    <row r="5113" spans="4:5" ht="26.1" customHeight="1">
      <c r="D5113" s="64"/>
      <c r="E5113" s="71"/>
    </row>
    <row r="5114" spans="4:5" ht="26.1" customHeight="1">
      <c r="D5114" s="64"/>
      <c r="E5114" s="71"/>
    </row>
    <row r="5115" spans="4:5" ht="26.1" customHeight="1">
      <c r="D5115" s="64"/>
      <c r="E5115" s="71"/>
    </row>
    <row r="5116" spans="4:5" ht="26.1" customHeight="1">
      <c r="D5116" s="64"/>
      <c r="E5116" s="71"/>
    </row>
    <row r="5117" spans="4:5" ht="26.1" customHeight="1">
      <c r="D5117" s="64"/>
      <c r="E5117" s="71"/>
    </row>
    <row r="5118" spans="4:5" ht="26.1" customHeight="1">
      <c r="D5118" s="64"/>
      <c r="E5118" s="71"/>
    </row>
    <row r="5119" spans="4:5" ht="26.1" customHeight="1">
      <c r="D5119" s="64"/>
      <c r="E5119" s="71"/>
    </row>
    <row r="5120" spans="4:5" ht="26.1" customHeight="1">
      <c r="D5120" s="64"/>
      <c r="E5120" s="71"/>
    </row>
    <row r="5121" spans="4:5" ht="26.1" customHeight="1">
      <c r="D5121" s="64"/>
      <c r="E5121" s="71"/>
    </row>
    <row r="5122" spans="4:5" ht="26.1" customHeight="1">
      <c r="D5122" s="64"/>
      <c r="E5122" s="71"/>
    </row>
    <row r="5123" spans="4:5" ht="26.1" customHeight="1">
      <c r="D5123" s="64"/>
      <c r="E5123" s="71"/>
    </row>
    <row r="5124" spans="4:5" ht="26.1" customHeight="1">
      <c r="D5124" s="64"/>
      <c r="E5124" s="71"/>
    </row>
    <row r="5125" spans="4:5" ht="26.1" customHeight="1">
      <c r="D5125" s="64"/>
      <c r="E5125" s="71"/>
    </row>
    <row r="5126" spans="4:5" ht="26.1" customHeight="1">
      <c r="D5126" s="64"/>
      <c r="E5126" s="71"/>
    </row>
    <row r="5127" spans="4:5" ht="26.1" customHeight="1">
      <c r="D5127" s="64"/>
      <c r="E5127" s="71"/>
    </row>
    <row r="5128" spans="4:5" ht="26.1" customHeight="1">
      <c r="D5128" s="64"/>
      <c r="E5128" s="71"/>
    </row>
    <row r="5129" spans="4:5" ht="26.1" customHeight="1">
      <c r="D5129" s="64"/>
      <c r="E5129" s="71"/>
    </row>
    <row r="5130" spans="4:5" ht="26.1" customHeight="1">
      <c r="D5130" s="64"/>
      <c r="E5130" s="71"/>
    </row>
    <row r="5131" spans="4:5" ht="26.1" customHeight="1">
      <c r="D5131" s="64"/>
      <c r="E5131" s="71"/>
    </row>
    <row r="5132" spans="4:5" ht="26.1" customHeight="1">
      <c r="D5132" s="64"/>
      <c r="E5132" s="71"/>
    </row>
    <row r="5133" spans="4:5" ht="26.1" customHeight="1">
      <c r="D5133" s="64"/>
      <c r="E5133" s="71"/>
    </row>
    <row r="5134" spans="4:5" ht="26.1" customHeight="1">
      <c r="D5134" s="64"/>
      <c r="E5134" s="71"/>
    </row>
    <row r="5135" spans="4:5" ht="26.1" customHeight="1">
      <c r="D5135" s="64"/>
      <c r="E5135" s="71"/>
    </row>
    <row r="5136" spans="4:5" ht="26.1" customHeight="1">
      <c r="D5136" s="64"/>
      <c r="E5136" s="71"/>
    </row>
    <row r="5137" spans="4:5" ht="26.1" customHeight="1">
      <c r="D5137" s="64"/>
      <c r="E5137" s="71"/>
    </row>
    <row r="5138" spans="4:5" ht="26.1" customHeight="1">
      <c r="D5138" s="64"/>
      <c r="E5138" s="71"/>
    </row>
    <row r="5139" spans="4:5" ht="26.1" customHeight="1">
      <c r="D5139" s="64"/>
      <c r="E5139" s="71"/>
    </row>
    <row r="5140" spans="4:5" ht="26.1" customHeight="1">
      <c r="D5140" s="64"/>
      <c r="E5140" s="71"/>
    </row>
    <row r="5141" spans="4:5" ht="26.1" customHeight="1">
      <c r="D5141" s="64"/>
      <c r="E5141" s="71"/>
    </row>
    <row r="5142" spans="4:5" ht="26.1" customHeight="1">
      <c r="D5142" s="64"/>
      <c r="E5142" s="71"/>
    </row>
    <row r="5143" spans="4:5" ht="26.1" customHeight="1">
      <c r="D5143" s="64"/>
      <c r="E5143" s="71"/>
    </row>
    <row r="5144" spans="4:5" ht="26.1" customHeight="1">
      <c r="D5144" s="64"/>
      <c r="E5144" s="71"/>
    </row>
    <row r="5145" spans="4:5" ht="26.1" customHeight="1">
      <c r="D5145" s="64"/>
      <c r="E5145" s="71"/>
    </row>
    <row r="5146" spans="4:5" ht="26.1" customHeight="1">
      <c r="D5146" s="64"/>
      <c r="E5146" s="71"/>
    </row>
    <row r="5147" spans="4:5" ht="26.1" customHeight="1">
      <c r="D5147" s="64"/>
      <c r="E5147" s="71"/>
    </row>
    <row r="5148" spans="4:5" ht="26.1" customHeight="1">
      <c r="D5148" s="64"/>
      <c r="E5148" s="71"/>
    </row>
    <row r="5149" spans="4:5" ht="26.1" customHeight="1">
      <c r="D5149" s="64"/>
      <c r="E5149" s="71"/>
    </row>
    <row r="5150" spans="4:5" ht="26.1" customHeight="1">
      <c r="D5150" s="64"/>
      <c r="E5150" s="71"/>
    </row>
    <row r="5151" spans="4:5" ht="26.1" customHeight="1">
      <c r="D5151" s="64"/>
      <c r="E5151" s="71"/>
    </row>
    <row r="5152" spans="4:5" ht="26.1" customHeight="1">
      <c r="D5152" s="64"/>
      <c r="E5152" s="71"/>
    </row>
    <row r="5153" spans="4:5" ht="26.1" customHeight="1">
      <c r="D5153" s="64"/>
      <c r="E5153" s="71"/>
    </row>
    <row r="5154" spans="4:5" ht="26.1" customHeight="1">
      <c r="D5154" s="64"/>
      <c r="E5154" s="71"/>
    </row>
    <row r="5155" spans="4:5" ht="26.1" customHeight="1">
      <c r="D5155" s="64"/>
      <c r="E5155" s="71"/>
    </row>
    <row r="5156" spans="4:5" ht="26.1" customHeight="1">
      <c r="D5156" s="64"/>
      <c r="E5156" s="71"/>
    </row>
    <row r="5157" spans="4:5" ht="26.1" customHeight="1">
      <c r="D5157" s="64"/>
      <c r="E5157" s="71"/>
    </row>
    <row r="5158" spans="4:5" ht="26.1" customHeight="1">
      <c r="D5158" s="64"/>
      <c r="E5158" s="71"/>
    </row>
    <row r="5159" spans="4:5" ht="26.1" customHeight="1">
      <c r="D5159" s="64"/>
      <c r="E5159" s="71"/>
    </row>
    <row r="5160" spans="4:5" ht="26.1" customHeight="1">
      <c r="D5160" s="64"/>
      <c r="E5160" s="71"/>
    </row>
    <row r="5161" spans="4:5" ht="26.1" customHeight="1">
      <c r="D5161" s="64"/>
      <c r="E5161" s="71"/>
    </row>
    <row r="5162" spans="4:5" ht="26.1" customHeight="1">
      <c r="D5162" s="64"/>
      <c r="E5162" s="71"/>
    </row>
    <row r="5163" spans="4:5" ht="26.1" customHeight="1">
      <c r="D5163" s="64"/>
      <c r="E5163" s="71"/>
    </row>
    <row r="5164" spans="4:5" ht="26.1" customHeight="1">
      <c r="D5164" s="64"/>
      <c r="E5164" s="71"/>
    </row>
    <row r="5165" spans="4:5" ht="26.1" customHeight="1">
      <c r="D5165" s="64"/>
      <c r="E5165" s="71"/>
    </row>
    <row r="5166" spans="4:5" ht="26.1" customHeight="1">
      <c r="D5166" s="64"/>
      <c r="E5166" s="71"/>
    </row>
    <row r="5167" spans="4:5" ht="26.1" customHeight="1">
      <c r="D5167" s="64"/>
      <c r="E5167" s="71"/>
    </row>
    <row r="5168" spans="4:5" ht="26.1" customHeight="1">
      <c r="D5168" s="64"/>
      <c r="E5168" s="71"/>
    </row>
    <row r="5169" spans="4:5" ht="26.1" customHeight="1">
      <c r="D5169" s="64"/>
      <c r="E5169" s="71"/>
    </row>
    <row r="5170" spans="4:5" ht="26.1" customHeight="1">
      <c r="D5170" s="64"/>
      <c r="E5170" s="71"/>
    </row>
    <row r="5171" spans="4:5" ht="26.1" customHeight="1">
      <c r="D5171" s="64"/>
      <c r="E5171" s="71"/>
    </row>
    <row r="5172" spans="4:5" ht="26.1" customHeight="1">
      <c r="D5172" s="64"/>
      <c r="E5172" s="71"/>
    </row>
    <row r="5173" spans="4:5" ht="26.1" customHeight="1">
      <c r="D5173" s="64"/>
      <c r="E5173" s="71"/>
    </row>
    <row r="5174" spans="4:5" ht="26.1" customHeight="1">
      <c r="D5174" s="64"/>
      <c r="E5174" s="71"/>
    </row>
    <row r="5175" spans="4:5" ht="26.1" customHeight="1">
      <c r="D5175" s="64"/>
      <c r="E5175" s="71"/>
    </row>
    <row r="5176" spans="4:5" ht="26.1" customHeight="1">
      <c r="D5176" s="64"/>
      <c r="E5176" s="71"/>
    </row>
    <row r="5177" spans="4:5" ht="26.1" customHeight="1">
      <c r="D5177" s="64"/>
      <c r="E5177" s="71"/>
    </row>
    <row r="5178" spans="4:5" ht="26.1" customHeight="1">
      <c r="D5178" s="64"/>
      <c r="E5178" s="71"/>
    </row>
    <row r="5179" spans="4:5" ht="26.1" customHeight="1">
      <c r="D5179" s="64"/>
      <c r="E5179" s="71"/>
    </row>
    <row r="5180" spans="4:5" ht="26.1" customHeight="1">
      <c r="D5180" s="64"/>
      <c r="E5180" s="71"/>
    </row>
    <row r="5181" spans="4:5" ht="26.1" customHeight="1">
      <c r="D5181" s="64"/>
      <c r="E5181" s="71"/>
    </row>
    <row r="5182" spans="4:5" ht="26.1" customHeight="1">
      <c r="D5182" s="64"/>
      <c r="E5182" s="71"/>
    </row>
    <row r="5183" spans="4:5" ht="26.1" customHeight="1">
      <c r="D5183" s="64"/>
      <c r="E5183" s="71"/>
    </row>
    <row r="5184" spans="4:5" ht="26.1" customHeight="1">
      <c r="D5184" s="64"/>
      <c r="E5184" s="71"/>
    </row>
    <row r="5185" spans="4:5" ht="26.1" customHeight="1">
      <c r="D5185" s="64"/>
      <c r="E5185" s="71"/>
    </row>
    <row r="5186" spans="4:5" ht="26.1" customHeight="1">
      <c r="D5186" s="64"/>
      <c r="E5186" s="71"/>
    </row>
    <row r="5187" spans="4:5" ht="26.1" customHeight="1">
      <c r="D5187" s="64"/>
      <c r="E5187" s="71"/>
    </row>
    <row r="5188" spans="4:5" ht="26.1" customHeight="1">
      <c r="D5188" s="64"/>
      <c r="E5188" s="71"/>
    </row>
    <row r="5189" spans="4:5" ht="26.1" customHeight="1">
      <c r="D5189" s="64"/>
      <c r="E5189" s="71"/>
    </row>
    <row r="5190" spans="4:5" ht="26.1" customHeight="1">
      <c r="D5190" s="64"/>
      <c r="E5190" s="71"/>
    </row>
    <row r="5191" spans="4:5" ht="26.1" customHeight="1">
      <c r="D5191" s="64"/>
      <c r="E5191" s="71"/>
    </row>
    <row r="5192" spans="4:5" ht="26.1" customHeight="1">
      <c r="D5192" s="64"/>
      <c r="E5192" s="71"/>
    </row>
    <row r="5193" spans="4:5" ht="26.1" customHeight="1">
      <c r="D5193" s="64"/>
      <c r="E5193" s="71"/>
    </row>
    <row r="5194" spans="4:5" ht="26.1" customHeight="1">
      <c r="D5194" s="64"/>
      <c r="E5194" s="71"/>
    </row>
    <row r="5195" spans="4:5" ht="26.1" customHeight="1">
      <c r="D5195" s="64"/>
      <c r="E5195" s="71"/>
    </row>
    <row r="5196" spans="4:5" ht="26.1" customHeight="1">
      <c r="D5196" s="64"/>
      <c r="E5196" s="71"/>
    </row>
    <row r="5197" spans="4:5" ht="26.1" customHeight="1">
      <c r="D5197" s="64"/>
      <c r="E5197" s="71"/>
    </row>
    <row r="5198" spans="4:5" ht="26.1" customHeight="1">
      <c r="D5198" s="64"/>
      <c r="E5198" s="71"/>
    </row>
    <row r="5199" spans="4:5" ht="26.1" customHeight="1">
      <c r="D5199" s="64"/>
      <c r="E5199" s="71"/>
    </row>
    <row r="5200" spans="4:5" ht="26.1" customHeight="1">
      <c r="D5200" s="64"/>
      <c r="E5200" s="71"/>
    </row>
    <row r="5201" spans="4:5" ht="26.1" customHeight="1">
      <c r="D5201" s="64"/>
      <c r="E5201" s="71"/>
    </row>
    <row r="5202" spans="4:5" ht="26.1" customHeight="1">
      <c r="D5202" s="64"/>
      <c r="E5202" s="71"/>
    </row>
    <row r="5203" spans="4:5" ht="26.1" customHeight="1">
      <c r="D5203" s="64"/>
      <c r="E5203" s="71"/>
    </row>
    <row r="5204" spans="4:5" ht="26.1" customHeight="1">
      <c r="D5204" s="64"/>
      <c r="E5204" s="71"/>
    </row>
    <row r="5205" spans="4:5" ht="26.1" customHeight="1">
      <c r="D5205" s="64"/>
      <c r="E5205" s="71"/>
    </row>
    <row r="5206" spans="4:5" ht="26.1" customHeight="1">
      <c r="D5206" s="64"/>
      <c r="E5206" s="71"/>
    </row>
    <row r="5207" spans="4:5" ht="26.1" customHeight="1">
      <c r="D5207" s="64"/>
      <c r="E5207" s="71"/>
    </row>
    <row r="5208" spans="4:5" ht="26.1" customHeight="1">
      <c r="D5208" s="64"/>
      <c r="E5208" s="71"/>
    </row>
    <row r="5209" spans="4:5" ht="26.1" customHeight="1">
      <c r="D5209" s="64"/>
      <c r="E5209" s="71"/>
    </row>
    <row r="5210" spans="4:5" ht="26.1" customHeight="1">
      <c r="D5210" s="64"/>
      <c r="E5210" s="71"/>
    </row>
    <row r="5211" spans="4:5" ht="26.1" customHeight="1">
      <c r="D5211" s="64"/>
      <c r="E5211" s="71"/>
    </row>
    <row r="5212" spans="4:5" ht="26.1" customHeight="1">
      <c r="D5212" s="64"/>
      <c r="E5212" s="71"/>
    </row>
    <row r="5213" spans="4:5" ht="26.1" customHeight="1">
      <c r="D5213" s="64"/>
      <c r="E5213" s="71"/>
    </row>
    <row r="5214" spans="4:5" ht="26.1" customHeight="1">
      <c r="D5214" s="64"/>
      <c r="E5214" s="71"/>
    </row>
    <row r="5215" spans="4:5" ht="26.1" customHeight="1">
      <c r="D5215" s="64"/>
      <c r="E5215" s="71"/>
    </row>
    <row r="5216" spans="4:5" ht="26.1" customHeight="1">
      <c r="D5216" s="64"/>
      <c r="E5216" s="71"/>
    </row>
    <row r="5217" spans="4:5" ht="26.1" customHeight="1">
      <c r="D5217" s="64"/>
      <c r="E5217" s="71"/>
    </row>
    <row r="5218" spans="4:5" ht="26.1" customHeight="1">
      <c r="D5218" s="64"/>
      <c r="E5218" s="71"/>
    </row>
    <row r="5219" spans="4:5" ht="26.1" customHeight="1">
      <c r="D5219" s="64"/>
      <c r="E5219" s="71"/>
    </row>
    <row r="5220" spans="4:5" ht="26.1" customHeight="1">
      <c r="D5220" s="64"/>
      <c r="E5220" s="71"/>
    </row>
    <row r="5221" spans="4:5" ht="26.1" customHeight="1">
      <c r="D5221" s="64"/>
      <c r="E5221" s="71"/>
    </row>
    <row r="5222" spans="4:5" ht="26.1" customHeight="1">
      <c r="D5222" s="64"/>
      <c r="E5222" s="71"/>
    </row>
    <row r="5223" spans="4:5" ht="26.1" customHeight="1">
      <c r="D5223" s="64"/>
      <c r="E5223" s="71"/>
    </row>
    <row r="5224" spans="4:5" ht="26.1" customHeight="1">
      <c r="D5224" s="64"/>
      <c r="E5224" s="71"/>
    </row>
    <row r="5225" spans="4:5" ht="26.1" customHeight="1">
      <c r="D5225" s="64"/>
      <c r="E5225" s="71"/>
    </row>
    <row r="5226" spans="4:5" ht="26.1" customHeight="1">
      <c r="D5226" s="64"/>
      <c r="E5226" s="71"/>
    </row>
    <row r="5227" spans="4:5" ht="26.1" customHeight="1">
      <c r="D5227" s="64"/>
      <c r="E5227" s="71"/>
    </row>
    <row r="5228" spans="4:5" ht="26.1" customHeight="1">
      <c r="D5228" s="64"/>
      <c r="E5228" s="71"/>
    </row>
    <row r="5229" spans="4:5" ht="26.1" customHeight="1">
      <c r="D5229" s="64"/>
      <c r="E5229" s="71"/>
    </row>
    <row r="5230" spans="4:5" ht="26.1" customHeight="1">
      <c r="D5230" s="64"/>
      <c r="E5230" s="71"/>
    </row>
    <row r="5231" spans="4:5" ht="26.1" customHeight="1">
      <c r="D5231" s="64"/>
      <c r="E5231" s="71"/>
    </row>
    <row r="5232" spans="4:5" ht="26.1" customHeight="1">
      <c r="D5232" s="64"/>
      <c r="E5232" s="71"/>
    </row>
    <row r="5233" spans="4:5" ht="26.1" customHeight="1">
      <c r="D5233" s="64"/>
      <c r="E5233" s="71"/>
    </row>
    <row r="5234" spans="4:5" ht="26.1" customHeight="1">
      <c r="D5234" s="64"/>
      <c r="E5234" s="71"/>
    </row>
    <row r="5235" spans="4:5" ht="26.1" customHeight="1">
      <c r="D5235" s="64"/>
      <c r="E5235" s="71"/>
    </row>
    <row r="5236" spans="4:5" ht="26.1" customHeight="1">
      <c r="D5236" s="64"/>
      <c r="E5236" s="71"/>
    </row>
    <row r="5237" spans="4:5" ht="26.1" customHeight="1">
      <c r="D5237" s="64"/>
      <c r="E5237" s="71"/>
    </row>
    <row r="5238" spans="4:5" ht="26.1" customHeight="1">
      <c r="D5238" s="64"/>
      <c r="E5238" s="71"/>
    </row>
    <row r="5239" spans="4:5" ht="26.1" customHeight="1">
      <c r="D5239" s="64"/>
      <c r="E5239" s="71"/>
    </row>
    <row r="5240" spans="4:5" ht="26.1" customHeight="1">
      <c r="D5240" s="64"/>
      <c r="E5240" s="71"/>
    </row>
    <row r="5241" spans="4:5" ht="26.1" customHeight="1">
      <c r="D5241" s="64"/>
      <c r="E5241" s="71"/>
    </row>
    <row r="5242" spans="4:5" ht="26.1" customHeight="1">
      <c r="D5242" s="64"/>
      <c r="E5242" s="71"/>
    </row>
    <row r="5243" spans="4:5" ht="26.1" customHeight="1">
      <c r="D5243" s="64"/>
      <c r="E5243" s="71"/>
    </row>
    <row r="5244" spans="4:5" ht="26.1" customHeight="1">
      <c r="D5244" s="64"/>
      <c r="E5244" s="71"/>
    </row>
    <row r="5245" spans="4:5" ht="26.1" customHeight="1">
      <c r="D5245" s="64"/>
      <c r="E5245" s="71"/>
    </row>
    <row r="5246" spans="4:5" ht="26.1" customHeight="1">
      <c r="D5246" s="64"/>
      <c r="E5246" s="71"/>
    </row>
    <row r="5247" spans="4:5" ht="26.1" customHeight="1">
      <c r="D5247" s="64"/>
      <c r="E5247" s="71"/>
    </row>
    <row r="5248" spans="4:5" ht="26.1" customHeight="1">
      <c r="D5248" s="64"/>
      <c r="E5248" s="71"/>
    </row>
    <row r="5249" spans="4:5" ht="26.1" customHeight="1">
      <c r="D5249" s="64"/>
      <c r="E5249" s="71"/>
    </row>
    <row r="5250" spans="4:5" ht="26.1" customHeight="1">
      <c r="D5250" s="64"/>
      <c r="E5250" s="71"/>
    </row>
    <row r="5251" spans="4:5" ht="26.1" customHeight="1">
      <c r="D5251" s="64"/>
      <c r="E5251" s="71"/>
    </row>
    <row r="5252" spans="4:5" ht="26.1" customHeight="1">
      <c r="D5252" s="64"/>
      <c r="E5252" s="71"/>
    </row>
    <row r="5253" spans="4:5" ht="26.1" customHeight="1">
      <c r="D5253" s="64"/>
      <c r="E5253" s="71"/>
    </row>
    <row r="5254" spans="4:5" ht="26.1" customHeight="1">
      <c r="D5254" s="64"/>
      <c r="E5254" s="71"/>
    </row>
    <row r="5255" spans="4:5" ht="26.1" customHeight="1">
      <c r="D5255" s="64"/>
      <c r="E5255" s="71"/>
    </row>
    <row r="5256" spans="4:5" ht="26.1" customHeight="1">
      <c r="D5256" s="64"/>
      <c r="E5256" s="71"/>
    </row>
    <row r="5257" spans="4:5" ht="26.1" customHeight="1">
      <c r="D5257" s="64"/>
      <c r="E5257" s="71"/>
    </row>
    <row r="5258" spans="4:5" ht="26.1" customHeight="1">
      <c r="D5258" s="64"/>
      <c r="E5258" s="71"/>
    </row>
    <row r="5259" spans="4:5" ht="26.1" customHeight="1">
      <c r="D5259" s="64"/>
      <c r="E5259" s="71"/>
    </row>
    <row r="5260" spans="4:5" ht="26.1" customHeight="1">
      <c r="D5260" s="64"/>
      <c r="E5260" s="71"/>
    </row>
    <row r="5261" spans="4:5" ht="26.1" customHeight="1">
      <c r="D5261" s="64"/>
      <c r="E5261" s="71"/>
    </row>
    <row r="5262" spans="4:5" ht="26.1" customHeight="1">
      <c r="D5262" s="64"/>
      <c r="E5262" s="71"/>
    </row>
    <row r="5263" spans="4:5" ht="26.1" customHeight="1">
      <c r="D5263" s="64"/>
      <c r="E5263" s="71"/>
    </row>
    <row r="5264" spans="4:5" ht="26.1" customHeight="1">
      <c r="D5264" s="64"/>
      <c r="E5264" s="71"/>
    </row>
    <row r="5265" spans="4:5" ht="26.1" customHeight="1">
      <c r="D5265" s="64"/>
      <c r="E5265" s="71"/>
    </row>
    <row r="5266" spans="4:5" ht="26.1" customHeight="1">
      <c r="D5266" s="64"/>
      <c r="E5266" s="71"/>
    </row>
    <row r="5267" spans="4:5" ht="26.1" customHeight="1">
      <c r="D5267" s="64"/>
      <c r="E5267" s="71"/>
    </row>
    <row r="5268" spans="4:5" ht="26.1" customHeight="1">
      <c r="D5268" s="64"/>
      <c r="E5268" s="71"/>
    </row>
    <row r="5269" spans="4:5" ht="26.1" customHeight="1">
      <c r="D5269" s="64"/>
      <c r="E5269" s="71"/>
    </row>
    <row r="5270" spans="4:5" ht="26.1" customHeight="1">
      <c r="D5270" s="64"/>
      <c r="E5270" s="71"/>
    </row>
    <row r="5271" spans="4:5" ht="26.1" customHeight="1">
      <c r="D5271" s="64"/>
      <c r="E5271" s="71"/>
    </row>
    <row r="5272" spans="4:5" ht="26.1" customHeight="1">
      <c r="D5272" s="64"/>
      <c r="E5272" s="71"/>
    </row>
    <row r="5273" spans="4:5" ht="26.1" customHeight="1">
      <c r="D5273" s="64"/>
      <c r="E5273" s="71"/>
    </row>
    <row r="5274" spans="4:5" ht="26.1" customHeight="1">
      <c r="D5274" s="64"/>
      <c r="E5274" s="71"/>
    </row>
    <row r="5275" spans="4:5" ht="26.1" customHeight="1">
      <c r="D5275" s="64"/>
      <c r="E5275" s="71"/>
    </row>
    <row r="5276" spans="4:5" ht="26.1" customHeight="1">
      <c r="D5276" s="64"/>
      <c r="E5276" s="71"/>
    </row>
    <row r="5277" spans="4:5" ht="26.1" customHeight="1">
      <c r="D5277" s="64"/>
      <c r="E5277" s="71"/>
    </row>
    <row r="5278" spans="4:5" ht="26.1" customHeight="1">
      <c r="D5278" s="64"/>
      <c r="E5278" s="71"/>
    </row>
    <row r="5279" spans="4:5" ht="26.1" customHeight="1">
      <c r="D5279" s="64"/>
      <c r="E5279" s="71"/>
    </row>
    <row r="5280" spans="4:5" ht="26.1" customHeight="1">
      <c r="D5280" s="64"/>
      <c r="E5280" s="71"/>
    </row>
    <row r="5281" spans="4:5" ht="26.1" customHeight="1">
      <c r="D5281" s="64"/>
      <c r="E5281" s="71"/>
    </row>
    <row r="5282" spans="4:5" ht="26.1" customHeight="1">
      <c r="D5282" s="64"/>
      <c r="E5282" s="71"/>
    </row>
    <row r="5283" spans="4:5" ht="26.1" customHeight="1">
      <c r="D5283" s="64"/>
      <c r="E5283" s="71"/>
    </row>
    <row r="5284" spans="4:5" ht="26.1" customHeight="1">
      <c r="D5284" s="64"/>
      <c r="E5284" s="71"/>
    </row>
    <row r="5285" spans="4:5" ht="26.1" customHeight="1">
      <c r="D5285" s="64"/>
      <c r="E5285" s="71"/>
    </row>
    <row r="5286" spans="4:5" ht="26.1" customHeight="1">
      <c r="D5286" s="64"/>
      <c r="E5286" s="71"/>
    </row>
    <row r="5287" spans="4:5" ht="26.1" customHeight="1">
      <c r="D5287" s="64"/>
      <c r="E5287" s="71"/>
    </row>
    <row r="5288" spans="4:5" ht="26.1" customHeight="1">
      <c r="D5288" s="64"/>
      <c r="E5288" s="71"/>
    </row>
    <row r="5289" spans="4:5" ht="26.1" customHeight="1">
      <c r="D5289" s="64"/>
      <c r="E5289" s="71"/>
    </row>
    <row r="5290" spans="4:5" ht="26.1" customHeight="1">
      <c r="D5290" s="64"/>
      <c r="E5290" s="71"/>
    </row>
    <row r="5291" spans="4:5" ht="26.1" customHeight="1">
      <c r="D5291" s="64"/>
      <c r="E5291" s="71"/>
    </row>
    <row r="5292" spans="4:5" ht="26.1" customHeight="1">
      <c r="D5292" s="64"/>
      <c r="E5292" s="71"/>
    </row>
    <row r="5293" spans="4:5" ht="26.1" customHeight="1">
      <c r="D5293" s="64"/>
      <c r="E5293" s="71"/>
    </row>
    <row r="5294" spans="4:5" ht="26.1" customHeight="1">
      <c r="D5294" s="64"/>
      <c r="E5294" s="71"/>
    </row>
    <row r="5295" spans="4:5" ht="26.1" customHeight="1">
      <c r="D5295" s="64"/>
      <c r="E5295" s="71"/>
    </row>
    <row r="5296" spans="4:5" ht="26.1" customHeight="1">
      <c r="D5296" s="64"/>
      <c r="E5296" s="71"/>
    </row>
    <row r="5297" spans="4:5" ht="26.1" customHeight="1">
      <c r="D5297" s="64"/>
      <c r="E5297" s="71"/>
    </row>
    <row r="5298" spans="4:5" ht="26.1" customHeight="1">
      <c r="D5298" s="64"/>
      <c r="E5298" s="71"/>
    </row>
    <row r="5299" spans="4:5" ht="26.1" customHeight="1">
      <c r="D5299" s="64"/>
      <c r="E5299" s="71"/>
    </row>
    <row r="5300" spans="4:5" ht="26.1" customHeight="1">
      <c r="D5300" s="64"/>
      <c r="E5300" s="71"/>
    </row>
    <row r="5301" spans="4:5" ht="26.1" customHeight="1">
      <c r="D5301" s="64"/>
      <c r="E5301" s="71"/>
    </row>
    <row r="5302" spans="4:5" ht="26.1" customHeight="1">
      <c r="D5302" s="64"/>
      <c r="E5302" s="71"/>
    </row>
    <row r="5303" spans="4:5" ht="26.1" customHeight="1">
      <c r="D5303" s="64"/>
      <c r="E5303" s="71"/>
    </row>
    <row r="5304" spans="4:5" ht="26.1" customHeight="1">
      <c r="D5304" s="64"/>
      <c r="E5304" s="71"/>
    </row>
    <row r="5305" spans="4:5" ht="26.1" customHeight="1">
      <c r="D5305" s="64"/>
      <c r="E5305" s="71"/>
    </row>
    <row r="5306" spans="4:5" ht="26.1" customHeight="1">
      <c r="D5306" s="64"/>
      <c r="E5306" s="71"/>
    </row>
    <row r="5307" spans="4:5" ht="26.1" customHeight="1">
      <c r="D5307" s="64"/>
      <c r="E5307" s="71"/>
    </row>
    <row r="5308" spans="4:5" ht="26.1" customHeight="1">
      <c r="D5308" s="64"/>
      <c r="E5308" s="71"/>
    </row>
    <row r="5309" spans="4:5" ht="26.1" customHeight="1">
      <c r="D5309" s="64"/>
      <c r="E5309" s="71"/>
    </row>
    <row r="5310" spans="4:5" ht="26.1" customHeight="1">
      <c r="D5310" s="64"/>
      <c r="E5310" s="71"/>
    </row>
    <row r="5311" spans="4:5" ht="26.1" customHeight="1">
      <c r="D5311" s="64"/>
      <c r="E5311" s="71"/>
    </row>
    <row r="5312" spans="4:5" ht="26.1" customHeight="1">
      <c r="D5312" s="64"/>
      <c r="E5312" s="71"/>
    </row>
    <row r="5313" spans="4:5" ht="26.1" customHeight="1">
      <c r="D5313" s="64"/>
      <c r="E5313" s="71"/>
    </row>
    <row r="5314" spans="4:5" ht="26.1" customHeight="1">
      <c r="D5314" s="64"/>
      <c r="E5314" s="71"/>
    </row>
    <row r="5315" spans="4:5" ht="26.1" customHeight="1">
      <c r="D5315" s="64"/>
      <c r="E5315" s="71"/>
    </row>
    <row r="5316" spans="4:5" ht="26.1" customHeight="1">
      <c r="D5316" s="64"/>
      <c r="E5316" s="71"/>
    </row>
    <row r="5317" spans="4:5" ht="26.1" customHeight="1">
      <c r="D5317" s="64"/>
      <c r="E5317" s="71"/>
    </row>
    <row r="5318" spans="4:5" ht="26.1" customHeight="1">
      <c r="D5318" s="64"/>
      <c r="E5318" s="71"/>
    </row>
    <row r="5319" spans="4:5" ht="26.1" customHeight="1">
      <c r="D5319" s="64"/>
      <c r="E5319" s="71"/>
    </row>
    <row r="5320" spans="4:5" ht="26.1" customHeight="1">
      <c r="D5320" s="64"/>
      <c r="E5320" s="71"/>
    </row>
    <row r="5321" spans="4:5" ht="26.1" customHeight="1">
      <c r="D5321" s="64"/>
      <c r="E5321" s="71"/>
    </row>
    <row r="5322" spans="4:5" ht="26.1" customHeight="1">
      <c r="D5322" s="64"/>
      <c r="E5322" s="71"/>
    </row>
    <row r="5323" spans="4:5" ht="26.1" customHeight="1">
      <c r="D5323" s="64"/>
      <c r="E5323" s="71"/>
    </row>
    <row r="5324" spans="4:5" ht="26.1" customHeight="1">
      <c r="D5324" s="64"/>
      <c r="E5324" s="71"/>
    </row>
    <row r="5325" spans="4:5" ht="26.1" customHeight="1">
      <c r="D5325" s="64"/>
      <c r="E5325" s="71"/>
    </row>
    <row r="5326" spans="4:5" ht="26.1" customHeight="1">
      <c r="D5326" s="64"/>
      <c r="E5326" s="71"/>
    </row>
    <row r="5327" spans="4:5" ht="26.1" customHeight="1">
      <c r="D5327" s="64"/>
      <c r="E5327" s="71"/>
    </row>
    <row r="5328" spans="4:5" ht="26.1" customHeight="1">
      <c r="D5328" s="64"/>
      <c r="E5328" s="71"/>
    </row>
    <row r="5329" spans="4:5" ht="26.1" customHeight="1">
      <c r="D5329" s="64"/>
      <c r="E5329" s="71"/>
    </row>
    <row r="5330" spans="4:5" ht="26.1" customHeight="1">
      <c r="D5330" s="64"/>
      <c r="E5330" s="71"/>
    </row>
    <row r="5331" spans="4:5" ht="26.1" customHeight="1">
      <c r="D5331" s="64"/>
      <c r="E5331" s="71"/>
    </row>
    <row r="5332" spans="4:5" ht="26.1" customHeight="1">
      <c r="D5332" s="64"/>
      <c r="E5332" s="71"/>
    </row>
    <row r="5333" spans="4:5" ht="26.1" customHeight="1">
      <c r="D5333" s="64"/>
      <c r="E5333" s="71"/>
    </row>
    <row r="5334" spans="4:5" ht="26.1" customHeight="1">
      <c r="D5334" s="64"/>
      <c r="E5334" s="71"/>
    </row>
    <row r="5335" spans="4:5" ht="26.1" customHeight="1">
      <c r="D5335" s="64"/>
      <c r="E5335" s="71"/>
    </row>
    <row r="5336" spans="4:5" ht="26.1" customHeight="1">
      <c r="D5336" s="64"/>
      <c r="E5336" s="71"/>
    </row>
    <row r="5337" spans="4:5" ht="26.1" customHeight="1">
      <c r="D5337" s="64"/>
      <c r="E5337" s="71"/>
    </row>
    <row r="5338" spans="4:5" ht="26.1" customHeight="1">
      <c r="D5338" s="64"/>
      <c r="E5338" s="71"/>
    </row>
    <row r="5339" spans="4:5" ht="26.1" customHeight="1">
      <c r="D5339" s="64"/>
      <c r="E5339" s="71"/>
    </row>
    <row r="5340" spans="4:5" ht="26.1" customHeight="1">
      <c r="D5340" s="64"/>
      <c r="E5340" s="71"/>
    </row>
    <row r="5341" spans="4:5" ht="26.1" customHeight="1">
      <c r="D5341" s="64"/>
      <c r="E5341" s="71"/>
    </row>
    <row r="5342" spans="4:5" ht="26.1" customHeight="1">
      <c r="D5342" s="64"/>
      <c r="E5342" s="71"/>
    </row>
    <row r="5343" spans="4:5" ht="26.1" customHeight="1">
      <c r="D5343" s="64"/>
      <c r="E5343" s="71"/>
    </row>
    <row r="5344" spans="4:5" ht="26.1" customHeight="1">
      <c r="D5344" s="64"/>
      <c r="E5344" s="71"/>
    </row>
    <row r="5345" spans="4:5" ht="26.1" customHeight="1">
      <c r="D5345" s="64"/>
      <c r="E5345" s="71"/>
    </row>
    <row r="5346" spans="4:5" ht="26.1" customHeight="1">
      <c r="D5346" s="64"/>
      <c r="E5346" s="71"/>
    </row>
    <row r="5347" spans="4:5" ht="26.1" customHeight="1">
      <c r="D5347" s="64"/>
      <c r="E5347" s="71"/>
    </row>
    <row r="5348" spans="4:5" ht="26.1" customHeight="1">
      <c r="D5348" s="64"/>
      <c r="E5348" s="71"/>
    </row>
    <row r="5349" spans="4:5" ht="26.1" customHeight="1">
      <c r="D5349" s="64"/>
      <c r="E5349" s="71"/>
    </row>
    <row r="5350" spans="4:5" ht="26.1" customHeight="1">
      <c r="D5350" s="64"/>
      <c r="E5350" s="71"/>
    </row>
    <row r="5351" spans="4:5" ht="26.1" customHeight="1">
      <c r="D5351" s="64"/>
      <c r="E5351" s="71"/>
    </row>
    <row r="5352" spans="4:5" ht="26.1" customHeight="1">
      <c r="D5352" s="64"/>
      <c r="E5352" s="71"/>
    </row>
    <row r="5353" spans="4:5" ht="26.1" customHeight="1">
      <c r="D5353" s="64"/>
      <c r="E5353" s="71"/>
    </row>
    <row r="5354" spans="4:5" ht="26.1" customHeight="1">
      <c r="D5354" s="64"/>
      <c r="E5354" s="71"/>
    </row>
    <row r="5355" spans="4:5" ht="26.1" customHeight="1">
      <c r="D5355" s="64"/>
      <c r="E5355" s="71"/>
    </row>
    <row r="5356" spans="4:5" ht="26.1" customHeight="1">
      <c r="D5356" s="64"/>
      <c r="E5356" s="71"/>
    </row>
    <row r="5357" spans="4:5" ht="26.1" customHeight="1">
      <c r="D5357" s="64"/>
      <c r="E5357" s="71"/>
    </row>
    <row r="5358" spans="4:5" ht="26.1" customHeight="1">
      <c r="D5358" s="64"/>
      <c r="E5358" s="71"/>
    </row>
    <row r="5359" spans="4:5" ht="26.1" customHeight="1">
      <c r="D5359" s="64"/>
      <c r="E5359" s="71"/>
    </row>
    <row r="5360" spans="4:5" ht="26.1" customHeight="1">
      <c r="D5360" s="64"/>
      <c r="E5360" s="71"/>
    </row>
    <row r="5361" spans="4:5" ht="26.1" customHeight="1">
      <c r="D5361" s="64"/>
      <c r="E5361" s="71"/>
    </row>
    <row r="5362" spans="4:5" ht="26.1" customHeight="1">
      <c r="D5362" s="64"/>
      <c r="E5362" s="71"/>
    </row>
    <row r="5363" spans="4:5" ht="26.1" customHeight="1">
      <c r="D5363" s="64"/>
      <c r="E5363" s="71"/>
    </row>
    <row r="5364" spans="4:5" ht="26.1" customHeight="1">
      <c r="D5364" s="64"/>
      <c r="E5364" s="71"/>
    </row>
    <row r="5365" spans="4:5" ht="26.1" customHeight="1">
      <c r="D5365" s="64"/>
      <c r="E5365" s="71"/>
    </row>
    <row r="5366" spans="4:5" ht="26.1" customHeight="1">
      <c r="D5366" s="64"/>
      <c r="E5366" s="71"/>
    </row>
    <row r="5367" spans="4:5" ht="26.1" customHeight="1">
      <c r="D5367" s="64"/>
      <c r="E5367" s="71"/>
    </row>
    <row r="5368" spans="4:5" ht="26.1" customHeight="1">
      <c r="D5368" s="64"/>
      <c r="E5368" s="71"/>
    </row>
    <row r="5369" spans="4:5" ht="26.1" customHeight="1">
      <c r="D5369" s="64"/>
      <c r="E5369" s="71"/>
    </row>
    <row r="5370" spans="4:5" ht="26.1" customHeight="1">
      <c r="D5370" s="64"/>
      <c r="E5370" s="71"/>
    </row>
    <row r="5371" spans="4:5" ht="26.1" customHeight="1">
      <c r="D5371" s="64"/>
      <c r="E5371" s="71"/>
    </row>
    <row r="5372" spans="4:5" ht="26.1" customHeight="1">
      <c r="D5372" s="64"/>
      <c r="E5372" s="71"/>
    </row>
    <row r="5373" spans="4:5" ht="26.1" customHeight="1">
      <c r="D5373" s="64"/>
      <c r="E5373" s="71"/>
    </row>
    <row r="5374" spans="4:5" ht="26.1" customHeight="1">
      <c r="D5374" s="64"/>
      <c r="E5374" s="71"/>
    </row>
    <row r="5375" spans="4:5" ht="26.1" customHeight="1">
      <c r="D5375" s="64"/>
      <c r="E5375" s="71"/>
    </row>
    <row r="5376" spans="4:5" ht="26.1" customHeight="1">
      <c r="D5376" s="64"/>
      <c r="E5376" s="71"/>
    </row>
    <row r="5377" spans="4:5" ht="26.1" customHeight="1">
      <c r="D5377" s="64"/>
      <c r="E5377" s="71"/>
    </row>
    <row r="5378" spans="4:5" ht="26.1" customHeight="1">
      <c r="D5378" s="64"/>
      <c r="E5378" s="71"/>
    </row>
    <row r="5379" spans="4:5" ht="26.1" customHeight="1">
      <c r="D5379" s="64"/>
      <c r="E5379" s="71"/>
    </row>
    <row r="5380" spans="4:5" ht="26.1" customHeight="1">
      <c r="D5380" s="64"/>
      <c r="E5380" s="71"/>
    </row>
    <row r="5381" spans="4:5" ht="26.1" customHeight="1">
      <c r="D5381" s="64"/>
      <c r="E5381" s="71"/>
    </row>
    <row r="5382" spans="4:5" ht="26.1" customHeight="1">
      <c r="D5382" s="64"/>
      <c r="E5382" s="71"/>
    </row>
    <row r="5383" spans="4:5" ht="26.1" customHeight="1">
      <c r="D5383" s="64"/>
      <c r="E5383" s="71"/>
    </row>
    <row r="5384" spans="4:5" ht="26.1" customHeight="1">
      <c r="D5384" s="64"/>
      <c r="E5384" s="71"/>
    </row>
    <row r="5385" spans="4:5" ht="26.1" customHeight="1">
      <c r="D5385" s="64"/>
      <c r="E5385" s="71"/>
    </row>
    <row r="5386" spans="4:5" ht="26.1" customHeight="1">
      <c r="D5386" s="64"/>
      <c r="E5386" s="71"/>
    </row>
    <row r="5387" spans="4:5" ht="26.1" customHeight="1">
      <c r="D5387" s="64"/>
      <c r="E5387" s="71"/>
    </row>
    <row r="5388" spans="4:5" ht="26.1" customHeight="1">
      <c r="D5388" s="64"/>
      <c r="E5388" s="71"/>
    </row>
    <row r="5389" spans="4:5" ht="26.1" customHeight="1">
      <c r="D5389" s="64"/>
      <c r="E5389" s="71"/>
    </row>
    <row r="5390" spans="4:5" ht="26.1" customHeight="1">
      <c r="D5390" s="64"/>
      <c r="E5390" s="71"/>
    </row>
    <row r="5391" spans="4:5" ht="26.1" customHeight="1">
      <c r="D5391" s="64"/>
      <c r="E5391" s="71"/>
    </row>
    <row r="5392" spans="4:5" ht="26.1" customHeight="1">
      <c r="D5392" s="64"/>
      <c r="E5392" s="71"/>
    </row>
    <row r="5393" spans="4:5" ht="26.1" customHeight="1">
      <c r="D5393" s="64"/>
      <c r="E5393" s="71"/>
    </row>
    <row r="5394" spans="4:5" ht="26.1" customHeight="1">
      <c r="D5394" s="64"/>
      <c r="E5394" s="71"/>
    </row>
    <row r="5395" spans="4:5" ht="26.1" customHeight="1">
      <c r="D5395" s="64"/>
      <c r="E5395" s="71"/>
    </row>
    <row r="5396" spans="4:5" ht="26.1" customHeight="1">
      <c r="D5396" s="64"/>
      <c r="E5396" s="71"/>
    </row>
    <row r="5397" spans="4:5" ht="26.1" customHeight="1">
      <c r="D5397" s="64"/>
      <c r="E5397" s="71"/>
    </row>
    <row r="5398" spans="4:5" ht="26.1" customHeight="1">
      <c r="D5398" s="64"/>
      <c r="E5398" s="71"/>
    </row>
    <row r="5399" spans="4:5" ht="26.1" customHeight="1">
      <c r="D5399" s="64"/>
      <c r="E5399" s="71"/>
    </row>
    <row r="5400" spans="4:5" ht="26.1" customHeight="1">
      <c r="D5400" s="64"/>
      <c r="E5400" s="71"/>
    </row>
    <row r="5401" spans="4:5" ht="26.1" customHeight="1">
      <c r="D5401" s="64"/>
      <c r="E5401" s="71"/>
    </row>
    <row r="5402" spans="4:5" ht="26.1" customHeight="1">
      <c r="D5402" s="64"/>
      <c r="E5402" s="71"/>
    </row>
    <row r="5403" spans="4:5" ht="26.1" customHeight="1">
      <c r="D5403" s="64"/>
      <c r="E5403" s="71"/>
    </row>
    <row r="5404" spans="4:5" ht="26.1" customHeight="1">
      <c r="D5404" s="64"/>
      <c r="E5404" s="71"/>
    </row>
    <row r="5405" spans="4:5" ht="26.1" customHeight="1">
      <c r="D5405" s="64"/>
      <c r="E5405" s="71"/>
    </row>
    <row r="5406" spans="4:5" ht="26.1" customHeight="1">
      <c r="D5406" s="64"/>
      <c r="E5406" s="71"/>
    </row>
    <row r="5407" spans="4:5" ht="26.1" customHeight="1">
      <c r="D5407" s="64"/>
      <c r="E5407" s="71"/>
    </row>
    <row r="5408" spans="4:5" ht="26.1" customHeight="1">
      <c r="D5408" s="64"/>
      <c r="E5408" s="71"/>
    </row>
    <row r="5409" spans="4:5" ht="26.1" customHeight="1">
      <c r="D5409" s="64"/>
      <c r="E5409" s="71"/>
    </row>
    <row r="5410" spans="4:5" ht="26.1" customHeight="1">
      <c r="D5410" s="64"/>
      <c r="E5410" s="71"/>
    </row>
    <row r="5411" spans="4:5" ht="26.1" customHeight="1">
      <c r="D5411" s="64"/>
      <c r="E5411" s="71"/>
    </row>
    <row r="5412" spans="4:5" ht="26.1" customHeight="1">
      <c r="D5412" s="64"/>
      <c r="E5412" s="71"/>
    </row>
    <row r="5413" spans="4:5" ht="26.1" customHeight="1">
      <c r="D5413" s="64"/>
      <c r="E5413" s="71"/>
    </row>
    <row r="5414" spans="4:5" ht="26.1" customHeight="1">
      <c r="D5414" s="64"/>
      <c r="E5414" s="71"/>
    </row>
    <row r="5415" spans="4:5" ht="26.1" customHeight="1">
      <c r="D5415" s="64"/>
      <c r="E5415" s="71"/>
    </row>
    <row r="5416" spans="4:5" ht="26.1" customHeight="1">
      <c r="D5416" s="64"/>
      <c r="E5416" s="71"/>
    </row>
    <row r="5417" spans="4:5" ht="26.1" customHeight="1">
      <c r="D5417" s="64"/>
      <c r="E5417" s="71"/>
    </row>
    <row r="5418" spans="4:5" ht="26.1" customHeight="1">
      <c r="D5418" s="64"/>
      <c r="E5418" s="71"/>
    </row>
    <row r="5419" spans="4:5" ht="26.1" customHeight="1">
      <c r="D5419" s="64"/>
      <c r="E5419" s="71"/>
    </row>
    <row r="5420" spans="4:5" ht="26.1" customHeight="1">
      <c r="D5420" s="64"/>
      <c r="E5420" s="71"/>
    </row>
    <row r="5421" spans="4:5" ht="26.1" customHeight="1">
      <c r="D5421" s="64"/>
      <c r="E5421" s="71"/>
    </row>
    <row r="5422" spans="4:5" ht="26.1" customHeight="1">
      <c r="D5422" s="64"/>
      <c r="E5422" s="71"/>
    </row>
    <row r="5423" spans="4:5" ht="26.1" customHeight="1">
      <c r="D5423" s="64"/>
      <c r="E5423" s="71"/>
    </row>
    <row r="5424" spans="4:5" ht="26.1" customHeight="1">
      <c r="D5424" s="64"/>
      <c r="E5424" s="71"/>
    </row>
    <row r="5425" spans="4:5" ht="26.1" customHeight="1">
      <c r="D5425" s="64"/>
      <c r="E5425" s="71"/>
    </row>
    <row r="5426" spans="4:5" ht="26.1" customHeight="1">
      <c r="D5426" s="64"/>
      <c r="E5426" s="71"/>
    </row>
    <row r="5427" spans="4:5" ht="26.1" customHeight="1">
      <c r="D5427" s="64"/>
      <c r="E5427" s="71"/>
    </row>
    <row r="5428" spans="4:5" ht="26.1" customHeight="1">
      <c r="D5428" s="64"/>
      <c r="E5428" s="71"/>
    </row>
    <row r="5429" spans="4:5" ht="26.1" customHeight="1">
      <c r="D5429" s="64"/>
      <c r="E5429" s="71"/>
    </row>
    <row r="5430" spans="4:5" ht="26.1" customHeight="1">
      <c r="D5430" s="64"/>
      <c r="E5430" s="71"/>
    </row>
    <row r="5431" spans="4:5" ht="26.1" customHeight="1">
      <c r="D5431" s="64"/>
      <c r="E5431" s="71"/>
    </row>
    <row r="5432" spans="4:5" ht="26.1" customHeight="1">
      <c r="D5432" s="64"/>
      <c r="E5432" s="71"/>
    </row>
    <row r="5433" spans="4:5" ht="26.1" customHeight="1">
      <c r="D5433" s="64"/>
      <c r="E5433" s="71"/>
    </row>
    <row r="5434" spans="4:5" ht="26.1" customHeight="1">
      <c r="D5434" s="64"/>
      <c r="E5434" s="71"/>
    </row>
    <row r="5435" spans="4:5" ht="26.1" customHeight="1">
      <c r="D5435" s="64"/>
      <c r="E5435" s="71"/>
    </row>
    <row r="5436" spans="4:5" ht="26.1" customHeight="1">
      <c r="D5436" s="64"/>
      <c r="E5436" s="71"/>
    </row>
    <row r="5437" spans="4:5" ht="26.1" customHeight="1">
      <c r="D5437" s="64"/>
      <c r="E5437" s="71"/>
    </row>
    <row r="5438" spans="4:5" ht="26.1" customHeight="1">
      <c r="D5438" s="64"/>
      <c r="E5438" s="71"/>
    </row>
    <row r="5439" spans="4:5" ht="26.1" customHeight="1">
      <c r="D5439" s="64"/>
      <c r="E5439" s="71"/>
    </row>
    <row r="5440" spans="4:5" ht="26.1" customHeight="1">
      <c r="D5440" s="64"/>
      <c r="E5440" s="71"/>
    </row>
    <row r="5441" spans="4:5" ht="26.1" customHeight="1">
      <c r="D5441" s="64"/>
      <c r="E5441" s="71"/>
    </row>
    <row r="5442" spans="4:5" ht="26.1" customHeight="1">
      <c r="D5442" s="64"/>
      <c r="E5442" s="71"/>
    </row>
    <row r="5443" spans="4:5" ht="26.1" customHeight="1">
      <c r="D5443" s="64"/>
      <c r="E5443" s="71"/>
    </row>
    <row r="5444" spans="4:5" ht="26.1" customHeight="1">
      <c r="D5444" s="64"/>
      <c r="E5444" s="71"/>
    </row>
    <row r="5445" spans="4:5" ht="26.1" customHeight="1">
      <c r="D5445" s="64"/>
      <c r="E5445" s="71"/>
    </row>
    <row r="5446" spans="4:5" ht="26.1" customHeight="1">
      <c r="D5446" s="64"/>
      <c r="E5446" s="71"/>
    </row>
    <row r="5447" spans="4:5" ht="26.1" customHeight="1">
      <c r="D5447" s="64"/>
      <c r="E5447" s="71"/>
    </row>
    <row r="5448" spans="4:5" ht="26.1" customHeight="1">
      <c r="D5448" s="64"/>
      <c r="E5448" s="71"/>
    </row>
    <row r="5449" spans="4:5" ht="26.1" customHeight="1">
      <c r="D5449" s="64"/>
      <c r="E5449" s="71"/>
    </row>
    <row r="5450" spans="4:5" ht="26.1" customHeight="1">
      <c r="D5450" s="64"/>
      <c r="E5450" s="71"/>
    </row>
    <row r="5451" spans="4:5" ht="26.1" customHeight="1">
      <c r="D5451" s="64"/>
      <c r="E5451" s="71"/>
    </row>
    <row r="5452" spans="4:5" ht="26.1" customHeight="1">
      <c r="D5452" s="64"/>
      <c r="E5452" s="71"/>
    </row>
    <row r="5453" spans="4:5" ht="26.1" customHeight="1">
      <c r="D5453" s="64"/>
      <c r="E5453" s="71"/>
    </row>
    <row r="5454" spans="4:5" ht="26.1" customHeight="1">
      <c r="D5454" s="64"/>
      <c r="E5454" s="71"/>
    </row>
    <row r="5455" spans="4:5" ht="26.1" customHeight="1">
      <c r="D5455" s="64"/>
      <c r="E5455" s="71"/>
    </row>
    <row r="5456" spans="4:5" ht="26.1" customHeight="1">
      <c r="D5456" s="64"/>
      <c r="E5456" s="71"/>
    </row>
    <row r="5457" spans="4:5" ht="26.1" customHeight="1">
      <c r="D5457" s="64"/>
      <c r="E5457" s="71"/>
    </row>
    <row r="5458" spans="4:5" ht="26.1" customHeight="1">
      <c r="D5458" s="64"/>
      <c r="E5458" s="71"/>
    </row>
    <row r="5459" spans="4:5" ht="26.1" customHeight="1">
      <c r="D5459" s="64"/>
      <c r="E5459" s="71"/>
    </row>
    <row r="5460" spans="4:5" ht="26.1" customHeight="1">
      <c r="D5460" s="64"/>
      <c r="E5460" s="71"/>
    </row>
    <row r="5461" spans="4:5" ht="26.1" customHeight="1">
      <c r="D5461" s="64"/>
      <c r="E5461" s="71"/>
    </row>
    <row r="5462" spans="4:5" ht="26.1" customHeight="1">
      <c r="D5462" s="64"/>
      <c r="E5462" s="71"/>
    </row>
    <row r="5463" spans="4:5" ht="26.1" customHeight="1">
      <c r="D5463" s="64"/>
      <c r="E5463" s="71"/>
    </row>
    <row r="5464" spans="4:5" ht="26.1" customHeight="1">
      <c r="D5464" s="64"/>
      <c r="E5464" s="71"/>
    </row>
    <row r="5465" spans="4:5" ht="26.1" customHeight="1">
      <c r="D5465" s="64"/>
      <c r="E5465" s="71"/>
    </row>
    <row r="5466" spans="4:5" ht="26.1" customHeight="1">
      <c r="D5466" s="64"/>
      <c r="E5466" s="71"/>
    </row>
    <row r="5467" spans="4:5" ht="26.1" customHeight="1">
      <c r="D5467" s="64"/>
      <c r="E5467" s="71"/>
    </row>
    <row r="5468" spans="4:5" ht="26.1" customHeight="1">
      <c r="D5468" s="64"/>
      <c r="E5468" s="71"/>
    </row>
    <row r="5469" spans="4:5" ht="26.1" customHeight="1">
      <c r="D5469" s="64"/>
      <c r="E5469" s="71"/>
    </row>
    <row r="5470" spans="4:5" ht="26.1" customHeight="1">
      <c r="D5470" s="64"/>
      <c r="E5470" s="71"/>
    </row>
    <row r="5471" spans="4:5" ht="26.1" customHeight="1">
      <c r="D5471" s="64"/>
      <c r="E5471" s="71"/>
    </row>
    <row r="5472" spans="4:5" ht="26.1" customHeight="1">
      <c r="D5472" s="64"/>
      <c r="E5472" s="71"/>
    </row>
    <row r="5473" spans="4:5" ht="26.1" customHeight="1">
      <c r="D5473" s="64"/>
      <c r="E5473" s="71"/>
    </row>
    <row r="5474" spans="4:5" ht="26.1" customHeight="1">
      <c r="D5474" s="64"/>
      <c r="E5474" s="71"/>
    </row>
    <row r="5475" spans="4:5" ht="26.1" customHeight="1">
      <c r="D5475" s="64"/>
      <c r="E5475" s="71"/>
    </row>
    <row r="5476" spans="4:5" ht="26.1" customHeight="1">
      <c r="D5476" s="64"/>
      <c r="E5476" s="71"/>
    </row>
    <row r="5477" spans="4:5" ht="26.1" customHeight="1">
      <c r="D5477" s="64"/>
      <c r="E5477" s="71"/>
    </row>
    <row r="5478" spans="4:5" ht="26.1" customHeight="1">
      <c r="D5478" s="64"/>
      <c r="E5478" s="71"/>
    </row>
    <row r="5479" spans="4:5" ht="26.1" customHeight="1">
      <c r="D5479" s="64"/>
      <c r="E5479" s="71"/>
    </row>
    <row r="5480" spans="4:5" ht="26.1" customHeight="1">
      <c r="D5480" s="64"/>
      <c r="E5480" s="71"/>
    </row>
    <row r="5481" spans="4:5" ht="26.1" customHeight="1">
      <c r="D5481" s="64"/>
      <c r="E5481" s="71"/>
    </row>
    <row r="5482" spans="4:5" ht="26.1" customHeight="1">
      <c r="D5482" s="64"/>
      <c r="E5482" s="71"/>
    </row>
    <row r="5483" spans="4:5" ht="26.1" customHeight="1">
      <c r="D5483" s="64"/>
      <c r="E5483" s="71"/>
    </row>
    <row r="5484" spans="4:5" ht="26.1" customHeight="1">
      <c r="D5484" s="64"/>
      <c r="E5484" s="71"/>
    </row>
    <row r="5485" spans="4:5" ht="26.1" customHeight="1">
      <c r="D5485" s="64"/>
      <c r="E5485" s="71"/>
    </row>
    <row r="5486" spans="4:5" ht="26.1" customHeight="1">
      <c r="D5486" s="64"/>
      <c r="E5486" s="71"/>
    </row>
    <row r="5487" spans="4:5" ht="26.1" customHeight="1">
      <c r="D5487" s="64"/>
      <c r="E5487" s="71"/>
    </row>
    <row r="5488" spans="4:5" ht="26.1" customHeight="1">
      <c r="D5488" s="64"/>
      <c r="E5488" s="71"/>
    </row>
    <row r="5489" spans="4:5" ht="26.1" customHeight="1">
      <c r="D5489" s="64"/>
      <c r="E5489" s="71"/>
    </row>
    <row r="5490" spans="4:5" ht="26.1" customHeight="1">
      <c r="D5490" s="64"/>
      <c r="E5490" s="71"/>
    </row>
    <row r="5491" spans="4:5" ht="26.1" customHeight="1">
      <c r="D5491" s="64"/>
      <c r="E5491" s="71"/>
    </row>
    <row r="5492" spans="4:5" ht="26.1" customHeight="1">
      <c r="D5492" s="64"/>
      <c r="E5492" s="71"/>
    </row>
    <row r="5493" spans="4:5" ht="26.1" customHeight="1">
      <c r="D5493" s="64"/>
      <c r="E5493" s="71"/>
    </row>
    <row r="5494" spans="4:5" ht="26.1" customHeight="1">
      <c r="D5494" s="64"/>
      <c r="E5494" s="71"/>
    </row>
    <row r="5495" spans="4:5" ht="26.1" customHeight="1">
      <c r="D5495" s="64"/>
      <c r="E5495" s="71"/>
    </row>
    <row r="5496" spans="4:5" ht="26.1" customHeight="1">
      <c r="D5496" s="64"/>
      <c r="E5496" s="71"/>
    </row>
    <row r="5497" spans="4:5" ht="26.1" customHeight="1">
      <c r="D5497" s="64"/>
      <c r="E5497" s="71"/>
    </row>
    <row r="5498" spans="4:5" ht="26.1" customHeight="1">
      <c r="D5498" s="64"/>
      <c r="E5498" s="71"/>
    </row>
    <row r="5499" spans="4:5" ht="26.1" customHeight="1">
      <c r="D5499" s="64"/>
      <c r="E5499" s="71"/>
    </row>
    <row r="5500" spans="4:5" ht="26.1" customHeight="1">
      <c r="D5500" s="64"/>
      <c r="E5500" s="71"/>
    </row>
    <row r="5501" spans="4:5" ht="26.1" customHeight="1">
      <c r="D5501" s="64"/>
      <c r="E5501" s="71"/>
    </row>
    <row r="5502" spans="4:5" ht="26.1" customHeight="1">
      <c r="D5502" s="64"/>
      <c r="E5502" s="71"/>
    </row>
    <row r="5503" spans="4:5" ht="26.1" customHeight="1">
      <c r="D5503" s="64"/>
      <c r="E5503" s="71"/>
    </row>
    <row r="5504" spans="4:5" ht="26.1" customHeight="1">
      <c r="D5504" s="64"/>
      <c r="E5504" s="71"/>
    </row>
    <row r="5505" spans="4:5" ht="26.1" customHeight="1">
      <c r="D5505" s="64"/>
      <c r="E5505" s="71"/>
    </row>
    <row r="5506" spans="4:5" ht="26.1" customHeight="1">
      <c r="D5506" s="64"/>
      <c r="E5506" s="71"/>
    </row>
    <row r="5507" spans="4:5" ht="26.1" customHeight="1">
      <c r="D5507" s="64"/>
      <c r="E5507" s="71"/>
    </row>
    <row r="5508" spans="4:5" ht="26.1" customHeight="1">
      <c r="D5508" s="64"/>
      <c r="E5508" s="71"/>
    </row>
    <row r="5509" spans="4:5" ht="26.1" customHeight="1">
      <c r="D5509" s="64"/>
      <c r="E5509" s="71"/>
    </row>
    <row r="5510" spans="4:5" ht="26.1" customHeight="1">
      <c r="D5510" s="64"/>
      <c r="E5510" s="71"/>
    </row>
    <row r="5511" spans="4:5" ht="26.1" customHeight="1">
      <c r="D5511" s="64"/>
      <c r="E5511" s="71"/>
    </row>
    <row r="5512" spans="4:5" ht="26.1" customHeight="1">
      <c r="D5512" s="64"/>
      <c r="E5512" s="71"/>
    </row>
    <row r="5513" spans="4:5" ht="26.1" customHeight="1">
      <c r="D5513" s="64"/>
      <c r="E5513" s="71"/>
    </row>
    <row r="5514" spans="4:5" ht="26.1" customHeight="1">
      <c r="D5514" s="64"/>
      <c r="E5514" s="71"/>
    </row>
    <row r="5515" spans="4:5" ht="26.1" customHeight="1">
      <c r="D5515" s="64"/>
      <c r="E5515" s="71"/>
    </row>
    <row r="5516" spans="4:5" ht="26.1" customHeight="1">
      <c r="D5516" s="64"/>
      <c r="E5516" s="71"/>
    </row>
    <row r="5517" spans="4:5" ht="26.1" customHeight="1">
      <c r="D5517" s="64"/>
      <c r="E5517" s="71"/>
    </row>
    <row r="5518" spans="4:5" ht="26.1" customHeight="1">
      <c r="D5518" s="64"/>
      <c r="E5518" s="71"/>
    </row>
    <row r="5519" spans="4:5" ht="26.1" customHeight="1">
      <c r="D5519" s="64"/>
      <c r="E5519" s="71"/>
    </row>
    <row r="5520" spans="4:5" ht="26.1" customHeight="1">
      <c r="D5520" s="64"/>
      <c r="E5520" s="71"/>
    </row>
    <row r="5521" spans="4:5" ht="26.1" customHeight="1">
      <c r="D5521" s="64"/>
      <c r="E5521" s="71"/>
    </row>
    <row r="5522" spans="4:5" ht="26.1" customHeight="1">
      <c r="D5522" s="64"/>
      <c r="E5522" s="71"/>
    </row>
    <row r="5523" spans="4:5" ht="26.1" customHeight="1">
      <c r="D5523" s="64"/>
      <c r="E5523" s="71"/>
    </row>
    <row r="5524" spans="4:5" ht="26.1" customHeight="1">
      <c r="D5524" s="64"/>
      <c r="E5524" s="71"/>
    </row>
    <row r="5525" spans="4:5" ht="26.1" customHeight="1">
      <c r="D5525" s="64"/>
      <c r="E5525" s="71"/>
    </row>
    <row r="5526" spans="4:5" ht="26.1" customHeight="1">
      <c r="D5526" s="64"/>
      <c r="E5526" s="71"/>
    </row>
    <row r="5527" spans="4:5" ht="26.1" customHeight="1">
      <c r="D5527" s="64"/>
      <c r="E5527" s="71"/>
    </row>
    <row r="5528" spans="4:5" ht="26.1" customHeight="1">
      <c r="D5528" s="64"/>
      <c r="E5528" s="71"/>
    </row>
    <row r="5529" spans="4:5" ht="26.1" customHeight="1">
      <c r="D5529" s="64"/>
      <c r="E5529" s="71"/>
    </row>
    <row r="5530" spans="4:5" ht="26.1" customHeight="1">
      <c r="D5530" s="64"/>
      <c r="E5530" s="71"/>
    </row>
    <row r="5531" spans="4:5" ht="26.1" customHeight="1">
      <c r="D5531" s="64"/>
      <c r="E5531" s="71"/>
    </row>
    <row r="5532" spans="4:5" ht="26.1" customHeight="1">
      <c r="D5532" s="64"/>
      <c r="E5532" s="71"/>
    </row>
    <row r="5533" spans="4:5" ht="26.1" customHeight="1">
      <c r="D5533" s="64"/>
      <c r="E5533" s="71"/>
    </row>
    <row r="5534" spans="4:5" ht="26.1" customHeight="1">
      <c r="D5534" s="64"/>
      <c r="E5534" s="71"/>
    </row>
    <row r="5535" spans="4:5" ht="26.1" customHeight="1">
      <c r="D5535" s="64"/>
      <c r="E5535" s="71"/>
    </row>
    <row r="5536" spans="4:5" ht="26.1" customHeight="1">
      <c r="D5536" s="64"/>
      <c r="E5536" s="71"/>
    </row>
    <row r="5537" spans="4:5" ht="26.1" customHeight="1">
      <c r="D5537" s="64"/>
      <c r="E5537" s="71"/>
    </row>
    <row r="5538" spans="4:5" ht="26.1" customHeight="1">
      <c r="D5538" s="64"/>
      <c r="E5538" s="71"/>
    </row>
    <row r="5539" spans="4:5" ht="26.1" customHeight="1">
      <c r="D5539" s="64"/>
      <c r="E5539" s="71"/>
    </row>
    <row r="5540" spans="4:5" ht="26.1" customHeight="1">
      <c r="D5540" s="64"/>
      <c r="E5540" s="71"/>
    </row>
    <row r="5541" spans="4:5" ht="26.1" customHeight="1">
      <c r="D5541" s="64"/>
      <c r="E5541" s="71"/>
    </row>
    <row r="5542" spans="4:5" ht="26.1" customHeight="1">
      <c r="D5542" s="64"/>
      <c r="E5542" s="71"/>
    </row>
    <row r="5543" spans="4:5" ht="26.1" customHeight="1">
      <c r="D5543" s="64"/>
      <c r="E5543" s="71"/>
    </row>
    <row r="5544" spans="4:5" ht="26.1" customHeight="1">
      <c r="D5544" s="64"/>
      <c r="E5544" s="71"/>
    </row>
    <row r="5545" spans="4:5" ht="26.1" customHeight="1">
      <c r="D5545" s="64"/>
      <c r="E5545" s="71"/>
    </row>
    <row r="5546" spans="4:5" ht="26.1" customHeight="1">
      <c r="D5546" s="64"/>
      <c r="E5546" s="71"/>
    </row>
    <row r="5547" spans="4:5" ht="26.1" customHeight="1">
      <c r="D5547" s="64"/>
      <c r="E5547" s="71"/>
    </row>
    <row r="5548" spans="4:5" ht="26.1" customHeight="1">
      <c r="D5548" s="64"/>
      <c r="E5548" s="71"/>
    </row>
    <row r="5549" spans="4:5" ht="26.1" customHeight="1">
      <c r="D5549" s="64"/>
      <c r="E5549" s="71"/>
    </row>
    <row r="5550" spans="4:5" ht="26.1" customHeight="1">
      <c r="D5550" s="64"/>
      <c r="E5550" s="71"/>
    </row>
    <row r="5551" spans="4:5" ht="26.1" customHeight="1">
      <c r="D5551" s="64"/>
      <c r="E5551" s="71"/>
    </row>
    <row r="5552" spans="4:5" ht="26.1" customHeight="1">
      <c r="D5552" s="64"/>
      <c r="E5552" s="71"/>
    </row>
    <row r="5553" spans="4:5" ht="26.1" customHeight="1">
      <c r="D5553" s="64"/>
      <c r="E5553" s="71"/>
    </row>
    <row r="5554" spans="4:5" ht="26.1" customHeight="1">
      <c r="D5554" s="64"/>
      <c r="E5554" s="71"/>
    </row>
    <row r="5555" spans="4:5" ht="26.1" customHeight="1">
      <c r="D5555" s="64"/>
      <c r="E5555" s="71"/>
    </row>
    <row r="5556" spans="4:5" ht="26.1" customHeight="1">
      <c r="D5556" s="64"/>
      <c r="E5556" s="71"/>
    </row>
    <row r="5557" spans="4:5" ht="26.1" customHeight="1">
      <c r="D5557" s="64"/>
      <c r="E5557" s="71"/>
    </row>
    <row r="5558" spans="4:5" ht="26.1" customHeight="1">
      <c r="D5558" s="64"/>
      <c r="E5558" s="71"/>
    </row>
    <row r="5559" spans="4:5" ht="26.1" customHeight="1">
      <c r="D5559" s="64"/>
      <c r="E5559" s="71"/>
    </row>
    <row r="5560" spans="4:5" ht="26.1" customHeight="1">
      <c r="D5560" s="64"/>
      <c r="E5560" s="71"/>
    </row>
    <row r="5561" spans="4:5" ht="26.1" customHeight="1">
      <c r="D5561" s="64"/>
      <c r="E5561" s="71"/>
    </row>
    <row r="5562" spans="4:5" ht="26.1" customHeight="1">
      <c r="D5562" s="64"/>
      <c r="E5562" s="71"/>
    </row>
    <row r="5563" spans="4:5" ht="26.1" customHeight="1">
      <c r="D5563" s="64"/>
      <c r="E5563" s="71"/>
    </row>
    <row r="5564" spans="4:5" ht="26.1" customHeight="1">
      <c r="D5564" s="64"/>
      <c r="E5564" s="71"/>
    </row>
    <row r="5565" spans="4:5" ht="26.1" customHeight="1">
      <c r="D5565" s="64"/>
      <c r="E5565" s="71"/>
    </row>
    <row r="5566" spans="4:5" ht="26.1" customHeight="1">
      <c r="D5566" s="64"/>
      <c r="E5566" s="71"/>
    </row>
    <row r="5567" spans="4:5" ht="26.1" customHeight="1">
      <c r="D5567" s="64"/>
      <c r="E5567" s="71"/>
    </row>
    <row r="5568" spans="4:5" ht="26.1" customHeight="1">
      <c r="D5568" s="64"/>
      <c r="E5568" s="71"/>
    </row>
    <row r="5569" spans="4:5" ht="26.1" customHeight="1">
      <c r="D5569" s="64"/>
      <c r="E5569" s="71"/>
    </row>
    <row r="5570" spans="4:5" ht="26.1" customHeight="1">
      <c r="D5570" s="64"/>
      <c r="E5570" s="71"/>
    </row>
    <row r="5571" spans="4:5" ht="26.1" customHeight="1">
      <c r="D5571" s="64"/>
      <c r="E5571" s="71"/>
    </row>
    <row r="5572" spans="4:5" ht="26.1" customHeight="1">
      <c r="D5572" s="64"/>
      <c r="E5572" s="71"/>
    </row>
    <row r="5573" spans="4:5" ht="26.1" customHeight="1">
      <c r="D5573" s="64"/>
      <c r="E5573" s="71"/>
    </row>
    <row r="5574" spans="4:5" ht="26.1" customHeight="1">
      <c r="D5574" s="64"/>
      <c r="E5574" s="71"/>
    </row>
    <row r="5575" spans="4:5" ht="26.1" customHeight="1">
      <c r="D5575" s="64"/>
      <c r="E5575" s="71"/>
    </row>
    <row r="5576" spans="4:5" ht="26.1" customHeight="1">
      <c r="D5576" s="64"/>
      <c r="E5576" s="71"/>
    </row>
    <row r="5577" spans="4:5" ht="26.1" customHeight="1">
      <c r="D5577" s="64"/>
      <c r="E5577" s="71"/>
    </row>
    <row r="5578" spans="4:5" ht="26.1" customHeight="1">
      <c r="D5578" s="64"/>
      <c r="E5578" s="71"/>
    </row>
    <row r="5579" spans="4:5" ht="26.1" customHeight="1">
      <c r="D5579" s="64"/>
      <c r="E5579" s="71"/>
    </row>
    <row r="5580" spans="4:5" ht="26.1" customHeight="1">
      <c r="D5580" s="64"/>
      <c r="E5580" s="71"/>
    </row>
    <row r="5581" spans="4:5" ht="26.1" customHeight="1">
      <c r="D5581" s="64"/>
      <c r="E5581" s="71"/>
    </row>
    <row r="5582" spans="4:5" ht="26.1" customHeight="1">
      <c r="D5582" s="64"/>
      <c r="E5582" s="71"/>
    </row>
    <row r="5583" spans="4:5" ht="26.1" customHeight="1">
      <c r="D5583" s="64"/>
      <c r="E5583" s="71"/>
    </row>
    <row r="5584" spans="4:5" ht="26.1" customHeight="1">
      <c r="D5584" s="64"/>
      <c r="E5584" s="71"/>
    </row>
    <row r="5585" spans="4:5" ht="26.1" customHeight="1">
      <c r="D5585" s="64"/>
      <c r="E5585" s="71"/>
    </row>
    <row r="5586" spans="4:5" ht="26.1" customHeight="1">
      <c r="D5586" s="64"/>
      <c r="E5586" s="71"/>
    </row>
    <row r="5587" spans="4:5" ht="26.1" customHeight="1">
      <c r="D5587" s="64"/>
      <c r="E5587" s="71"/>
    </row>
    <row r="5588" spans="4:5" ht="26.1" customHeight="1">
      <c r="D5588" s="64"/>
      <c r="E5588" s="71"/>
    </row>
    <row r="5589" spans="4:5" ht="26.1" customHeight="1">
      <c r="D5589" s="64"/>
      <c r="E5589" s="71"/>
    </row>
    <row r="5590" spans="4:5" ht="26.1" customHeight="1">
      <c r="D5590" s="64"/>
      <c r="E5590" s="71"/>
    </row>
    <row r="5591" spans="4:5" ht="26.1" customHeight="1">
      <c r="D5591" s="64"/>
      <c r="E5591" s="71"/>
    </row>
    <row r="5592" spans="4:5" ht="26.1" customHeight="1">
      <c r="D5592" s="64"/>
      <c r="E5592" s="71"/>
    </row>
    <row r="5593" spans="4:5" ht="26.1" customHeight="1">
      <c r="D5593" s="64"/>
      <c r="E5593" s="71"/>
    </row>
    <row r="5594" spans="4:5" ht="26.1" customHeight="1">
      <c r="D5594" s="64"/>
      <c r="E5594" s="71"/>
    </row>
    <row r="5595" spans="4:5" ht="26.1" customHeight="1">
      <c r="D5595" s="64"/>
      <c r="E5595" s="71"/>
    </row>
    <row r="5596" spans="4:5" ht="26.1" customHeight="1">
      <c r="D5596" s="64"/>
      <c r="E5596" s="71"/>
    </row>
    <row r="5597" spans="4:5" ht="26.1" customHeight="1">
      <c r="D5597" s="64"/>
      <c r="E5597" s="71"/>
    </row>
    <row r="5598" spans="4:5" ht="26.1" customHeight="1">
      <c r="D5598" s="64"/>
      <c r="E5598" s="71"/>
    </row>
    <row r="5599" spans="4:5" ht="26.1" customHeight="1">
      <c r="D5599" s="64"/>
      <c r="E5599" s="71"/>
    </row>
    <row r="5600" spans="4:5" ht="26.1" customHeight="1">
      <c r="D5600" s="64"/>
      <c r="E5600" s="71"/>
    </row>
    <row r="5601" spans="4:5" ht="26.1" customHeight="1">
      <c r="D5601" s="64"/>
      <c r="E5601" s="71"/>
    </row>
    <row r="5602" spans="4:5" ht="26.1" customHeight="1">
      <c r="D5602" s="64"/>
      <c r="E5602" s="71"/>
    </row>
    <row r="5603" spans="4:5" ht="26.1" customHeight="1">
      <c r="D5603" s="64"/>
      <c r="E5603" s="71"/>
    </row>
    <row r="5604" spans="4:5" ht="26.1" customHeight="1">
      <c r="D5604" s="64"/>
      <c r="E5604" s="71"/>
    </row>
    <row r="5605" spans="4:5" ht="26.1" customHeight="1">
      <c r="D5605" s="64"/>
      <c r="E5605" s="71"/>
    </row>
    <row r="5606" spans="4:5" ht="26.1" customHeight="1">
      <c r="D5606" s="64"/>
      <c r="E5606" s="71"/>
    </row>
    <row r="5607" spans="4:5" ht="26.1" customHeight="1">
      <c r="D5607" s="64"/>
      <c r="E5607" s="71"/>
    </row>
    <row r="5608" spans="4:5" ht="26.1" customHeight="1">
      <c r="D5608" s="64"/>
      <c r="E5608" s="71"/>
    </row>
    <row r="5609" spans="4:5" ht="26.1" customHeight="1">
      <c r="D5609" s="64"/>
      <c r="E5609" s="71"/>
    </row>
    <row r="5610" spans="4:5" ht="26.1" customHeight="1">
      <c r="D5610" s="64"/>
      <c r="E5610" s="71"/>
    </row>
    <row r="5611" spans="4:5" ht="26.1" customHeight="1">
      <c r="D5611" s="64"/>
      <c r="E5611" s="71"/>
    </row>
    <row r="5612" spans="4:5" ht="26.1" customHeight="1">
      <c r="D5612" s="64"/>
      <c r="E5612" s="71"/>
    </row>
    <row r="5613" spans="4:5" ht="26.1" customHeight="1">
      <c r="D5613" s="64"/>
      <c r="E5613" s="71"/>
    </row>
    <row r="5614" spans="4:5" ht="26.1" customHeight="1">
      <c r="D5614" s="64"/>
      <c r="E5614" s="71"/>
    </row>
    <row r="5615" spans="4:5" ht="26.1" customHeight="1">
      <c r="D5615" s="64"/>
      <c r="E5615" s="71"/>
    </row>
    <row r="5616" spans="4:5" ht="26.1" customHeight="1">
      <c r="D5616" s="64"/>
      <c r="E5616" s="71"/>
    </row>
    <row r="5617" spans="4:5" ht="26.1" customHeight="1">
      <c r="D5617" s="64"/>
      <c r="E5617" s="71"/>
    </row>
    <row r="5618" spans="4:5" ht="26.1" customHeight="1">
      <c r="D5618" s="64"/>
      <c r="E5618" s="71"/>
    </row>
    <row r="5619" spans="4:5" ht="26.1" customHeight="1">
      <c r="D5619" s="64"/>
      <c r="E5619" s="71"/>
    </row>
    <row r="5620" spans="4:5" ht="26.1" customHeight="1">
      <c r="D5620" s="64"/>
      <c r="E5620" s="71"/>
    </row>
    <row r="5621" spans="4:5" ht="26.1" customHeight="1">
      <c r="D5621" s="64"/>
      <c r="E5621" s="71"/>
    </row>
    <row r="5622" spans="4:5" ht="26.1" customHeight="1">
      <c r="D5622" s="64"/>
      <c r="E5622" s="71"/>
    </row>
    <row r="5623" spans="4:5" ht="26.1" customHeight="1">
      <c r="D5623" s="64"/>
      <c r="E5623" s="71"/>
    </row>
    <row r="5624" spans="4:5" ht="26.1" customHeight="1">
      <c r="D5624" s="64"/>
      <c r="E5624" s="71"/>
    </row>
    <row r="5625" spans="4:5" ht="26.1" customHeight="1">
      <c r="D5625" s="64"/>
      <c r="E5625" s="71"/>
    </row>
    <row r="5626" spans="4:5" ht="26.1" customHeight="1">
      <c r="D5626" s="64"/>
      <c r="E5626" s="71"/>
    </row>
    <row r="5627" spans="4:5" ht="26.1" customHeight="1">
      <c r="D5627" s="64"/>
      <c r="E5627" s="71"/>
    </row>
    <row r="5628" spans="4:5" ht="26.1" customHeight="1">
      <c r="D5628" s="64"/>
      <c r="E5628" s="71"/>
    </row>
    <row r="5629" spans="4:5" ht="26.1" customHeight="1">
      <c r="D5629" s="64"/>
      <c r="E5629" s="71"/>
    </row>
    <row r="5630" spans="4:5" ht="26.1" customHeight="1">
      <c r="D5630" s="64"/>
      <c r="E5630" s="71"/>
    </row>
    <row r="5631" spans="4:5" ht="26.1" customHeight="1">
      <c r="D5631" s="64"/>
      <c r="E5631" s="71"/>
    </row>
    <row r="5632" spans="4:5" ht="26.1" customHeight="1">
      <c r="D5632" s="64"/>
      <c r="E5632" s="71"/>
    </row>
    <row r="5633" spans="4:5" ht="26.1" customHeight="1">
      <c r="D5633" s="64"/>
      <c r="E5633" s="71"/>
    </row>
    <row r="5634" spans="4:5" ht="26.1" customHeight="1">
      <c r="D5634" s="64"/>
      <c r="E5634" s="71"/>
    </row>
    <row r="5635" spans="4:5" ht="26.1" customHeight="1">
      <c r="D5635" s="64"/>
      <c r="E5635" s="71"/>
    </row>
    <row r="5636" spans="4:5" ht="26.1" customHeight="1">
      <c r="D5636" s="64"/>
      <c r="E5636" s="71"/>
    </row>
    <row r="5637" spans="4:5" ht="26.1" customHeight="1">
      <c r="D5637" s="64"/>
      <c r="E5637" s="71"/>
    </row>
    <row r="5638" spans="4:5" ht="26.1" customHeight="1">
      <c r="D5638" s="64"/>
      <c r="E5638" s="71"/>
    </row>
    <row r="5639" spans="4:5" ht="26.1" customHeight="1">
      <c r="D5639" s="64"/>
      <c r="E5639" s="71"/>
    </row>
    <row r="5640" spans="4:5" ht="26.1" customHeight="1">
      <c r="D5640" s="64"/>
      <c r="E5640" s="71"/>
    </row>
    <row r="5641" spans="4:5" ht="26.1" customHeight="1">
      <c r="D5641" s="64"/>
      <c r="E5641" s="71"/>
    </row>
    <row r="5642" spans="4:5" ht="26.1" customHeight="1">
      <c r="D5642" s="64"/>
      <c r="E5642" s="71"/>
    </row>
    <row r="5643" spans="4:5" ht="26.1" customHeight="1">
      <c r="D5643" s="64"/>
      <c r="E5643" s="71"/>
    </row>
    <row r="5644" spans="4:5" ht="26.1" customHeight="1">
      <c r="D5644" s="64"/>
      <c r="E5644" s="71"/>
    </row>
    <row r="5645" spans="4:5" ht="26.1" customHeight="1">
      <c r="D5645" s="64"/>
      <c r="E5645" s="71"/>
    </row>
    <row r="5646" spans="4:5" ht="26.1" customHeight="1">
      <c r="D5646" s="64"/>
      <c r="E5646" s="71"/>
    </row>
    <row r="5647" spans="4:5" ht="26.1" customHeight="1">
      <c r="D5647" s="64"/>
      <c r="E5647" s="71"/>
    </row>
    <row r="5648" spans="4:5" ht="26.1" customHeight="1">
      <c r="D5648" s="64"/>
      <c r="E5648" s="71"/>
    </row>
    <row r="5649" spans="4:5" ht="26.1" customHeight="1">
      <c r="D5649" s="64"/>
      <c r="E5649" s="71"/>
    </row>
    <row r="5650" spans="4:5" ht="26.1" customHeight="1">
      <c r="D5650" s="64"/>
      <c r="E5650" s="71"/>
    </row>
    <row r="5651" spans="4:5" ht="26.1" customHeight="1">
      <c r="D5651" s="64"/>
      <c r="E5651" s="71"/>
    </row>
    <row r="5652" spans="4:5" ht="26.1" customHeight="1">
      <c r="D5652" s="64"/>
      <c r="E5652" s="71"/>
    </row>
    <row r="5653" spans="4:5" ht="26.1" customHeight="1">
      <c r="D5653" s="64"/>
      <c r="E5653" s="71"/>
    </row>
    <row r="5654" spans="4:5" ht="26.1" customHeight="1">
      <c r="D5654" s="64"/>
      <c r="E5654" s="71"/>
    </row>
    <row r="5655" spans="4:5" ht="26.1" customHeight="1">
      <c r="D5655" s="64"/>
      <c r="E5655" s="71"/>
    </row>
    <row r="5656" spans="4:5" ht="26.1" customHeight="1">
      <c r="D5656" s="64"/>
      <c r="E5656" s="71"/>
    </row>
    <row r="5657" spans="4:5" ht="26.1" customHeight="1">
      <c r="D5657" s="64"/>
      <c r="E5657" s="71"/>
    </row>
    <row r="5658" spans="4:5" ht="26.1" customHeight="1">
      <c r="D5658" s="64"/>
      <c r="E5658" s="71"/>
    </row>
    <row r="5659" spans="4:5" ht="26.1" customHeight="1">
      <c r="D5659" s="64"/>
      <c r="E5659" s="71"/>
    </row>
    <row r="5660" spans="4:5" ht="26.1" customHeight="1">
      <c r="D5660" s="64"/>
      <c r="E5660" s="71"/>
    </row>
    <row r="5661" spans="4:5" ht="26.1" customHeight="1">
      <c r="D5661" s="64"/>
      <c r="E5661" s="71"/>
    </row>
    <row r="5662" spans="4:5" ht="26.1" customHeight="1">
      <c r="D5662" s="64"/>
      <c r="E5662" s="71"/>
    </row>
    <row r="5663" spans="4:5" ht="26.1" customHeight="1">
      <c r="D5663" s="64"/>
      <c r="E5663" s="71"/>
    </row>
    <row r="5664" spans="4:5" ht="26.1" customHeight="1">
      <c r="D5664" s="64"/>
      <c r="E5664" s="71"/>
    </row>
    <row r="5665" spans="4:5" ht="26.1" customHeight="1">
      <c r="D5665" s="64"/>
      <c r="E5665" s="71"/>
    </row>
    <row r="5666" spans="4:5" ht="26.1" customHeight="1">
      <c r="D5666" s="64"/>
      <c r="E5666" s="71"/>
    </row>
    <row r="5667" spans="4:5" ht="26.1" customHeight="1">
      <c r="D5667" s="64"/>
      <c r="E5667" s="71"/>
    </row>
    <row r="5668" spans="4:5" ht="26.1" customHeight="1">
      <c r="D5668" s="64"/>
      <c r="E5668" s="71"/>
    </row>
    <row r="5669" spans="4:5" ht="26.1" customHeight="1">
      <c r="D5669" s="64"/>
      <c r="E5669" s="71"/>
    </row>
    <row r="5670" spans="4:5" ht="26.1" customHeight="1">
      <c r="D5670" s="64"/>
      <c r="E5670" s="71"/>
    </row>
    <row r="5671" spans="4:5" ht="26.1" customHeight="1">
      <c r="D5671" s="64"/>
      <c r="E5671" s="71"/>
    </row>
    <row r="5672" spans="4:5" ht="26.1" customHeight="1">
      <c r="D5672" s="64"/>
      <c r="E5672" s="71"/>
    </row>
    <row r="5673" spans="4:5" ht="26.1" customHeight="1">
      <c r="D5673" s="64"/>
      <c r="E5673" s="71"/>
    </row>
    <row r="5674" spans="4:5" ht="26.1" customHeight="1">
      <c r="D5674" s="64"/>
      <c r="E5674" s="71"/>
    </row>
    <row r="5675" spans="4:5" ht="26.1" customHeight="1">
      <c r="D5675" s="64"/>
      <c r="E5675" s="71"/>
    </row>
    <row r="5676" spans="4:5" ht="26.1" customHeight="1">
      <c r="D5676" s="64"/>
      <c r="E5676" s="71"/>
    </row>
    <row r="5677" spans="4:5" ht="26.1" customHeight="1">
      <c r="D5677" s="64"/>
      <c r="E5677" s="71"/>
    </row>
    <row r="5678" spans="4:5" ht="26.1" customHeight="1">
      <c r="D5678" s="64"/>
      <c r="E5678" s="71"/>
    </row>
    <row r="5679" spans="4:5" ht="26.1" customHeight="1">
      <c r="D5679" s="64"/>
      <c r="E5679" s="71"/>
    </row>
    <row r="5680" spans="4:5" ht="26.1" customHeight="1">
      <c r="D5680" s="64"/>
      <c r="E5680" s="71"/>
    </row>
    <row r="5681" spans="4:5" ht="26.1" customHeight="1">
      <c r="D5681" s="64"/>
      <c r="E5681" s="71"/>
    </row>
    <row r="5682" spans="4:5" ht="26.1" customHeight="1">
      <c r="D5682" s="64"/>
      <c r="E5682" s="71"/>
    </row>
    <row r="5683" spans="4:5" ht="26.1" customHeight="1">
      <c r="D5683" s="64"/>
      <c r="E5683" s="71"/>
    </row>
    <row r="5684" spans="4:5" ht="26.1" customHeight="1">
      <c r="D5684" s="64"/>
      <c r="E5684" s="71"/>
    </row>
    <row r="5685" spans="4:5" ht="26.1" customHeight="1">
      <c r="D5685" s="64"/>
      <c r="E5685" s="71"/>
    </row>
    <row r="5686" spans="4:5" ht="26.1" customHeight="1">
      <c r="D5686" s="64"/>
      <c r="E5686" s="71"/>
    </row>
    <row r="5687" spans="4:5" ht="26.1" customHeight="1">
      <c r="D5687" s="64"/>
      <c r="E5687" s="71"/>
    </row>
    <row r="5688" spans="4:5" ht="26.1" customHeight="1">
      <c r="D5688" s="64"/>
      <c r="E5688" s="71"/>
    </row>
    <row r="5689" spans="4:5" ht="26.1" customHeight="1">
      <c r="D5689" s="64"/>
      <c r="E5689" s="71"/>
    </row>
    <row r="5690" spans="4:5" ht="26.1" customHeight="1">
      <c r="D5690" s="64"/>
      <c r="E5690" s="71"/>
    </row>
    <row r="5691" spans="4:5" ht="26.1" customHeight="1">
      <c r="D5691" s="64"/>
      <c r="E5691" s="71"/>
    </row>
    <row r="5692" spans="4:5" ht="26.1" customHeight="1">
      <c r="D5692" s="64"/>
      <c r="E5692" s="71"/>
    </row>
    <row r="5693" spans="4:5" ht="26.1" customHeight="1">
      <c r="D5693" s="64"/>
      <c r="E5693" s="71"/>
    </row>
    <row r="5694" spans="4:5" ht="26.1" customHeight="1">
      <c r="D5694" s="64"/>
      <c r="E5694" s="71"/>
    </row>
    <row r="5695" spans="4:5" ht="26.1" customHeight="1">
      <c r="D5695" s="64"/>
      <c r="E5695" s="71"/>
    </row>
    <row r="5696" spans="4:5" ht="26.1" customHeight="1">
      <c r="D5696" s="64"/>
      <c r="E5696" s="71"/>
    </row>
    <row r="5697" spans="4:5" ht="26.1" customHeight="1">
      <c r="D5697" s="64"/>
      <c r="E5697" s="71"/>
    </row>
    <row r="5698" spans="4:5" ht="26.1" customHeight="1">
      <c r="D5698" s="64"/>
      <c r="E5698" s="71"/>
    </row>
    <row r="5699" spans="4:5" ht="26.1" customHeight="1">
      <c r="D5699" s="64"/>
      <c r="E5699" s="71"/>
    </row>
    <row r="5700" spans="4:5" ht="26.1" customHeight="1">
      <c r="D5700" s="64"/>
      <c r="E5700" s="71"/>
    </row>
    <row r="5701" spans="4:5" ht="26.1" customHeight="1">
      <c r="D5701" s="64"/>
      <c r="E5701" s="71"/>
    </row>
    <row r="5702" spans="4:5" ht="26.1" customHeight="1">
      <c r="D5702" s="64"/>
      <c r="E5702" s="71"/>
    </row>
    <row r="5703" spans="4:5" ht="26.1" customHeight="1">
      <c r="D5703" s="64"/>
      <c r="E5703" s="71"/>
    </row>
    <row r="5704" spans="4:5" ht="26.1" customHeight="1">
      <c r="D5704" s="64"/>
      <c r="E5704" s="71"/>
    </row>
    <row r="5705" spans="4:5" ht="26.1" customHeight="1">
      <c r="D5705" s="64"/>
      <c r="E5705" s="71"/>
    </row>
    <row r="5706" spans="4:5" ht="26.1" customHeight="1">
      <c r="D5706" s="64"/>
      <c r="E5706" s="71"/>
    </row>
    <row r="5707" spans="4:5" ht="26.1" customHeight="1">
      <c r="D5707" s="64"/>
      <c r="E5707" s="71"/>
    </row>
    <row r="5708" spans="4:5" ht="26.1" customHeight="1">
      <c r="D5708" s="64"/>
      <c r="E5708" s="71"/>
    </row>
    <row r="5709" spans="4:5" ht="26.1" customHeight="1">
      <c r="D5709" s="64"/>
      <c r="E5709" s="71"/>
    </row>
    <row r="5710" spans="4:5" ht="26.1" customHeight="1">
      <c r="D5710" s="64"/>
      <c r="E5710" s="71"/>
    </row>
    <row r="5711" spans="4:5" ht="26.1" customHeight="1">
      <c r="D5711" s="64"/>
      <c r="E5711" s="71"/>
    </row>
    <row r="5712" spans="4:5" ht="26.1" customHeight="1">
      <c r="D5712" s="64"/>
      <c r="E5712" s="71"/>
    </row>
    <row r="5713" spans="4:5" ht="26.1" customHeight="1">
      <c r="D5713" s="64"/>
      <c r="E5713" s="71"/>
    </row>
    <row r="5714" spans="4:5" ht="26.1" customHeight="1">
      <c r="D5714" s="64"/>
      <c r="E5714" s="71"/>
    </row>
    <row r="5715" spans="4:5" ht="26.1" customHeight="1">
      <c r="D5715" s="64"/>
      <c r="E5715" s="71"/>
    </row>
    <row r="5716" spans="4:5" ht="26.1" customHeight="1">
      <c r="D5716" s="64"/>
      <c r="E5716" s="71"/>
    </row>
    <row r="5717" spans="4:5" ht="26.1" customHeight="1">
      <c r="D5717" s="64"/>
      <c r="E5717" s="71"/>
    </row>
    <row r="5718" spans="4:5" ht="26.1" customHeight="1">
      <c r="D5718" s="64"/>
      <c r="E5718" s="71"/>
    </row>
    <row r="5719" spans="4:5" ht="26.1" customHeight="1">
      <c r="D5719" s="64"/>
      <c r="E5719" s="71"/>
    </row>
    <row r="5720" spans="4:5" ht="26.1" customHeight="1">
      <c r="D5720" s="64"/>
      <c r="E5720" s="71"/>
    </row>
    <row r="5721" spans="4:5" ht="26.1" customHeight="1">
      <c r="D5721" s="64"/>
      <c r="E5721" s="71"/>
    </row>
    <row r="5722" spans="4:5" ht="26.1" customHeight="1">
      <c r="D5722" s="64"/>
      <c r="E5722" s="71"/>
    </row>
    <row r="5723" spans="4:5" ht="26.1" customHeight="1">
      <c r="D5723" s="64"/>
      <c r="E5723" s="71"/>
    </row>
    <row r="5724" spans="4:5" ht="26.1" customHeight="1">
      <c r="D5724" s="64"/>
      <c r="E5724" s="71"/>
    </row>
    <row r="5725" spans="4:5" ht="26.1" customHeight="1">
      <c r="D5725" s="64"/>
      <c r="E5725" s="71"/>
    </row>
    <row r="5726" spans="4:5" ht="26.1" customHeight="1">
      <c r="D5726" s="64"/>
      <c r="E5726" s="71"/>
    </row>
    <row r="5727" spans="4:5" ht="26.1" customHeight="1">
      <c r="D5727" s="64"/>
      <c r="E5727" s="71"/>
    </row>
    <row r="5728" spans="4:5" ht="26.1" customHeight="1">
      <c r="D5728" s="64"/>
      <c r="E5728" s="71"/>
    </row>
    <row r="5729" spans="4:5" ht="26.1" customHeight="1">
      <c r="D5729" s="64"/>
      <c r="E5729" s="71"/>
    </row>
    <row r="5730" spans="4:5" ht="26.1" customHeight="1">
      <c r="D5730" s="64"/>
      <c r="E5730" s="71"/>
    </row>
    <row r="5731" spans="4:5" ht="26.1" customHeight="1">
      <c r="D5731" s="64"/>
      <c r="E5731" s="71"/>
    </row>
    <row r="5732" spans="4:5" ht="26.1" customHeight="1">
      <c r="D5732" s="64"/>
      <c r="E5732" s="71"/>
    </row>
    <row r="5733" spans="4:5" ht="26.1" customHeight="1">
      <c r="D5733" s="64"/>
      <c r="E5733" s="71"/>
    </row>
    <row r="5734" spans="4:5" ht="26.1" customHeight="1">
      <c r="D5734" s="64"/>
      <c r="E5734" s="71"/>
    </row>
    <row r="5735" spans="4:5" ht="26.1" customHeight="1">
      <c r="D5735" s="64"/>
      <c r="E5735" s="71"/>
    </row>
    <row r="5736" spans="4:5" ht="26.1" customHeight="1">
      <c r="D5736" s="64"/>
      <c r="E5736" s="71"/>
    </row>
    <row r="5737" spans="4:5" ht="26.1" customHeight="1">
      <c r="D5737" s="64"/>
      <c r="E5737" s="71"/>
    </row>
    <row r="5738" spans="4:5" ht="26.1" customHeight="1">
      <c r="D5738" s="64"/>
      <c r="E5738" s="71"/>
    </row>
    <row r="5739" spans="4:5" ht="26.1" customHeight="1">
      <c r="D5739" s="64"/>
      <c r="E5739" s="71"/>
    </row>
    <row r="5740" spans="4:5" ht="26.1" customHeight="1">
      <c r="D5740" s="64"/>
      <c r="E5740" s="71"/>
    </row>
    <row r="5741" spans="4:5" ht="26.1" customHeight="1">
      <c r="D5741" s="64"/>
      <c r="E5741" s="71"/>
    </row>
    <row r="5742" spans="4:5" ht="26.1" customHeight="1">
      <c r="D5742" s="64"/>
      <c r="E5742" s="71"/>
    </row>
    <row r="5743" spans="4:5" ht="26.1" customHeight="1">
      <c r="D5743" s="64"/>
      <c r="E5743" s="71"/>
    </row>
    <row r="5744" spans="4:5" ht="26.1" customHeight="1">
      <c r="D5744" s="64"/>
      <c r="E5744" s="71"/>
    </row>
    <row r="5745" spans="4:5" ht="26.1" customHeight="1">
      <c r="D5745" s="64"/>
      <c r="E5745" s="71"/>
    </row>
    <row r="5746" spans="4:5" ht="26.1" customHeight="1">
      <c r="D5746" s="64"/>
      <c r="E5746" s="71"/>
    </row>
    <row r="5747" spans="4:5" ht="26.1" customHeight="1">
      <c r="D5747" s="64"/>
      <c r="E5747" s="71"/>
    </row>
    <row r="5748" spans="4:5" ht="26.1" customHeight="1">
      <c r="D5748" s="64"/>
      <c r="E5748" s="71"/>
    </row>
    <row r="5749" spans="4:5" ht="26.1" customHeight="1">
      <c r="D5749" s="64"/>
      <c r="E5749" s="71"/>
    </row>
    <row r="5750" spans="4:5" ht="26.1" customHeight="1">
      <c r="D5750" s="64"/>
      <c r="E5750" s="71"/>
    </row>
    <row r="5751" spans="4:5" ht="26.1" customHeight="1">
      <c r="D5751" s="64"/>
      <c r="E5751" s="71"/>
    </row>
    <row r="5752" spans="4:5" ht="26.1" customHeight="1">
      <c r="D5752" s="64"/>
      <c r="E5752" s="71"/>
    </row>
    <row r="5753" spans="4:5" ht="26.1" customHeight="1">
      <c r="D5753" s="64"/>
      <c r="E5753" s="71"/>
    </row>
    <row r="5754" spans="4:5" ht="26.1" customHeight="1">
      <c r="D5754" s="64"/>
      <c r="E5754" s="71"/>
    </row>
    <row r="5755" spans="4:5" ht="26.1" customHeight="1">
      <c r="D5755" s="64"/>
      <c r="E5755" s="71"/>
    </row>
    <row r="5756" spans="4:5" ht="26.1" customHeight="1">
      <c r="D5756" s="64"/>
      <c r="E5756" s="71"/>
    </row>
    <row r="5757" spans="4:5" ht="26.1" customHeight="1">
      <c r="D5757" s="64"/>
      <c r="E5757" s="71"/>
    </row>
    <row r="5758" spans="4:5" ht="26.1" customHeight="1">
      <c r="D5758" s="64"/>
      <c r="E5758" s="71"/>
    </row>
    <row r="5759" spans="4:5" ht="26.1" customHeight="1">
      <c r="D5759" s="64"/>
      <c r="E5759" s="71"/>
    </row>
    <row r="5760" spans="4:5" ht="26.1" customHeight="1">
      <c r="D5760" s="64"/>
      <c r="E5760" s="71"/>
    </row>
    <row r="5761" spans="4:5" ht="26.1" customHeight="1">
      <c r="D5761" s="64"/>
      <c r="E5761" s="71"/>
    </row>
    <row r="5762" spans="4:5" ht="26.1" customHeight="1">
      <c r="D5762" s="64"/>
      <c r="E5762" s="71"/>
    </row>
    <row r="5763" spans="4:5" ht="26.1" customHeight="1">
      <c r="D5763" s="64"/>
      <c r="E5763" s="71"/>
    </row>
    <row r="5764" spans="4:5" ht="26.1" customHeight="1">
      <c r="D5764" s="64"/>
      <c r="E5764" s="71"/>
    </row>
    <row r="5765" spans="4:5" ht="26.1" customHeight="1">
      <c r="D5765" s="64"/>
      <c r="E5765" s="71"/>
    </row>
    <row r="5766" spans="4:5" ht="26.1" customHeight="1">
      <c r="D5766" s="64"/>
      <c r="E5766" s="71"/>
    </row>
    <row r="5767" spans="4:5" ht="26.1" customHeight="1">
      <c r="D5767" s="64"/>
      <c r="E5767" s="71"/>
    </row>
    <row r="5768" spans="4:5" ht="26.1" customHeight="1">
      <c r="D5768" s="64"/>
      <c r="E5768" s="71"/>
    </row>
    <row r="5769" spans="4:5" ht="26.1" customHeight="1">
      <c r="D5769" s="64"/>
      <c r="E5769" s="71"/>
    </row>
    <row r="5770" spans="4:5" ht="26.1" customHeight="1">
      <c r="D5770" s="64"/>
      <c r="E5770" s="71"/>
    </row>
    <row r="5771" spans="4:5" ht="26.1" customHeight="1">
      <c r="D5771" s="64"/>
      <c r="E5771" s="71"/>
    </row>
    <row r="5772" spans="4:5" ht="26.1" customHeight="1">
      <c r="D5772" s="64"/>
      <c r="E5772" s="71"/>
    </row>
    <row r="5773" spans="4:5" ht="26.1" customHeight="1">
      <c r="D5773" s="64"/>
      <c r="E5773" s="71"/>
    </row>
    <row r="5774" spans="4:5" ht="26.1" customHeight="1">
      <c r="D5774" s="64"/>
      <c r="E5774" s="71"/>
    </row>
    <row r="5775" spans="4:5" ht="26.1" customHeight="1">
      <c r="D5775" s="64"/>
      <c r="E5775" s="71"/>
    </row>
    <row r="5776" spans="4:5" ht="26.1" customHeight="1">
      <c r="D5776" s="64"/>
      <c r="E5776" s="71"/>
    </row>
    <row r="5777" spans="4:5" ht="26.1" customHeight="1">
      <c r="D5777" s="64"/>
      <c r="E5777" s="71"/>
    </row>
    <row r="5778" spans="4:5" ht="26.1" customHeight="1">
      <c r="D5778" s="64"/>
      <c r="E5778" s="71"/>
    </row>
    <row r="5779" spans="4:5" ht="26.1" customHeight="1">
      <c r="D5779" s="64"/>
      <c r="E5779" s="71"/>
    </row>
    <row r="5780" spans="4:5" ht="26.1" customHeight="1">
      <c r="D5780" s="64"/>
      <c r="E5780" s="71"/>
    </row>
    <row r="5781" spans="4:5" ht="26.1" customHeight="1">
      <c r="D5781" s="64"/>
      <c r="E5781" s="71"/>
    </row>
    <row r="5782" spans="4:5" ht="26.1" customHeight="1">
      <c r="D5782" s="64"/>
      <c r="E5782" s="71"/>
    </row>
    <row r="5783" spans="4:5" ht="26.1" customHeight="1">
      <c r="D5783" s="64"/>
      <c r="E5783" s="71"/>
    </row>
    <row r="5784" spans="4:5" ht="26.1" customHeight="1">
      <c r="D5784" s="64"/>
      <c r="E5784" s="71"/>
    </row>
    <row r="5785" spans="4:5" ht="26.1" customHeight="1">
      <c r="D5785" s="64"/>
      <c r="E5785" s="71"/>
    </row>
    <row r="5786" spans="4:5" ht="26.1" customHeight="1">
      <c r="D5786" s="64"/>
      <c r="E5786" s="71"/>
    </row>
    <row r="5787" spans="4:5" ht="26.1" customHeight="1">
      <c r="D5787" s="64"/>
      <c r="E5787" s="71"/>
    </row>
    <row r="5788" spans="4:5" ht="26.1" customHeight="1">
      <c r="D5788" s="64"/>
      <c r="E5788" s="71"/>
    </row>
    <row r="5789" spans="4:5" ht="26.1" customHeight="1">
      <c r="D5789" s="64"/>
      <c r="E5789" s="71"/>
    </row>
    <row r="5790" spans="4:5" ht="26.1" customHeight="1">
      <c r="D5790" s="64"/>
      <c r="E5790" s="71"/>
    </row>
    <row r="5791" spans="4:5" ht="26.1" customHeight="1">
      <c r="D5791" s="64"/>
      <c r="E5791" s="71"/>
    </row>
    <row r="5792" spans="4:5" ht="26.1" customHeight="1">
      <c r="D5792" s="64"/>
      <c r="E5792" s="71"/>
    </row>
    <row r="5793" spans="4:5" ht="26.1" customHeight="1">
      <c r="D5793" s="64"/>
      <c r="E5793" s="71"/>
    </row>
    <row r="5794" spans="4:5" ht="26.1" customHeight="1">
      <c r="D5794" s="64"/>
      <c r="E5794" s="71"/>
    </row>
    <row r="5795" spans="4:5" ht="26.1" customHeight="1">
      <c r="D5795" s="64"/>
      <c r="E5795" s="71"/>
    </row>
    <row r="5796" spans="4:5" ht="26.1" customHeight="1">
      <c r="D5796" s="64"/>
      <c r="E5796" s="71"/>
    </row>
    <row r="5797" spans="4:5" ht="26.1" customHeight="1">
      <c r="D5797" s="64"/>
      <c r="E5797" s="71"/>
    </row>
    <row r="5798" spans="4:5" ht="26.1" customHeight="1">
      <c r="D5798" s="64"/>
      <c r="E5798" s="71"/>
    </row>
    <row r="5799" spans="4:5" ht="26.1" customHeight="1">
      <c r="D5799" s="64"/>
      <c r="E5799" s="71"/>
    </row>
    <row r="5800" spans="4:5" ht="26.1" customHeight="1">
      <c r="D5800" s="64"/>
      <c r="E5800" s="71"/>
    </row>
    <row r="5801" spans="4:5" ht="26.1" customHeight="1">
      <c r="D5801" s="64"/>
      <c r="E5801" s="71"/>
    </row>
    <row r="5802" spans="4:5" ht="26.1" customHeight="1">
      <c r="D5802" s="64"/>
      <c r="E5802" s="71"/>
    </row>
    <row r="5803" spans="4:5" ht="26.1" customHeight="1">
      <c r="D5803" s="64"/>
      <c r="E5803" s="71"/>
    </row>
    <row r="5804" spans="4:5" ht="26.1" customHeight="1">
      <c r="D5804" s="64"/>
      <c r="E5804" s="71"/>
    </row>
    <row r="5805" spans="4:5" ht="26.1" customHeight="1">
      <c r="D5805" s="64"/>
      <c r="E5805" s="71"/>
    </row>
    <row r="5806" spans="4:5" ht="26.1" customHeight="1">
      <c r="D5806" s="64"/>
      <c r="E5806" s="71"/>
    </row>
    <row r="5807" spans="4:5" ht="26.1" customHeight="1">
      <c r="D5807" s="64"/>
      <c r="E5807" s="71"/>
    </row>
    <row r="5808" spans="4:5" ht="26.1" customHeight="1">
      <c r="D5808" s="64"/>
      <c r="E5808" s="71"/>
    </row>
    <row r="5809" spans="4:5" ht="26.1" customHeight="1">
      <c r="D5809" s="64"/>
      <c r="E5809" s="71"/>
    </row>
    <row r="5810" spans="4:5" ht="26.1" customHeight="1">
      <c r="D5810" s="64"/>
      <c r="E5810" s="71"/>
    </row>
    <row r="5811" spans="4:5" ht="26.1" customHeight="1">
      <c r="D5811" s="64"/>
      <c r="E5811" s="71"/>
    </row>
    <row r="5812" spans="4:5" ht="26.1" customHeight="1">
      <c r="D5812" s="64"/>
      <c r="E5812" s="71"/>
    </row>
    <row r="5813" spans="4:5" ht="26.1" customHeight="1">
      <c r="D5813" s="64"/>
      <c r="E5813" s="71"/>
    </row>
    <row r="5814" spans="4:5" ht="26.1" customHeight="1">
      <c r="D5814" s="64"/>
      <c r="E5814" s="71"/>
    </row>
    <row r="5815" spans="4:5" ht="26.1" customHeight="1">
      <c r="D5815" s="64"/>
      <c r="E5815" s="71"/>
    </row>
    <row r="5816" spans="4:5" ht="26.1" customHeight="1">
      <c r="D5816" s="64"/>
      <c r="E5816" s="71"/>
    </row>
    <row r="5817" spans="4:5" ht="26.1" customHeight="1">
      <c r="D5817" s="64"/>
      <c r="E5817" s="71"/>
    </row>
    <row r="5818" spans="4:5" ht="26.1" customHeight="1">
      <c r="D5818" s="64"/>
      <c r="E5818" s="71"/>
    </row>
    <row r="5819" spans="4:5" ht="26.1" customHeight="1">
      <c r="D5819" s="64"/>
      <c r="E5819" s="71"/>
    </row>
    <row r="5820" spans="4:5" ht="26.1" customHeight="1">
      <c r="D5820" s="64"/>
      <c r="E5820" s="71"/>
    </row>
    <row r="5821" spans="4:5" ht="26.1" customHeight="1">
      <c r="D5821" s="64"/>
      <c r="E5821" s="71"/>
    </row>
    <row r="5822" spans="4:5" ht="26.1" customHeight="1">
      <c r="D5822" s="64"/>
      <c r="E5822" s="71"/>
    </row>
    <row r="5823" spans="4:5" ht="26.1" customHeight="1">
      <c r="D5823" s="64"/>
      <c r="E5823" s="71"/>
    </row>
    <row r="5824" spans="4:5" ht="26.1" customHeight="1">
      <c r="D5824" s="64"/>
      <c r="E5824" s="71"/>
    </row>
    <row r="5825" spans="4:5" ht="26.1" customHeight="1">
      <c r="D5825" s="64"/>
      <c r="E5825" s="71"/>
    </row>
    <row r="5826" spans="4:5" ht="26.1" customHeight="1">
      <c r="D5826" s="64"/>
      <c r="E5826" s="71"/>
    </row>
    <row r="5827" spans="4:5" ht="26.1" customHeight="1">
      <c r="D5827" s="64"/>
      <c r="E5827" s="71"/>
    </row>
    <row r="5828" spans="4:5" ht="26.1" customHeight="1">
      <c r="D5828" s="64"/>
      <c r="E5828" s="71"/>
    </row>
    <row r="5829" spans="4:5" ht="26.1" customHeight="1">
      <c r="D5829" s="64"/>
      <c r="E5829" s="71"/>
    </row>
    <row r="5830" spans="4:5" ht="26.1" customHeight="1">
      <c r="D5830" s="64"/>
      <c r="E5830" s="71"/>
    </row>
    <row r="5831" spans="4:5" ht="26.1" customHeight="1">
      <c r="D5831" s="64"/>
      <c r="E5831" s="71"/>
    </row>
    <row r="5832" spans="4:5" ht="26.1" customHeight="1">
      <c r="D5832" s="64"/>
      <c r="E5832" s="71"/>
    </row>
    <row r="5833" spans="4:5" ht="26.1" customHeight="1">
      <c r="D5833" s="64"/>
      <c r="E5833" s="71"/>
    </row>
    <row r="5834" spans="4:5" ht="26.1" customHeight="1">
      <c r="D5834" s="64"/>
      <c r="E5834" s="71"/>
    </row>
    <row r="5835" spans="4:5" ht="26.1" customHeight="1">
      <c r="D5835" s="64"/>
      <c r="E5835" s="71"/>
    </row>
    <row r="5836" spans="4:5" ht="26.1" customHeight="1">
      <c r="D5836" s="64"/>
      <c r="E5836" s="71"/>
    </row>
    <row r="5837" spans="4:5" ht="26.1" customHeight="1">
      <c r="D5837" s="64"/>
      <c r="E5837" s="71"/>
    </row>
    <row r="5838" spans="4:5" ht="26.1" customHeight="1">
      <c r="D5838" s="64"/>
      <c r="E5838" s="71"/>
    </row>
    <row r="5839" spans="4:5" ht="26.1" customHeight="1">
      <c r="D5839" s="64"/>
      <c r="E5839" s="71"/>
    </row>
    <row r="5840" spans="4:5" ht="26.1" customHeight="1">
      <c r="D5840" s="64"/>
      <c r="E5840" s="71"/>
    </row>
    <row r="5841" spans="4:5" ht="26.1" customHeight="1">
      <c r="D5841" s="64"/>
      <c r="E5841" s="71"/>
    </row>
    <row r="5842" spans="4:5" ht="26.1" customHeight="1">
      <c r="D5842" s="64"/>
      <c r="E5842" s="71"/>
    </row>
    <row r="5843" spans="4:5" ht="26.1" customHeight="1">
      <c r="D5843" s="64"/>
      <c r="E5843" s="71"/>
    </row>
    <row r="5844" spans="4:5" ht="26.1" customHeight="1">
      <c r="D5844" s="64"/>
      <c r="E5844" s="71"/>
    </row>
    <row r="5845" spans="4:5" ht="26.1" customHeight="1">
      <c r="D5845" s="64"/>
      <c r="E5845" s="71"/>
    </row>
    <row r="5846" spans="4:5" ht="26.1" customHeight="1">
      <c r="D5846" s="64"/>
      <c r="E5846" s="71"/>
    </row>
    <row r="5847" spans="4:5" ht="26.1" customHeight="1">
      <c r="D5847" s="64"/>
      <c r="E5847" s="71"/>
    </row>
    <row r="5848" spans="4:5" ht="26.1" customHeight="1">
      <c r="D5848" s="64"/>
      <c r="E5848" s="71"/>
    </row>
    <row r="5849" spans="4:5" ht="26.1" customHeight="1">
      <c r="D5849" s="64"/>
      <c r="E5849" s="71"/>
    </row>
    <row r="5850" spans="4:5" ht="26.1" customHeight="1">
      <c r="D5850" s="64"/>
      <c r="E5850" s="71"/>
    </row>
    <row r="5851" spans="4:5" ht="26.1" customHeight="1">
      <c r="D5851" s="64"/>
      <c r="E5851" s="71"/>
    </row>
    <row r="5852" spans="4:5" ht="26.1" customHeight="1">
      <c r="D5852" s="64"/>
      <c r="E5852" s="71"/>
    </row>
    <row r="5853" spans="4:5" ht="26.1" customHeight="1">
      <c r="D5853" s="64"/>
      <c r="E5853" s="71"/>
    </row>
    <row r="5854" spans="4:5" ht="26.1" customHeight="1">
      <c r="D5854" s="64"/>
      <c r="E5854" s="71"/>
    </row>
    <row r="5855" spans="4:5" ht="26.1" customHeight="1">
      <c r="D5855" s="64"/>
      <c r="E5855" s="71"/>
    </row>
    <row r="5856" spans="4:5" ht="26.1" customHeight="1">
      <c r="D5856" s="64"/>
      <c r="E5856" s="71"/>
    </row>
    <row r="5857" spans="4:5" ht="26.1" customHeight="1">
      <c r="D5857" s="64"/>
      <c r="E5857" s="71"/>
    </row>
    <row r="5858" spans="4:5" ht="26.1" customHeight="1">
      <c r="D5858" s="64"/>
      <c r="E5858" s="71"/>
    </row>
    <row r="5859" spans="4:5" ht="26.1" customHeight="1">
      <c r="D5859" s="64"/>
      <c r="E5859" s="71"/>
    </row>
    <row r="5860" spans="4:5" ht="26.1" customHeight="1">
      <c r="D5860" s="64"/>
      <c r="E5860" s="71"/>
    </row>
    <row r="5861" spans="4:5" ht="26.1" customHeight="1">
      <c r="D5861" s="64"/>
      <c r="E5861" s="71"/>
    </row>
    <row r="5862" spans="4:5" ht="26.1" customHeight="1">
      <c r="D5862" s="64"/>
      <c r="E5862" s="71"/>
    </row>
    <row r="5863" spans="4:5" ht="26.1" customHeight="1">
      <c r="D5863" s="64"/>
      <c r="E5863" s="71"/>
    </row>
    <row r="5864" spans="4:5" ht="26.1" customHeight="1">
      <c r="D5864" s="64"/>
      <c r="E5864" s="71"/>
    </row>
    <row r="5865" spans="4:5" ht="26.1" customHeight="1">
      <c r="D5865" s="64"/>
      <c r="E5865" s="71"/>
    </row>
    <row r="5866" spans="4:5" ht="26.1" customHeight="1">
      <c r="D5866" s="64"/>
      <c r="E5866" s="71"/>
    </row>
    <row r="5867" spans="4:5" ht="26.1" customHeight="1">
      <c r="D5867" s="64"/>
      <c r="E5867" s="71"/>
    </row>
    <row r="5868" spans="4:5" ht="26.1" customHeight="1">
      <c r="D5868" s="64"/>
      <c r="E5868" s="71"/>
    </row>
    <row r="5869" spans="4:5" ht="26.1" customHeight="1">
      <c r="D5869" s="64"/>
      <c r="E5869" s="71"/>
    </row>
    <row r="5870" spans="4:5" ht="26.1" customHeight="1">
      <c r="D5870" s="64"/>
      <c r="E5870" s="71"/>
    </row>
    <row r="5871" spans="4:5" ht="26.1" customHeight="1">
      <c r="D5871" s="64"/>
      <c r="E5871" s="71"/>
    </row>
    <row r="5872" spans="4:5" ht="26.1" customHeight="1">
      <c r="D5872" s="64"/>
      <c r="E5872" s="71"/>
    </row>
    <row r="5873" spans="4:5" ht="26.1" customHeight="1">
      <c r="D5873" s="64"/>
      <c r="E5873" s="71"/>
    </row>
    <row r="5874" spans="4:5" ht="26.1" customHeight="1">
      <c r="D5874" s="64"/>
      <c r="E5874" s="71"/>
    </row>
    <row r="5875" spans="4:5" ht="26.1" customHeight="1">
      <c r="D5875" s="64"/>
      <c r="E5875" s="71"/>
    </row>
    <row r="5876" spans="4:5" ht="26.1" customHeight="1">
      <c r="D5876" s="64"/>
      <c r="E5876" s="71"/>
    </row>
    <row r="5877" spans="4:5" ht="26.1" customHeight="1">
      <c r="D5877" s="64"/>
      <c r="E5877" s="71"/>
    </row>
    <row r="5878" spans="4:5" ht="26.1" customHeight="1">
      <c r="D5878" s="64"/>
      <c r="E5878" s="71"/>
    </row>
    <row r="5879" spans="4:5" ht="26.1" customHeight="1">
      <c r="D5879" s="64"/>
      <c r="E5879" s="71"/>
    </row>
    <row r="5880" spans="4:5" ht="26.1" customHeight="1">
      <c r="D5880" s="64"/>
      <c r="E5880" s="71"/>
    </row>
    <row r="5881" spans="4:5" ht="26.1" customHeight="1">
      <c r="D5881" s="64"/>
      <c r="E5881" s="71"/>
    </row>
    <row r="5882" spans="4:5" ht="26.1" customHeight="1">
      <c r="D5882" s="64"/>
      <c r="E5882" s="71"/>
    </row>
    <row r="5883" spans="4:5" ht="26.1" customHeight="1">
      <c r="D5883" s="64"/>
      <c r="E5883" s="71"/>
    </row>
    <row r="5884" spans="4:5" ht="26.1" customHeight="1">
      <c r="D5884" s="64"/>
      <c r="E5884" s="71"/>
    </row>
    <row r="5885" spans="4:5" ht="26.1" customHeight="1">
      <c r="D5885" s="64"/>
      <c r="E5885" s="71"/>
    </row>
    <row r="5886" spans="4:5" ht="26.1" customHeight="1">
      <c r="D5886" s="64"/>
      <c r="E5886" s="71"/>
    </row>
    <row r="5887" spans="4:5" ht="26.1" customHeight="1">
      <c r="D5887" s="64"/>
      <c r="E5887" s="71"/>
    </row>
    <row r="5888" spans="4:5" ht="26.1" customHeight="1">
      <c r="D5888" s="64"/>
      <c r="E5888" s="71"/>
    </row>
    <row r="5889" spans="4:5" ht="26.1" customHeight="1">
      <c r="D5889" s="64"/>
      <c r="E5889" s="71"/>
    </row>
    <row r="5890" spans="4:5" ht="26.1" customHeight="1">
      <c r="D5890" s="64"/>
      <c r="E5890" s="71"/>
    </row>
    <row r="5891" spans="4:5" ht="26.1" customHeight="1">
      <c r="D5891" s="64"/>
      <c r="E5891" s="71"/>
    </row>
    <row r="5892" spans="4:5" ht="26.1" customHeight="1">
      <c r="D5892" s="64"/>
      <c r="E5892" s="71"/>
    </row>
    <row r="5893" spans="4:5" ht="26.1" customHeight="1">
      <c r="D5893" s="64"/>
      <c r="E5893" s="71"/>
    </row>
    <row r="5894" spans="4:5" ht="26.1" customHeight="1">
      <c r="D5894" s="64"/>
      <c r="E5894" s="71"/>
    </row>
    <row r="5895" spans="4:5" ht="26.1" customHeight="1">
      <c r="D5895" s="64"/>
      <c r="E5895" s="71"/>
    </row>
    <row r="5896" spans="4:5" ht="26.1" customHeight="1">
      <c r="D5896" s="64"/>
      <c r="E5896" s="71"/>
    </row>
    <row r="5897" spans="4:5" ht="26.1" customHeight="1">
      <c r="D5897" s="64"/>
      <c r="E5897" s="71"/>
    </row>
    <row r="5898" spans="4:5" ht="26.1" customHeight="1">
      <c r="D5898" s="64"/>
      <c r="E5898" s="71"/>
    </row>
    <row r="5899" spans="4:5" ht="26.1" customHeight="1">
      <c r="D5899" s="64"/>
      <c r="E5899" s="71"/>
    </row>
    <row r="5900" spans="4:5" ht="26.1" customHeight="1">
      <c r="D5900" s="64"/>
      <c r="E5900" s="71"/>
    </row>
    <row r="5901" spans="4:5" ht="26.1" customHeight="1">
      <c r="D5901" s="64"/>
      <c r="E5901" s="71"/>
    </row>
    <row r="5902" spans="4:5" ht="26.1" customHeight="1">
      <c r="D5902" s="64"/>
      <c r="E5902" s="71"/>
    </row>
    <row r="5903" spans="4:5" ht="26.1" customHeight="1">
      <c r="D5903" s="64"/>
      <c r="E5903" s="71"/>
    </row>
    <row r="5904" spans="4:5" ht="26.1" customHeight="1">
      <c r="D5904" s="64"/>
      <c r="E5904" s="71"/>
    </row>
    <row r="5905" spans="4:5" ht="26.1" customHeight="1">
      <c r="D5905" s="64"/>
      <c r="E5905" s="71"/>
    </row>
    <row r="5906" spans="4:5" ht="26.1" customHeight="1">
      <c r="D5906" s="64"/>
      <c r="E5906" s="71"/>
    </row>
    <row r="5907" spans="4:5" ht="26.1" customHeight="1">
      <c r="D5907" s="64"/>
      <c r="E5907" s="71"/>
    </row>
    <row r="5908" spans="4:5" ht="26.1" customHeight="1">
      <c r="D5908" s="64"/>
      <c r="E5908" s="71"/>
    </row>
    <row r="5909" spans="4:5" ht="26.1" customHeight="1">
      <c r="D5909" s="64"/>
      <c r="E5909" s="71"/>
    </row>
    <row r="5910" spans="4:5" ht="26.1" customHeight="1">
      <c r="D5910" s="64"/>
      <c r="E5910" s="71"/>
    </row>
    <row r="5911" spans="4:5" ht="26.1" customHeight="1">
      <c r="D5911" s="64"/>
      <c r="E5911" s="71"/>
    </row>
    <row r="5912" spans="4:5" ht="26.1" customHeight="1">
      <c r="D5912" s="64"/>
      <c r="E5912" s="71"/>
    </row>
    <row r="5913" spans="4:5" ht="26.1" customHeight="1">
      <c r="D5913" s="64"/>
      <c r="E5913" s="71"/>
    </row>
    <row r="5914" spans="4:5" ht="26.1" customHeight="1">
      <c r="D5914" s="64"/>
      <c r="E5914" s="71"/>
    </row>
    <row r="5915" spans="4:5" ht="26.1" customHeight="1">
      <c r="D5915" s="64"/>
      <c r="E5915" s="71"/>
    </row>
    <row r="5916" spans="4:5" ht="26.1" customHeight="1">
      <c r="D5916" s="64"/>
      <c r="E5916" s="71"/>
    </row>
    <row r="5917" spans="4:5" ht="26.1" customHeight="1">
      <c r="D5917" s="64"/>
      <c r="E5917" s="71"/>
    </row>
    <row r="5918" spans="4:5" ht="26.1" customHeight="1">
      <c r="D5918" s="64"/>
      <c r="E5918" s="71"/>
    </row>
    <row r="5919" spans="4:5" ht="26.1" customHeight="1">
      <c r="D5919" s="64"/>
      <c r="E5919" s="71"/>
    </row>
    <row r="5920" spans="4:5" ht="26.1" customHeight="1">
      <c r="D5920" s="64"/>
      <c r="E5920" s="71"/>
    </row>
    <row r="5921" spans="4:5" ht="26.1" customHeight="1">
      <c r="D5921" s="64"/>
      <c r="E5921" s="71"/>
    </row>
    <row r="5922" spans="4:5" ht="26.1" customHeight="1">
      <c r="D5922" s="64"/>
      <c r="E5922" s="71"/>
    </row>
    <row r="5923" spans="4:5" ht="26.1" customHeight="1">
      <c r="D5923" s="64"/>
      <c r="E5923" s="71"/>
    </row>
    <row r="5924" spans="4:5" ht="26.1" customHeight="1">
      <c r="D5924" s="64"/>
      <c r="E5924" s="71"/>
    </row>
    <row r="5925" spans="4:5" ht="26.1" customHeight="1">
      <c r="D5925" s="64"/>
      <c r="E5925" s="71"/>
    </row>
    <row r="5926" spans="4:5" ht="26.1" customHeight="1">
      <c r="D5926" s="64"/>
      <c r="E5926" s="71"/>
    </row>
    <row r="5927" spans="4:5" ht="26.1" customHeight="1">
      <c r="D5927" s="64"/>
      <c r="E5927" s="71"/>
    </row>
    <row r="5928" spans="4:5" ht="26.1" customHeight="1">
      <c r="D5928" s="64"/>
      <c r="E5928" s="71"/>
    </row>
    <row r="5929" spans="4:5" ht="26.1" customHeight="1">
      <c r="D5929" s="64"/>
      <c r="E5929" s="71"/>
    </row>
    <row r="5930" spans="4:5" ht="26.1" customHeight="1">
      <c r="D5930" s="64"/>
      <c r="E5930" s="71"/>
    </row>
    <row r="5931" spans="4:5" ht="26.1" customHeight="1">
      <c r="D5931" s="64"/>
      <c r="E5931" s="71"/>
    </row>
    <row r="5932" spans="4:5" ht="26.1" customHeight="1">
      <c r="D5932" s="64"/>
      <c r="E5932" s="71"/>
    </row>
    <row r="5933" spans="4:5" ht="26.1" customHeight="1">
      <c r="D5933" s="64"/>
      <c r="E5933" s="71"/>
    </row>
    <row r="5934" spans="4:5" ht="26.1" customHeight="1">
      <c r="D5934" s="64"/>
      <c r="E5934" s="71"/>
    </row>
    <row r="5935" spans="4:5" ht="26.1" customHeight="1">
      <c r="D5935" s="64"/>
      <c r="E5935" s="71"/>
    </row>
    <row r="5936" spans="4:5" ht="26.1" customHeight="1">
      <c r="D5936" s="64"/>
      <c r="E5936" s="71"/>
    </row>
    <row r="5937" spans="4:5" ht="26.1" customHeight="1">
      <c r="D5937" s="64"/>
      <c r="E5937" s="71"/>
    </row>
    <row r="5938" spans="4:5" ht="26.1" customHeight="1">
      <c r="D5938" s="64"/>
      <c r="E5938" s="71"/>
    </row>
    <row r="5939" spans="4:5" ht="26.1" customHeight="1">
      <c r="D5939" s="64"/>
      <c r="E5939" s="71"/>
    </row>
    <row r="5940" spans="4:5" ht="26.1" customHeight="1">
      <c r="D5940" s="64"/>
      <c r="E5940" s="71"/>
    </row>
    <row r="5941" spans="4:5" ht="26.1" customHeight="1">
      <c r="D5941" s="64"/>
      <c r="E5941" s="71"/>
    </row>
    <row r="5942" spans="4:5" ht="26.1" customHeight="1">
      <c r="D5942" s="64"/>
      <c r="E5942" s="71"/>
    </row>
    <row r="5943" spans="4:5" ht="26.1" customHeight="1">
      <c r="D5943" s="64"/>
      <c r="E5943" s="71"/>
    </row>
    <row r="5944" spans="4:5" ht="26.1" customHeight="1">
      <c r="D5944" s="64"/>
      <c r="E5944" s="71"/>
    </row>
    <row r="5945" spans="4:5" ht="26.1" customHeight="1">
      <c r="D5945" s="64"/>
      <c r="E5945" s="71"/>
    </row>
    <row r="5946" spans="4:5" ht="26.1" customHeight="1">
      <c r="D5946" s="64"/>
      <c r="E5946" s="71"/>
    </row>
    <row r="5947" spans="4:5" ht="26.1" customHeight="1">
      <c r="D5947" s="64"/>
      <c r="E5947" s="71"/>
    </row>
    <row r="5948" spans="4:5" ht="26.1" customHeight="1">
      <c r="D5948" s="64"/>
      <c r="E5948" s="71"/>
    </row>
    <row r="5949" spans="4:5" ht="26.1" customHeight="1">
      <c r="D5949" s="64"/>
      <c r="E5949" s="71"/>
    </row>
    <row r="5950" spans="4:5" ht="26.1" customHeight="1">
      <c r="D5950" s="64"/>
      <c r="E5950" s="71"/>
    </row>
    <row r="5951" spans="4:5" ht="26.1" customHeight="1">
      <c r="D5951" s="64"/>
      <c r="E5951" s="71"/>
    </row>
    <row r="5952" spans="4:5" ht="26.1" customHeight="1">
      <c r="D5952" s="64"/>
      <c r="E5952" s="71"/>
    </row>
    <row r="5953" spans="4:5" ht="26.1" customHeight="1">
      <c r="D5953" s="64"/>
      <c r="E5953" s="71"/>
    </row>
    <row r="5954" spans="4:5" ht="26.1" customHeight="1">
      <c r="D5954" s="64"/>
      <c r="E5954" s="71"/>
    </row>
    <row r="5955" spans="4:5" ht="26.1" customHeight="1">
      <c r="D5955" s="64"/>
      <c r="E5955" s="71"/>
    </row>
    <row r="5956" spans="4:5" ht="26.1" customHeight="1">
      <c r="D5956" s="64"/>
      <c r="E5956" s="71"/>
    </row>
    <row r="5957" spans="4:5" ht="26.1" customHeight="1">
      <c r="D5957" s="64"/>
      <c r="E5957" s="71"/>
    </row>
    <row r="5958" spans="4:5" ht="26.1" customHeight="1">
      <c r="D5958" s="64"/>
      <c r="E5958" s="71"/>
    </row>
    <row r="5959" spans="4:5" ht="26.1" customHeight="1">
      <c r="D5959" s="64"/>
      <c r="E5959" s="71"/>
    </row>
    <row r="5960" spans="4:5" ht="26.1" customHeight="1">
      <c r="D5960" s="64"/>
      <c r="E5960" s="71"/>
    </row>
    <row r="5961" spans="4:5" ht="26.1" customHeight="1">
      <c r="D5961" s="64"/>
      <c r="E5961" s="71"/>
    </row>
    <row r="5962" spans="4:5" ht="26.1" customHeight="1">
      <c r="D5962" s="64"/>
      <c r="E5962" s="71"/>
    </row>
    <row r="5963" spans="4:5" ht="26.1" customHeight="1">
      <c r="D5963" s="64"/>
      <c r="E5963" s="71"/>
    </row>
    <row r="5964" spans="4:5" ht="26.1" customHeight="1">
      <c r="D5964" s="64"/>
      <c r="E5964" s="71"/>
    </row>
    <row r="5965" spans="4:5" ht="26.1" customHeight="1">
      <c r="D5965" s="64"/>
      <c r="E5965" s="71"/>
    </row>
    <row r="5966" spans="4:5" ht="26.1" customHeight="1">
      <c r="D5966" s="64"/>
      <c r="E5966" s="71"/>
    </row>
    <row r="5967" spans="4:5" ht="26.1" customHeight="1">
      <c r="D5967" s="64"/>
      <c r="E5967" s="71"/>
    </row>
    <row r="5968" spans="4:5" ht="26.1" customHeight="1">
      <c r="D5968" s="64"/>
      <c r="E5968" s="71"/>
    </row>
    <row r="5969" spans="4:5" ht="26.1" customHeight="1">
      <c r="D5969" s="64"/>
      <c r="E5969" s="71"/>
    </row>
    <row r="5970" spans="4:5" ht="26.1" customHeight="1">
      <c r="D5970" s="64"/>
      <c r="E5970" s="71"/>
    </row>
    <row r="5971" spans="4:5" ht="26.1" customHeight="1">
      <c r="D5971" s="64"/>
      <c r="E5971" s="71"/>
    </row>
    <row r="5972" spans="4:5" ht="26.1" customHeight="1">
      <c r="D5972" s="64"/>
      <c r="E5972" s="71"/>
    </row>
    <row r="5973" spans="4:5" ht="26.1" customHeight="1">
      <c r="D5973" s="64"/>
      <c r="E5973" s="71"/>
    </row>
    <row r="5974" spans="4:5" ht="26.1" customHeight="1">
      <c r="D5974" s="64"/>
      <c r="E5974" s="71"/>
    </row>
    <row r="5975" spans="4:5" ht="26.1" customHeight="1">
      <c r="D5975" s="64"/>
      <c r="E5975" s="71"/>
    </row>
    <row r="5976" spans="4:5" ht="26.1" customHeight="1">
      <c r="D5976" s="64"/>
      <c r="E5976" s="71"/>
    </row>
    <row r="5977" spans="4:5" ht="26.1" customHeight="1">
      <c r="D5977" s="64"/>
      <c r="E5977" s="71"/>
    </row>
    <row r="5978" spans="4:5" ht="26.1" customHeight="1">
      <c r="D5978" s="64"/>
      <c r="E5978" s="71"/>
    </row>
    <row r="5979" spans="4:5" ht="26.1" customHeight="1">
      <c r="D5979" s="64"/>
      <c r="E5979" s="71"/>
    </row>
    <row r="5980" spans="4:5" ht="26.1" customHeight="1">
      <c r="D5980" s="64"/>
      <c r="E5980" s="71"/>
    </row>
    <row r="5981" spans="4:5" ht="26.1" customHeight="1">
      <c r="D5981" s="64"/>
      <c r="E5981" s="71"/>
    </row>
    <row r="5982" spans="4:5" ht="26.1" customHeight="1">
      <c r="D5982" s="64"/>
      <c r="E5982" s="71"/>
    </row>
    <row r="5983" spans="4:5" ht="26.1" customHeight="1">
      <c r="D5983" s="64"/>
      <c r="E5983" s="71"/>
    </row>
    <row r="5984" spans="4:5" ht="26.1" customHeight="1">
      <c r="D5984" s="64"/>
      <c r="E5984" s="71"/>
    </row>
    <row r="5985" spans="4:5" ht="26.1" customHeight="1">
      <c r="D5985" s="64"/>
      <c r="E5985" s="71"/>
    </row>
    <row r="5986" spans="4:5" ht="26.1" customHeight="1">
      <c r="D5986" s="64"/>
      <c r="E5986" s="71"/>
    </row>
    <row r="5987" spans="4:5" ht="26.1" customHeight="1">
      <c r="D5987" s="64"/>
      <c r="E5987" s="71"/>
    </row>
    <row r="5988" spans="4:5" ht="26.1" customHeight="1">
      <c r="D5988" s="64"/>
      <c r="E5988" s="71"/>
    </row>
    <row r="5989" spans="4:5" ht="26.1" customHeight="1">
      <c r="D5989" s="64"/>
      <c r="E5989" s="71"/>
    </row>
    <row r="5990" spans="4:5" ht="26.1" customHeight="1">
      <c r="D5990" s="64"/>
      <c r="E5990" s="71"/>
    </row>
    <row r="5991" spans="4:5" ht="26.1" customHeight="1">
      <c r="D5991" s="64"/>
      <c r="E5991" s="71"/>
    </row>
    <row r="5992" spans="4:5" ht="26.1" customHeight="1">
      <c r="D5992" s="64"/>
      <c r="E5992" s="71"/>
    </row>
    <row r="5993" spans="4:5" ht="26.1" customHeight="1">
      <c r="D5993" s="64"/>
      <c r="E5993" s="71"/>
    </row>
    <row r="5994" spans="4:5" ht="26.1" customHeight="1">
      <c r="D5994" s="64"/>
      <c r="E5994" s="71"/>
    </row>
    <row r="5995" spans="4:5" ht="26.1" customHeight="1">
      <c r="D5995" s="64"/>
      <c r="E5995" s="71"/>
    </row>
    <row r="5996" spans="4:5" ht="26.1" customHeight="1">
      <c r="D5996" s="64"/>
      <c r="E5996" s="71"/>
    </row>
    <row r="5997" spans="4:5" ht="26.1" customHeight="1">
      <c r="D5997" s="64"/>
      <c r="E5997" s="71"/>
    </row>
    <row r="5998" spans="4:5" ht="26.1" customHeight="1">
      <c r="D5998" s="64"/>
      <c r="E5998" s="71"/>
    </row>
    <row r="5999" spans="4:5" ht="26.1" customHeight="1">
      <c r="D5999" s="64"/>
      <c r="E5999" s="71"/>
    </row>
    <row r="6000" spans="4:5" ht="26.1" customHeight="1">
      <c r="D6000" s="64"/>
      <c r="E6000" s="71"/>
    </row>
    <row r="6001" spans="4:5" ht="26.1" customHeight="1">
      <c r="D6001" s="64"/>
      <c r="E6001" s="71"/>
    </row>
    <row r="6002" spans="4:5" ht="26.1" customHeight="1">
      <c r="D6002" s="64"/>
      <c r="E6002" s="71"/>
    </row>
    <row r="6003" spans="4:5" ht="26.1" customHeight="1">
      <c r="D6003" s="64"/>
      <c r="E6003" s="71"/>
    </row>
    <row r="6004" spans="4:5" ht="26.1" customHeight="1">
      <c r="D6004" s="64"/>
      <c r="E6004" s="71"/>
    </row>
    <row r="6005" spans="4:5" ht="26.1" customHeight="1">
      <c r="D6005" s="64"/>
      <c r="E6005" s="71"/>
    </row>
    <row r="6006" spans="4:5" ht="26.1" customHeight="1">
      <c r="D6006" s="64"/>
      <c r="E6006" s="71"/>
    </row>
    <row r="6007" spans="4:5" ht="26.1" customHeight="1">
      <c r="D6007" s="64"/>
      <c r="E6007" s="71"/>
    </row>
    <row r="6008" spans="4:5" ht="26.1" customHeight="1">
      <c r="D6008" s="64"/>
      <c r="E6008" s="71"/>
    </row>
    <row r="6009" spans="4:5" ht="26.1" customHeight="1">
      <c r="D6009" s="64"/>
      <c r="E6009" s="71"/>
    </row>
    <row r="6010" spans="4:5" ht="26.1" customHeight="1">
      <c r="D6010" s="64"/>
      <c r="E6010" s="71"/>
    </row>
    <row r="6011" spans="4:5" ht="26.1" customHeight="1">
      <c r="D6011" s="64"/>
      <c r="E6011" s="71"/>
    </row>
    <row r="6012" spans="4:5" ht="26.1" customHeight="1">
      <c r="D6012" s="64"/>
      <c r="E6012" s="71"/>
    </row>
    <row r="6013" spans="4:5" ht="26.1" customHeight="1">
      <c r="D6013" s="64"/>
      <c r="E6013" s="71"/>
    </row>
    <row r="6014" spans="4:5" ht="26.1" customHeight="1">
      <c r="D6014" s="64"/>
      <c r="E6014" s="71"/>
    </row>
    <row r="6015" spans="4:5" ht="26.1" customHeight="1">
      <c r="D6015" s="64"/>
      <c r="E6015" s="71"/>
    </row>
    <row r="6016" spans="4:5" ht="26.1" customHeight="1">
      <c r="D6016" s="64"/>
      <c r="E6016" s="71"/>
    </row>
    <row r="6017" spans="4:5" ht="26.1" customHeight="1">
      <c r="D6017" s="64"/>
      <c r="E6017" s="71"/>
    </row>
    <row r="6018" spans="4:5" ht="26.1" customHeight="1">
      <c r="D6018" s="64"/>
      <c r="E6018" s="71"/>
    </row>
    <row r="6019" spans="4:5" ht="26.1" customHeight="1">
      <c r="D6019" s="64"/>
      <c r="E6019" s="71"/>
    </row>
    <row r="6020" spans="4:5" ht="26.1" customHeight="1">
      <c r="D6020" s="64"/>
      <c r="E6020" s="71"/>
    </row>
    <row r="6021" spans="4:5" ht="26.1" customHeight="1">
      <c r="D6021" s="64"/>
      <c r="E6021" s="71"/>
    </row>
    <row r="6022" spans="4:5" ht="26.1" customHeight="1">
      <c r="D6022" s="64"/>
      <c r="E6022" s="71"/>
    </row>
    <row r="6023" spans="4:5" ht="26.1" customHeight="1">
      <c r="D6023" s="64"/>
      <c r="E6023" s="71"/>
    </row>
    <row r="6024" spans="4:5" ht="26.1" customHeight="1">
      <c r="D6024" s="64"/>
      <c r="E6024" s="71"/>
    </row>
    <row r="6025" spans="4:5" ht="26.1" customHeight="1">
      <c r="D6025" s="64"/>
      <c r="E6025" s="71"/>
    </row>
    <row r="6026" spans="4:5" ht="26.1" customHeight="1">
      <c r="D6026" s="64"/>
      <c r="E6026" s="71"/>
    </row>
    <row r="6027" spans="4:5" ht="26.1" customHeight="1">
      <c r="D6027" s="64"/>
      <c r="E6027" s="71"/>
    </row>
    <row r="6028" spans="4:5" ht="26.1" customHeight="1">
      <c r="D6028" s="64"/>
      <c r="E6028" s="71"/>
    </row>
    <row r="6029" spans="4:5" ht="26.1" customHeight="1">
      <c r="D6029" s="64"/>
      <c r="E6029" s="71"/>
    </row>
    <row r="6030" spans="4:5" ht="26.1" customHeight="1">
      <c r="D6030" s="64"/>
      <c r="E6030" s="71"/>
    </row>
    <row r="6031" spans="4:5" ht="26.1" customHeight="1">
      <c r="D6031" s="64"/>
      <c r="E6031" s="71"/>
    </row>
    <row r="6032" spans="4:5" ht="26.1" customHeight="1">
      <c r="D6032" s="64"/>
      <c r="E6032" s="71"/>
    </row>
    <row r="6033" spans="4:5" ht="26.1" customHeight="1">
      <c r="D6033" s="64"/>
      <c r="E6033" s="71"/>
    </row>
    <row r="6034" spans="4:5" ht="26.1" customHeight="1">
      <c r="D6034" s="64"/>
      <c r="E6034" s="71"/>
    </row>
    <row r="6035" spans="4:5" ht="26.1" customHeight="1">
      <c r="D6035" s="64"/>
      <c r="E6035" s="71"/>
    </row>
    <row r="6036" spans="4:5" ht="26.1" customHeight="1">
      <c r="D6036" s="64"/>
      <c r="E6036" s="71"/>
    </row>
    <row r="6037" spans="4:5" ht="26.1" customHeight="1">
      <c r="D6037" s="64"/>
      <c r="E6037" s="71"/>
    </row>
    <row r="6038" spans="4:5" ht="26.1" customHeight="1">
      <c r="D6038" s="64"/>
      <c r="E6038" s="71"/>
    </row>
    <row r="6039" spans="4:5" ht="26.1" customHeight="1">
      <c r="D6039" s="64"/>
      <c r="E6039" s="71"/>
    </row>
    <row r="6040" spans="4:5" ht="26.1" customHeight="1">
      <c r="D6040" s="64"/>
      <c r="E6040" s="71"/>
    </row>
    <row r="6041" spans="4:5" ht="26.1" customHeight="1">
      <c r="D6041" s="64"/>
      <c r="E6041" s="71"/>
    </row>
    <row r="6042" spans="4:5" ht="26.1" customHeight="1">
      <c r="D6042" s="64"/>
      <c r="E6042" s="71"/>
    </row>
    <row r="6043" spans="4:5" ht="26.1" customHeight="1">
      <c r="D6043" s="64"/>
      <c r="E6043" s="71"/>
    </row>
    <row r="6044" spans="4:5" ht="26.1" customHeight="1">
      <c r="D6044" s="64"/>
      <c r="E6044" s="71"/>
    </row>
    <row r="6045" spans="4:5" ht="26.1" customHeight="1">
      <c r="D6045" s="64"/>
      <c r="E6045" s="71"/>
    </row>
    <row r="6046" spans="4:5" ht="26.1" customHeight="1">
      <c r="D6046" s="64"/>
      <c r="E6046" s="71"/>
    </row>
    <row r="6047" spans="4:5" ht="26.1" customHeight="1">
      <c r="D6047" s="64"/>
      <c r="E6047" s="71"/>
    </row>
    <row r="6048" spans="4:5" ht="26.1" customHeight="1">
      <c r="D6048" s="64"/>
      <c r="E6048" s="71"/>
    </row>
    <row r="6049" spans="4:5" ht="26.1" customHeight="1">
      <c r="D6049" s="64"/>
      <c r="E6049" s="71"/>
    </row>
    <row r="6050" spans="4:5" ht="26.1" customHeight="1">
      <c r="D6050" s="64"/>
      <c r="E6050" s="71"/>
    </row>
    <row r="6051" spans="4:5" ht="26.1" customHeight="1">
      <c r="D6051" s="64"/>
      <c r="E6051" s="71"/>
    </row>
    <row r="6052" spans="4:5" ht="26.1" customHeight="1">
      <c r="D6052" s="64"/>
      <c r="E6052" s="71"/>
    </row>
    <row r="6053" spans="4:5" ht="26.1" customHeight="1">
      <c r="D6053" s="64"/>
      <c r="E6053" s="71"/>
    </row>
    <row r="6054" spans="4:5" ht="26.1" customHeight="1">
      <c r="D6054" s="64"/>
      <c r="E6054" s="71"/>
    </row>
    <row r="6055" spans="4:5" ht="26.1" customHeight="1">
      <c r="D6055" s="64"/>
      <c r="E6055" s="71"/>
    </row>
    <row r="6056" spans="4:5" ht="26.1" customHeight="1">
      <c r="D6056" s="64"/>
      <c r="E6056" s="71"/>
    </row>
    <row r="6057" spans="4:5" ht="26.1" customHeight="1">
      <c r="D6057" s="64"/>
      <c r="E6057" s="71"/>
    </row>
    <row r="6058" spans="4:5" ht="26.1" customHeight="1">
      <c r="D6058" s="64"/>
      <c r="E6058" s="71"/>
    </row>
    <row r="6059" spans="4:5" ht="26.1" customHeight="1">
      <c r="D6059" s="64"/>
      <c r="E6059" s="71"/>
    </row>
    <row r="6060" spans="4:5" ht="26.1" customHeight="1">
      <c r="D6060" s="64"/>
      <c r="E6060" s="71"/>
    </row>
    <row r="6061" spans="4:5" ht="26.1" customHeight="1">
      <c r="D6061" s="64"/>
      <c r="E6061" s="71"/>
    </row>
    <row r="6062" spans="4:5" ht="26.1" customHeight="1">
      <c r="D6062" s="64"/>
      <c r="E6062" s="71"/>
    </row>
    <row r="6063" spans="4:5" ht="26.1" customHeight="1">
      <c r="D6063" s="64"/>
      <c r="E6063" s="71"/>
    </row>
    <row r="6064" spans="4:5" ht="26.1" customHeight="1">
      <c r="D6064" s="64"/>
      <c r="E6064" s="71"/>
    </row>
    <row r="6065" spans="4:5" ht="26.1" customHeight="1">
      <c r="D6065" s="64"/>
      <c r="E6065" s="71"/>
    </row>
    <row r="6066" spans="4:5" ht="26.1" customHeight="1">
      <c r="D6066" s="64"/>
      <c r="E6066" s="71"/>
    </row>
    <row r="6067" spans="4:5" ht="26.1" customHeight="1">
      <c r="D6067" s="64"/>
      <c r="E6067" s="71"/>
    </row>
    <row r="6068" spans="4:5" ht="26.1" customHeight="1">
      <c r="D6068" s="64"/>
      <c r="E6068" s="71"/>
    </row>
    <row r="6069" spans="4:5" ht="26.1" customHeight="1">
      <c r="D6069" s="64"/>
      <c r="E6069" s="71"/>
    </row>
    <row r="6070" spans="4:5" ht="26.1" customHeight="1">
      <c r="D6070" s="64"/>
      <c r="E6070" s="71"/>
    </row>
    <row r="6071" spans="4:5" ht="26.1" customHeight="1">
      <c r="D6071" s="64"/>
      <c r="E6071" s="71"/>
    </row>
    <row r="6072" spans="4:5" ht="26.1" customHeight="1">
      <c r="D6072" s="64"/>
      <c r="E6072" s="71"/>
    </row>
    <row r="6073" spans="4:5" ht="26.1" customHeight="1">
      <c r="D6073" s="64"/>
      <c r="E6073" s="71"/>
    </row>
    <row r="6074" spans="4:5" ht="26.1" customHeight="1">
      <c r="D6074" s="64"/>
      <c r="E6074" s="71"/>
    </row>
    <row r="6075" spans="4:5" ht="26.1" customHeight="1">
      <c r="D6075" s="64"/>
      <c r="E6075" s="71"/>
    </row>
    <row r="6076" spans="4:5" ht="26.1" customHeight="1">
      <c r="D6076" s="64"/>
      <c r="E6076" s="71"/>
    </row>
    <row r="6077" spans="4:5" ht="26.1" customHeight="1">
      <c r="D6077" s="64"/>
      <c r="E6077" s="71"/>
    </row>
    <row r="6078" spans="4:5" ht="26.1" customHeight="1">
      <c r="D6078" s="64"/>
      <c r="E6078" s="71"/>
    </row>
    <row r="6079" spans="4:5" ht="26.1" customHeight="1">
      <c r="D6079" s="64"/>
      <c r="E6079" s="71"/>
    </row>
    <row r="6080" spans="4:5" ht="26.1" customHeight="1">
      <c r="D6080" s="64"/>
      <c r="E6080" s="71"/>
    </row>
    <row r="6081" spans="4:5" ht="26.1" customHeight="1">
      <c r="D6081" s="64"/>
      <c r="E6081" s="71"/>
    </row>
    <row r="6082" spans="4:5" ht="26.1" customHeight="1">
      <c r="D6082" s="64"/>
      <c r="E6082" s="71"/>
    </row>
    <row r="6083" spans="4:5" ht="26.1" customHeight="1">
      <c r="D6083" s="64"/>
      <c r="E6083" s="71"/>
    </row>
    <row r="6084" spans="4:5" ht="26.1" customHeight="1">
      <c r="D6084" s="64"/>
      <c r="E6084" s="71"/>
    </row>
    <row r="6085" spans="4:5" ht="26.1" customHeight="1">
      <c r="D6085" s="64"/>
      <c r="E6085" s="71"/>
    </row>
    <row r="6086" spans="4:5" ht="26.1" customHeight="1">
      <c r="D6086" s="64"/>
      <c r="E6086" s="71"/>
    </row>
    <row r="6087" spans="4:5" ht="26.1" customHeight="1">
      <c r="D6087" s="64"/>
      <c r="E6087" s="71"/>
    </row>
    <row r="6088" spans="4:5" ht="26.1" customHeight="1">
      <c r="D6088" s="64"/>
      <c r="E6088" s="71"/>
    </row>
    <row r="6089" spans="4:5" ht="26.1" customHeight="1">
      <c r="D6089" s="64"/>
      <c r="E6089" s="71"/>
    </row>
    <row r="6090" spans="4:5" ht="26.1" customHeight="1">
      <c r="D6090" s="64"/>
      <c r="E6090" s="71"/>
    </row>
    <row r="6091" spans="4:5" ht="26.1" customHeight="1">
      <c r="D6091" s="64"/>
      <c r="E6091" s="71"/>
    </row>
    <row r="6092" spans="4:5" ht="26.1" customHeight="1">
      <c r="D6092" s="64"/>
      <c r="E6092" s="71"/>
    </row>
    <row r="6093" spans="4:5" ht="26.1" customHeight="1">
      <c r="D6093" s="64"/>
      <c r="E6093" s="71"/>
    </row>
    <row r="6094" spans="4:5" ht="26.1" customHeight="1">
      <c r="D6094" s="64"/>
      <c r="E6094" s="71"/>
    </row>
    <row r="6095" spans="4:5" ht="26.1" customHeight="1">
      <c r="D6095" s="64"/>
      <c r="E6095" s="71"/>
    </row>
    <row r="6096" spans="4:5" ht="26.1" customHeight="1">
      <c r="D6096" s="64"/>
      <c r="E6096" s="71"/>
    </row>
    <row r="6097" spans="4:5" ht="26.1" customHeight="1">
      <c r="D6097" s="64"/>
      <c r="E6097" s="71"/>
    </row>
    <row r="6098" spans="4:5" ht="26.1" customHeight="1">
      <c r="D6098" s="64"/>
      <c r="E6098" s="71"/>
    </row>
    <row r="6099" spans="4:5" ht="26.1" customHeight="1">
      <c r="D6099" s="64"/>
      <c r="E6099" s="71"/>
    </row>
    <row r="6100" spans="4:5" ht="26.1" customHeight="1">
      <c r="D6100" s="64"/>
      <c r="E6100" s="71"/>
    </row>
    <row r="6101" spans="4:5" ht="26.1" customHeight="1">
      <c r="D6101" s="64"/>
      <c r="E6101" s="71"/>
    </row>
    <row r="6102" spans="4:5" ht="26.1" customHeight="1">
      <c r="D6102" s="64"/>
      <c r="E6102" s="71"/>
    </row>
    <row r="6103" spans="4:5" ht="26.1" customHeight="1">
      <c r="D6103" s="64"/>
      <c r="E6103" s="71"/>
    </row>
    <row r="6104" spans="4:5" ht="26.1" customHeight="1">
      <c r="D6104" s="64"/>
      <c r="E6104" s="71"/>
    </row>
    <row r="6105" spans="4:5" ht="26.1" customHeight="1">
      <c r="D6105" s="64"/>
      <c r="E6105" s="71"/>
    </row>
    <row r="6106" spans="4:5" ht="26.1" customHeight="1">
      <c r="D6106" s="64"/>
      <c r="E6106" s="71"/>
    </row>
    <row r="6107" spans="4:5" ht="26.1" customHeight="1">
      <c r="D6107" s="64"/>
      <c r="E6107" s="71"/>
    </row>
    <row r="6108" spans="4:5" ht="26.1" customHeight="1">
      <c r="D6108" s="64"/>
      <c r="E6108" s="71"/>
    </row>
    <row r="6109" spans="4:5" ht="26.1" customHeight="1">
      <c r="D6109" s="64"/>
      <c r="E6109" s="71"/>
    </row>
    <row r="6110" spans="4:5" ht="26.1" customHeight="1">
      <c r="D6110" s="64"/>
      <c r="E6110" s="71"/>
    </row>
    <row r="6111" spans="4:5" ht="26.1" customHeight="1">
      <c r="D6111" s="64"/>
      <c r="E6111" s="71"/>
    </row>
    <row r="6112" spans="4:5" ht="26.1" customHeight="1">
      <c r="D6112" s="64"/>
      <c r="E6112" s="71"/>
    </row>
    <row r="6113" spans="4:5" ht="26.1" customHeight="1">
      <c r="D6113" s="64"/>
      <c r="E6113" s="71"/>
    </row>
    <row r="6114" spans="4:5" ht="26.1" customHeight="1">
      <c r="D6114" s="64"/>
      <c r="E6114" s="71"/>
    </row>
    <row r="6115" spans="4:5" ht="26.1" customHeight="1">
      <c r="D6115" s="64"/>
      <c r="E6115" s="71"/>
    </row>
    <row r="6116" spans="4:5" ht="26.1" customHeight="1">
      <c r="D6116" s="64"/>
      <c r="E6116" s="71"/>
    </row>
    <row r="6117" spans="4:5" ht="26.1" customHeight="1">
      <c r="D6117" s="64"/>
      <c r="E6117" s="71"/>
    </row>
    <row r="6118" spans="4:5" ht="26.1" customHeight="1">
      <c r="D6118" s="64"/>
      <c r="E6118" s="71"/>
    </row>
    <row r="6119" spans="4:5" ht="26.1" customHeight="1">
      <c r="D6119" s="64"/>
      <c r="E6119" s="71"/>
    </row>
    <row r="6120" spans="4:5" ht="26.1" customHeight="1">
      <c r="D6120" s="64"/>
      <c r="E6120" s="71"/>
    </row>
    <row r="6121" spans="4:5" ht="26.1" customHeight="1">
      <c r="D6121" s="64"/>
      <c r="E6121" s="71"/>
    </row>
    <row r="6122" spans="4:5" ht="26.1" customHeight="1">
      <c r="D6122" s="64"/>
      <c r="E6122" s="71"/>
    </row>
    <row r="6123" spans="4:5" ht="26.1" customHeight="1">
      <c r="D6123" s="64"/>
      <c r="E6123" s="71"/>
    </row>
    <row r="6124" spans="4:5" ht="26.1" customHeight="1">
      <c r="D6124" s="64"/>
      <c r="E6124" s="71"/>
    </row>
    <row r="6125" spans="4:5" ht="26.1" customHeight="1">
      <c r="D6125" s="64"/>
      <c r="E6125" s="71"/>
    </row>
    <row r="6126" spans="4:5" ht="26.1" customHeight="1">
      <c r="D6126" s="64"/>
      <c r="E6126" s="71"/>
    </row>
    <row r="6127" spans="4:5" ht="26.1" customHeight="1">
      <c r="D6127" s="64"/>
      <c r="E6127" s="71"/>
    </row>
    <row r="6128" spans="4:5" ht="26.1" customHeight="1">
      <c r="D6128" s="64"/>
      <c r="E6128" s="71"/>
    </row>
    <row r="6129" spans="4:5" ht="26.1" customHeight="1">
      <c r="D6129" s="64"/>
      <c r="E6129" s="71"/>
    </row>
    <row r="6130" spans="4:5" ht="26.1" customHeight="1">
      <c r="D6130" s="64"/>
      <c r="E6130" s="71"/>
    </row>
    <row r="6131" spans="4:5" ht="26.1" customHeight="1">
      <c r="D6131" s="64"/>
      <c r="E6131" s="71"/>
    </row>
    <row r="6132" spans="4:5" ht="26.1" customHeight="1">
      <c r="D6132" s="64"/>
      <c r="E6132" s="71"/>
    </row>
    <row r="6133" spans="4:5" ht="26.1" customHeight="1">
      <c r="D6133" s="64"/>
      <c r="E6133" s="71"/>
    </row>
    <row r="6134" spans="4:5" ht="26.1" customHeight="1">
      <c r="D6134" s="64"/>
      <c r="E6134" s="71"/>
    </row>
    <row r="6135" spans="4:5" ht="26.1" customHeight="1">
      <c r="D6135" s="64"/>
      <c r="E6135" s="71"/>
    </row>
    <row r="6136" spans="4:5" ht="26.1" customHeight="1">
      <c r="D6136" s="64"/>
      <c r="E6136" s="71"/>
    </row>
    <row r="6137" spans="4:5" ht="26.1" customHeight="1">
      <c r="D6137" s="64"/>
      <c r="E6137" s="71"/>
    </row>
    <row r="6138" spans="4:5" ht="26.1" customHeight="1">
      <c r="D6138" s="64"/>
      <c r="E6138" s="71"/>
    </row>
    <row r="6139" spans="4:5" ht="26.1" customHeight="1">
      <c r="D6139" s="64"/>
      <c r="E6139" s="71"/>
    </row>
    <row r="6140" spans="4:5" ht="26.1" customHeight="1">
      <c r="D6140" s="64"/>
      <c r="E6140" s="71"/>
    </row>
    <row r="6141" spans="4:5" ht="26.1" customHeight="1">
      <c r="D6141" s="64"/>
      <c r="E6141" s="71"/>
    </row>
    <row r="6142" spans="4:5" ht="26.1" customHeight="1">
      <c r="D6142" s="64"/>
      <c r="E6142" s="71"/>
    </row>
    <row r="6143" spans="4:5" ht="26.1" customHeight="1">
      <c r="D6143" s="64"/>
      <c r="E6143" s="71"/>
    </row>
    <row r="6144" spans="4:5" ht="26.1" customHeight="1">
      <c r="D6144" s="64"/>
      <c r="E6144" s="71"/>
    </row>
    <row r="6145" spans="4:5" ht="26.1" customHeight="1">
      <c r="D6145" s="64"/>
      <c r="E6145" s="71"/>
    </row>
    <row r="6146" spans="4:5" ht="26.1" customHeight="1">
      <c r="D6146" s="64"/>
      <c r="E6146" s="71"/>
    </row>
    <row r="6147" spans="4:5" ht="26.1" customHeight="1">
      <c r="D6147" s="64"/>
      <c r="E6147" s="71"/>
    </row>
    <row r="6148" spans="4:5" ht="26.1" customHeight="1">
      <c r="D6148" s="64"/>
      <c r="E6148" s="71"/>
    </row>
    <row r="6149" spans="4:5" ht="26.1" customHeight="1">
      <c r="D6149" s="64"/>
      <c r="E6149" s="71"/>
    </row>
    <row r="6150" spans="4:5" ht="26.1" customHeight="1">
      <c r="D6150" s="64"/>
      <c r="E6150" s="71"/>
    </row>
    <row r="6151" spans="4:5" ht="26.1" customHeight="1">
      <c r="D6151" s="64"/>
      <c r="E6151" s="71"/>
    </row>
    <row r="6152" spans="4:5" ht="26.1" customHeight="1">
      <c r="D6152" s="64"/>
      <c r="E6152" s="71"/>
    </row>
    <row r="6153" spans="4:5" ht="26.1" customHeight="1">
      <c r="D6153" s="64"/>
      <c r="E6153" s="71"/>
    </row>
    <row r="6154" spans="4:5" ht="26.1" customHeight="1">
      <c r="D6154" s="64"/>
      <c r="E6154" s="71"/>
    </row>
    <row r="6155" spans="4:5" ht="26.1" customHeight="1">
      <c r="D6155" s="64"/>
      <c r="E6155" s="71"/>
    </row>
    <row r="6156" spans="4:5" ht="26.1" customHeight="1">
      <c r="D6156" s="64"/>
      <c r="E6156" s="71"/>
    </row>
    <row r="6157" spans="4:5" ht="26.1" customHeight="1">
      <c r="D6157" s="64"/>
      <c r="E6157" s="71"/>
    </row>
    <row r="6158" spans="4:5" ht="26.1" customHeight="1">
      <c r="D6158" s="64"/>
      <c r="E6158" s="71"/>
    </row>
    <row r="6159" spans="4:5" ht="26.1" customHeight="1">
      <c r="D6159" s="64"/>
      <c r="E6159" s="71"/>
    </row>
    <row r="6160" spans="4:5" ht="26.1" customHeight="1">
      <c r="D6160" s="64"/>
      <c r="E6160" s="71"/>
    </row>
    <row r="6161" spans="4:5" ht="26.1" customHeight="1">
      <c r="D6161" s="64"/>
      <c r="E6161" s="71"/>
    </row>
    <row r="6162" spans="4:5" ht="26.1" customHeight="1">
      <c r="D6162" s="64"/>
      <c r="E6162" s="71"/>
    </row>
    <row r="6163" spans="4:5" ht="26.1" customHeight="1">
      <c r="D6163" s="64"/>
      <c r="E6163" s="71"/>
    </row>
    <row r="6164" spans="4:5" ht="26.1" customHeight="1">
      <c r="D6164" s="64"/>
      <c r="E6164" s="71"/>
    </row>
    <row r="6165" spans="4:5" ht="26.1" customHeight="1">
      <c r="D6165" s="64"/>
      <c r="E6165" s="71"/>
    </row>
    <row r="6166" spans="4:5" ht="26.1" customHeight="1">
      <c r="D6166" s="64"/>
      <c r="E6166" s="71"/>
    </row>
    <row r="6167" spans="4:5" ht="26.1" customHeight="1">
      <c r="D6167" s="64"/>
      <c r="E6167" s="71"/>
    </row>
    <row r="6168" spans="4:5" ht="26.1" customHeight="1">
      <c r="D6168" s="64"/>
      <c r="E6168" s="71"/>
    </row>
    <row r="6169" spans="4:5" ht="26.1" customHeight="1">
      <c r="D6169" s="64"/>
      <c r="E6169" s="71"/>
    </row>
    <row r="6170" spans="4:5" ht="26.1" customHeight="1">
      <c r="D6170" s="64"/>
      <c r="E6170" s="71"/>
    </row>
    <row r="6171" spans="4:5" ht="26.1" customHeight="1">
      <c r="D6171" s="64"/>
      <c r="E6171" s="71"/>
    </row>
    <row r="6172" spans="4:5" ht="26.1" customHeight="1">
      <c r="D6172" s="64"/>
      <c r="E6172" s="71"/>
    </row>
    <row r="6173" spans="4:5" ht="26.1" customHeight="1">
      <c r="D6173" s="64"/>
      <c r="E6173" s="71"/>
    </row>
    <row r="6174" spans="4:5" ht="26.1" customHeight="1">
      <c r="D6174" s="64"/>
      <c r="E6174" s="71"/>
    </row>
    <row r="6175" spans="4:5" ht="26.1" customHeight="1">
      <c r="D6175" s="64"/>
      <c r="E6175" s="71"/>
    </row>
    <row r="6176" spans="4:5" ht="26.1" customHeight="1">
      <c r="D6176" s="64"/>
      <c r="E6176" s="71"/>
    </row>
    <row r="6177" spans="4:5" ht="26.1" customHeight="1">
      <c r="D6177" s="64"/>
      <c r="E6177" s="71"/>
    </row>
    <row r="6178" spans="4:5" ht="26.1" customHeight="1">
      <c r="D6178" s="64"/>
      <c r="E6178" s="71"/>
    </row>
    <row r="6179" spans="4:5" ht="26.1" customHeight="1">
      <c r="D6179" s="64"/>
      <c r="E6179" s="71"/>
    </row>
    <row r="6180" spans="4:5" ht="26.1" customHeight="1">
      <c r="D6180" s="64"/>
      <c r="E6180" s="71"/>
    </row>
    <row r="6181" spans="4:5" ht="26.1" customHeight="1">
      <c r="D6181" s="64"/>
      <c r="E6181" s="71"/>
    </row>
    <row r="6182" spans="4:5" ht="26.1" customHeight="1">
      <c r="D6182" s="64"/>
      <c r="E6182" s="71"/>
    </row>
    <row r="6183" spans="4:5" ht="26.1" customHeight="1">
      <c r="D6183" s="64"/>
      <c r="E6183" s="71"/>
    </row>
    <row r="6184" spans="4:5" ht="26.1" customHeight="1">
      <c r="D6184" s="64"/>
      <c r="E6184" s="71"/>
    </row>
    <row r="6185" spans="4:5" ht="26.1" customHeight="1">
      <c r="D6185" s="64"/>
      <c r="E6185" s="71"/>
    </row>
    <row r="6186" spans="4:5" ht="26.1" customHeight="1">
      <c r="D6186" s="64"/>
      <c r="E6186" s="71"/>
    </row>
    <row r="6187" spans="4:5" ht="26.1" customHeight="1">
      <c r="D6187" s="64"/>
      <c r="E6187" s="71"/>
    </row>
    <row r="6188" spans="4:5" ht="26.1" customHeight="1">
      <c r="D6188" s="64"/>
      <c r="E6188" s="71"/>
    </row>
    <row r="6189" spans="4:5" ht="26.1" customHeight="1">
      <c r="D6189" s="64"/>
      <c r="E6189" s="71"/>
    </row>
    <row r="6190" spans="4:5" ht="26.1" customHeight="1">
      <c r="D6190" s="64"/>
      <c r="E6190" s="71"/>
    </row>
    <row r="6191" spans="4:5" ht="26.1" customHeight="1">
      <c r="D6191" s="64"/>
      <c r="E6191" s="71"/>
    </row>
    <row r="6192" spans="4:5" ht="26.1" customHeight="1">
      <c r="D6192" s="64"/>
      <c r="E6192" s="71"/>
    </row>
    <row r="6193" spans="4:5" ht="26.1" customHeight="1">
      <c r="D6193" s="64"/>
      <c r="E6193" s="71"/>
    </row>
    <row r="6194" spans="4:5" ht="26.1" customHeight="1">
      <c r="D6194" s="64"/>
      <c r="E6194" s="71"/>
    </row>
    <row r="6195" spans="4:5" ht="26.1" customHeight="1">
      <c r="D6195" s="64"/>
      <c r="E6195" s="71"/>
    </row>
    <row r="6196" spans="4:5" ht="26.1" customHeight="1">
      <c r="D6196" s="64"/>
      <c r="E6196" s="71"/>
    </row>
    <row r="6197" spans="4:5" ht="26.1" customHeight="1">
      <c r="D6197" s="64"/>
      <c r="E6197" s="71"/>
    </row>
    <row r="6198" spans="4:5" ht="26.1" customHeight="1">
      <c r="D6198" s="64"/>
      <c r="E6198" s="71"/>
    </row>
    <row r="6199" spans="4:5" ht="26.1" customHeight="1">
      <c r="D6199" s="64"/>
      <c r="E6199" s="71"/>
    </row>
    <row r="6200" spans="4:5" ht="26.1" customHeight="1">
      <c r="D6200" s="64"/>
      <c r="E6200" s="71"/>
    </row>
    <row r="6201" spans="4:5" ht="26.1" customHeight="1">
      <c r="D6201" s="64"/>
      <c r="E6201" s="71"/>
    </row>
    <row r="6202" spans="4:5" ht="26.1" customHeight="1">
      <c r="D6202" s="64"/>
      <c r="E6202" s="71"/>
    </row>
    <row r="6203" spans="4:5" ht="26.1" customHeight="1">
      <c r="D6203" s="64"/>
      <c r="E6203" s="71"/>
    </row>
    <row r="6204" spans="4:5" ht="26.1" customHeight="1">
      <c r="D6204" s="64"/>
      <c r="E6204" s="71"/>
    </row>
    <row r="6205" spans="4:5" ht="26.1" customHeight="1">
      <c r="D6205" s="64"/>
      <c r="E6205" s="71"/>
    </row>
    <row r="6206" spans="4:5" ht="26.1" customHeight="1">
      <c r="D6206" s="64"/>
      <c r="E6206" s="71"/>
    </row>
    <row r="6207" spans="4:5" ht="26.1" customHeight="1">
      <c r="D6207" s="64"/>
      <c r="E6207" s="71"/>
    </row>
    <row r="6208" spans="4:5" ht="26.1" customHeight="1">
      <c r="D6208" s="64"/>
      <c r="E6208" s="71"/>
    </row>
    <row r="6209" spans="4:5" ht="26.1" customHeight="1">
      <c r="D6209" s="64"/>
      <c r="E6209" s="71"/>
    </row>
    <row r="6210" spans="4:5" ht="26.1" customHeight="1">
      <c r="D6210" s="64"/>
      <c r="E6210" s="71"/>
    </row>
    <row r="6211" spans="4:5" ht="26.1" customHeight="1">
      <c r="D6211" s="64"/>
      <c r="E6211" s="71"/>
    </row>
    <row r="6212" spans="4:5" ht="26.1" customHeight="1">
      <c r="D6212" s="64"/>
      <c r="E6212" s="71"/>
    </row>
    <row r="6213" spans="4:5" ht="26.1" customHeight="1">
      <c r="D6213" s="64"/>
      <c r="E6213" s="71"/>
    </row>
    <row r="6214" spans="4:5" ht="26.1" customHeight="1">
      <c r="D6214" s="64"/>
      <c r="E6214" s="71"/>
    </row>
    <row r="6215" spans="4:5" ht="26.1" customHeight="1">
      <c r="D6215" s="64"/>
      <c r="E6215" s="71"/>
    </row>
    <row r="6216" spans="4:5" ht="26.1" customHeight="1">
      <c r="D6216" s="64"/>
      <c r="E6216" s="71"/>
    </row>
    <row r="6217" spans="4:5" ht="26.1" customHeight="1">
      <c r="D6217" s="64"/>
      <c r="E6217" s="71"/>
    </row>
    <row r="6218" spans="4:5" ht="26.1" customHeight="1">
      <c r="D6218" s="64"/>
      <c r="E6218" s="71"/>
    </row>
    <row r="6219" spans="4:5" ht="26.1" customHeight="1">
      <c r="D6219" s="64"/>
      <c r="E6219" s="71"/>
    </row>
    <row r="6220" spans="4:5" ht="26.1" customHeight="1">
      <c r="D6220" s="64"/>
      <c r="E6220" s="71"/>
    </row>
    <row r="6221" spans="4:5" ht="26.1" customHeight="1">
      <c r="D6221" s="64"/>
      <c r="E6221" s="71"/>
    </row>
    <row r="6222" spans="4:5" ht="26.1" customHeight="1">
      <c r="D6222" s="64"/>
      <c r="E6222" s="71"/>
    </row>
    <row r="6223" spans="4:5" ht="26.1" customHeight="1">
      <c r="D6223" s="64"/>
      <c r="E6223" s="71"/>
    </row>
    <row r="6224" spans="4:5" ht="26.1" customHeight="1">
      <c r="D6224" s="64"/>
      <c r="E6224" s="71"/>
    </row>
    <row r="6225" spans="4:5" ht="26.1" customHeight="1">
      <c r="D6225" s="64"/>
      <c r="E6225" s="71"/>
    </row>
    <row r="6226" spans="4:5" ht="26.1" customHeight="1">
      <c r="D6226" s="64"/>
      <c r="E6226" s="71"/>
    </row>
    <row r="6227" spans="4:5" ht="26.1" customHeight="1">
      <c r="D6227" s="64"/>
      <c r="E6227" s="71"/>
    </row>
    <row r="6228" spans="4:5" ht="26.1" customHeight="1">
      <c r="D6228" s="64"/>
      <c r="E6228" s="71"/>
    </row>
    <row r="6229" spans="4:5" ht="26.1" customHeight="1">
      <c r="D6229" s="64"/>
      <c r="E6229" s="71"/>
    </row>
    <row r="6230" spans="4:5" ht="26.1" customHeight="1">
      <c r="D6230" s="64"/>
      <c r="E6230" s="71"/>
    </row>
    <row r="6231" spans="4:5" ht="26.1" customHeight="1">
      <c r="D6231" s="64"/>
      <c r="E6231" s="71"/>
    </row>
    <row r="6232" spans="4:5" ht="26.1" customHeight="1">
      <c r="D6232" s="64"/>
      <c r="E6232" s="71"/>
    </row>
    <row r="6233" spans="4:5" ht="26.1" customHeight="1">
      <c r="D6233" s="64"/>
      <c r="E6233" s="71"/>
    </row>
    <row r="6234" spans="4:5" ht="26.1" customHeight="1">
      <c r="D6234" s="64"/>
      <c r="E6234" s="71"/>
    </row>
    <row r="6235" spans="4:5" ht="26.1" customHeight="1">
      <c r="D6235" s="64"/>
      <c r="E6235" s="71"/>
    </row>
    <row r="6236" spans="4:5" ht="26.1" customHeight="1">
      <c r="D6236" s="64"/>
      <c r="E6236" s="71"/>
    </row>
    <row r="6237" spans="4:5" ht="26.1" customHeight="1">
      <c r="D6237" s="64"/>
      <c r="E6237" s="71"/>
    </row>
    <row r="6238" spans="4:5" ht="26.1" customHeight="1">
      <c r="D6238" s="64"/>
      <c r="E6238" s="71"/>
    </row>
    <row r="6239" spans="4:5" ht="26.1" customHeight="1">
      <c r="D6239" s="64"/>
      <c r="E6239" s="71"/>
    </row>
    <row r="6240" spans="4:5" ht="26.1" customHeight="1">
      <c r="D6240" s="64"/>
      <c r="E6240" s="71"/>
    </row>
    <row r="6241" spans="4:5" ht="26.1" customHeight="1">
      <c r="D6241" s="64"/>
      <c r="E6241" s="71"/>
    </row>
    <row r="6242" spans="4:5" ht="26.1" customHeight="1">
      <c r="D6242" s="64"/>
      <c r="E6242" s="71"/>
    </row>
    <row r="6243" spans="4:5" ht="26.1" customHeight="1">
      <c r="D6243" s="64"/>
      <c r="E6243" s="71"/>
    </row>
    <row r="6244" spans="4:5" ht="26.1" customHeight="1">
      <c r="D6244" s="64"/>
      <c r="E6244" s="71"/>
    </row>
    <row r="6245" spans="4:5" ht="26.1" customHeight="1">
      <c r="D6245" s="64"/>
      <c r="E6245" s="71"/>
    </row>
    <row r="6246" spans="4:5" ht="26.1" customHeight="1">
      <c r="D6246" s="64"/>
      <c r="E6246" s="71"/>
    </row>
    <row r="6247" spans="4:5" ht="26.1" customHeight="1">
      <c r="D6247" s="64"/>
      <c r="E6247" s="71"/>
    </row>
    <row r="6248" spans="4:5" ht="26.1" customHeight="1">
      <c r="D6248" s="64"/>
      <c r="E6248" s="71"/>
    </row>
    <row r="6249" spans="4:5" ht="26.1" customHeight="1">
      <c r="D6249" s="64"/>
      <c r="E6249" s="71"/>
    </row>
    <row r="6250" spans="4:5" ht="26.1" customHeight="1">
      <c r="D6250" s="64"/>
      <c r="E6250" s="71"/>
    </row>
    <row r="6251" spans="4:5" ht="26.1" customHeight="1">
      <c r="D6251" s="64"/>
      <c r="E6251" s="71"/>
    </row>
    <row r="6252" spans="4:5" ht="26.1" customHeight="1">
      <c r="D6252" s="64"/>
      <c r="E6252" s="71"/>
    </row>
    <row r="6253" spans="4:5" ht="26.1" customHeight="1">
      <c r="D6253" s="64"/>
      <c r="E6253" s="71"/>
    </row>
    <row r="6254" spans="4:5" ht="26.1" customHeight="1">
      <c r="D6254" s="64"/>
      <c r="E6254" s="71"/>
    </row>
    <row r="6255" spans="4:5" ht="26.1" customHeight="1">
      <c r="D6255" s="64"/>
      <c r="E6255" s="71"/>
    </row>
    <row r="6256" spans="4:5" ht="26.1" customHeight="1">
      <c r="D6256" s="64"/>
      <c r="E6256" s="71"/>
    </row>
    <row r="6257" spans="4:5" ht="26.1" customHeight="1">
      <c r="D6257" s="64"/>
      <c r="E6257" s="71"/>
    </row>
    <row r="6258" spans="4:5" ht="26.1" customHeight="1">
      <c r="D6258" s="64"/>
      <c r="E6258" s="71"/>
    </row>
    <row r="6259" spans="4:5" ht="26.1" customHeight="1">
      <c r="D6259" s="64"/>
      <c r="E6259" s="71"/>
    </row>
    <row r="6260" spans="4:5" ht="26.1" customHeight="1">
      <c r="D6260" s="64"/>
      <c r="E6260" s="71"/>
    </row>
    <row r="6261" spans="4:5" ht="26.1" customHeight="1">
      <c r="D6261" s="64"/>
      <c r="E6261" s="71"/>
    </row>
    <row r="6262" spans="4:5" ht="26.1" customHeight="1">
      <c r="D6262" s="64"/>
      <c r="E6262" s="71"/>
    </row>
    <row r="6263" spans="4:5" ht="26.1" customHeight="1">
      <c r="D6263" s="64"/>
      <c r="E6263" s="71"/>
    </row>
    <row r="6264" spans="4:5" ht="26.1" customHeight="1">
      <c r="D6264" s="64"/>
      <c r="E6264" s="71"/>
    </row>
    <row r="6265" spans="4:5" ht="26.1" customHeight="1">
      <c r="D6265" s="64"/>
      <c r="E6265" s="71"/>
    </row>
    <row r="6266" spans="4:5" ht="26.1" customHeight="1">
      <c r="D6266" s="64"/>
      <c r="E6266" s="71"/>
    </row>
    <row r="6267" spans="4:5" ht="26.1" customHeight="1">
      <c r="D6267" s="64"/>
      <c r="E6267" s="71"/>
    </row>
    <row r="6268" spans="4:5" ht="26.1" customHeight="1">
      <c r="D6268" s="64"/>
      <c r="E6268" s="71"/>
    </row>
    <row r="6269" spans="4:5" ht="26.1" customHeight="1">
      <c r="D6269" s="64"/>
      <c r="E6269" s="71"/>
    </row>
    <row r="6270" spans="4:5" ht="26.1" customHeight="1">
      <c r="D6270" s="64"/>
      <c r="E6270" s="71"/>
    </row>
    <row r="6271" spans="4:5" ht="26.1" customHeight="1">
      <c r="D6271" s="64"/>
      <c r="E6271" s="71"/>
    </row>
    <row r="6272" spans="4:5" ht="26.1" customHeight="1">
      <c r="D6272" s="64"/>
      <c r="E6272" s="71"/>
    </row>
    <row r="6273" spans="4:5" ht="26.1" customHeight="1">
      <c r="D6273" s="64"/>
      <c r="E6273" s="71"/>
    </row>
    <row r="6274" spans="4:5" ht="26.1" customHeight="1">
      <c r="D6274" s="64"/>
      <c r="E6274" s="71"/>
    </row>
    <row r="6275" spans="4:5" ht="26.1" customHeight="1">
      <c r="D6275" s="64"/>
      <c r="E6275" s="71"/>
    </row>
    <row r="6276" spans="4:5" ht="26.1" customHeight="1">
      <c r="D6276" s="64"/>
      <c r="E6276" s="71"/>
    </row>
    <row r="6277" spans="4:5" ht="26.1" customHeight="1">
      <c r="D6277" s="64"/>
      <c r="E6277" s="71"/>
    </row>
    <row r="6278" spans="4:5" ht="26.1" customHeight="1">
      <c r="D6278" s="64"/>
      <c r="E6278" s="71"/>
    </row>
    <row r="6279" spans="4:5" ht="26.1" customHeight="1">
      <c r="D6279" s="64"/>
      <c r="E6279" s="71"/>
    </row>
    <row r="6280" spans="4:5" ht="26.1" customHeight="1">
      <c r="D6280" s="64"/>
      <c r="E6280" s="71"/>
    </row>
    <row r="6281" spans="4:5" ht="26.1" customHeight="1">
      <c r="D6281" s="64"/>
      <c r="E6281" s="71"/>
    </row>
    <row r="6282" spans="4:5" ht="26.1" customHeight="1">
      <c r="D6282" s="64"/>
      <c r="E6282" s="71"/>
    </row>
    <row r="6283" spans="4:5" ht="26.1" customHeight="1">
      <c r="D6283" s="64"/>
      <c r="E6283" s="71"/>
    </row>
    <row r="6284" spans="4:5" ht="26.1" customHeight="1">
      <c r="D6284" s="64"/>
      <c r="E6284" s="71"/>
    </row>
    <row r="6285" spans="4:5" ht="26.1" customHeight="1">
      <c r="D6285" s="64"/>
      <c r="E6285" s="71"/>
    </row>
    <row r="6286" spans="4:5" ht="26.1" customHeight="1">
      <c r="D6286" s="64"/>
      <c r="E6286" s="71"/>
    </row>
    <row r="6287" spans="4:5" ht="26.1" customHeight="1">
      <c r="D6287" s="64"/>
      <c r="E6287" s="71"/>
    </row>
    <row r="6288" spans="4:5" ht="26.1" customHeight="1">
      <c r="D6288" s="64"/>
      <c r="E6288" s="71"/>
    </row>
    <row r="6289" spans="4:5" ht="26.1" customHeight="1">
      <c r="D6289" s="64"/>
      <c r="E6289" s="71"/>
    </row>
    <row r="6290" spans="4:5" ht="26.1" customHeight="1">
      <c r="D6290" s="64"/>
      <c r="E6290" s="71"/>
    </row>
    <row r="6291" spans="4:5" ht="26.1" customHeight="1">
      <c r="D6291" s="64"/>
      <c r="E6291" s="71"/>
    </row>
    <row r="6292" spans="4:5" ht="26.1" customHeight="1">
      <c r="D6292" s="64"/>
      <c r="E6292" s="71"/>
    </row>
    <row r="6293" spans="4:5" ht="26.1" customHeight="1">
      <c r="D6293" s="64"/>
      <c r="E6293" s="71"/>
    </row>
    <row r="6294" spans="4:5" ht="26.1" customHeight="1">
      <c r="D6294" s="64"/>
      <c r="E6294" s="71"/>
    </row>
    <row r="6295" spans="4:5" ht="26.1" customHeight="1">
      <c r="D6295" s="64"/>
      <c r="E6295" s="71"/>
    </row>
    <row r="6296" spans="4:5" ht="26.1" customHeight="1">
      <c r="D6296" s="64"/>
      <c r="E6296" s="71"/>
    </row>
    <row r="6297" spans="4:5" ht="26.1" customHeight="1">
      <c r="D6297" s="64"/>
      <c r="E6297" s="71"/>
    </row>
    <row r="6298" spans="4:5" ht="26.1" customHeight="1">
      <c r="D6298" s="64"/>
      <c r="E6298" s="71"/>
    </row>
    <row r="6299" spans="4:5" ht="26.1" customHeight="1">
      <c r="D6299" s="64"/>
      <c r="E6299" s="71"/>
    </row>
    <row r="6300" spans="4:5" ht="26.1" customHeight="1">
      <c r="D6300" s="64"/>
      <c r="E6300" s="71"/>
    </row>
    <row r="6301" spans="4:5" ht="26.1" customHeight="1">
      <c r="D6301" s="64"/>
      <c r="E6301" s="71"/>
    </row>
    <row r="6302" spans="4:5" ht="26.1" customHeight="1">
      <c r="D6302" s="64"/>
      <c r="E6302" s="71"/>
    </row>
    <row r="6303" spans="4:5" ht="26.1" customHeight="1">
      <c r="D6303" s="64"/>
      <c r="E6303" s="71"/>
    </row>
    <row r="6304" spans="4:5" ht="26.1" customHeight="1">
      <c r="D6304" s="64"/>
      <c r="E6304" s="71"/>
    </row>
    <row r="6305" spans="4:5" ht="26.1" customHeight="1">
      <c r="D6305" s="64"/>
      <c r="E6305" s="71"/>
    </row>
    <row r="6306" spans="4:5" ht="26.1" customHeight="1">
      <c r="D6306" s="64"/>
      <c r="E6306" s="71"/>
    </row>
    <row r="6307" spans="4:5" ht="26.1" customHeight="1">
      <c r="D6307" s="64"/>
      <c r="E6307" s="71"/>
    </row>
    <row r="6308" spans="4:5" ht="26.1" customHeight="1">
      <c r="D6308" s="64"/>
      <c r="E6308" s="71"/>
    </row>
    <row r="6309" spans="4:5" ht="26.1" customHeight="1">
      <c r="D6309" s="64"/>
      <c r="E6309" s="71"/>
    </row>
    <row r="6310" spans="4:5" ht="26.1" customHeight="1">
      <c r="D6310" s="64"/>
      <c r="E6310" s="71"/>
    </row>
    <row r="6311" spans="4:5" ht="26.1" customHeight="1">
      <c r="D6311" s="64"/>
      <c r="E6311" s="71"/>
    </row>
    <row r="6312" spans="4:5" ht="26.1" customHeight="1">
      <c r="D6312" s="64"/>
      <c r="E6312" s="71"/>
    </row>
    <row r="6313" spans="4:5" ht="26.1" customHeight="1">
      <c r="D6313" s="64"/>
      <c r="E6313" s="71"/>
    </row>
    <row r="6314" spans="4:5" ht="26.1" customHeight="1">
      <c r="D6314" s="64"/>
      <c r="E6314" s="71"/>
    </row>
    <row r="6315" spans="4:5" ht="26.1" customHeight="1">
      <c r="D6315" s="64"/>
      <c r="E6315" s="71"/>
    </row>
    <row r="6316" spans="4:5" ht="26.1" customHeight="1">
      <c r="D6316" s="64"/>
      <c r="E6316" s="71"/>
    </row>
    <row r="6317" spans="4:5" ht="26.1" customHeight="1">
      <c r="D6317" s="64"/>
      <c r="E6317" s="71"/>
    </row>
    <row r="6318" spans="4:5" ht="26.1" customHeight="1">
      <c r="D6318" s="64"/>
      <c r="E6318" s="71"/>
    </row>
    <row r="6319" spans="4:5" ht="26.1" customHeight="1">
      <c r="D6319" s="64"/>
      <c r="E6319" s="71"/>
    </row>
    <row r="6320" spans="4:5" ht="26.1" customHeight="1">
      <c r="D6320" s="64"/>
      <c r="E6320" s="71"/>
    </row>
    <row r="6321" spans="4:5" ht="26.1" customHeight="1">
      <c r="D6321" s="64"/>
      <c r="E6321" s="71"/>
    </row>
    <row r="6322" spans="4:5" ht="26.1" customHeight="1">
      <c r="D6322" s="64"/>
      <c r="E6322" s="71"/>
    </row>
    <row r="6323" spans="4:5" ht="26.1" customHeight="1">
      <c r="D6323" s="64"/>
      <c r="E6323" s="71"/>
    </row>
    <row r="6324" spans="4:5" ht="26.1" customHeight="1">
      <c r="D6324" s="64"/>
      <c r="E6324" s="71"/>
    </row>
    <row r="6325" spans="4:5" ht="26.1" customHeight="1">
      <c r="D6325" s="64"/>
      <c r="E6325" s="71"/>
    </row>
    <row r="6326" spans="4:5" ht="26.1" customHeight="1">
      <c r="D6326" s="64"/>
      <c r="E6326" s="71"/>
    </row>
    <row r="6327" spans="4:5" ht="26.1" customHeight="1">
      <c r="D6327" s="64"/>
      <c r="E6327" s="71"/>
    </row>
    <row r="6328" spans="4:5" ht="26.1" customHeight="1">
      <c r="D6328" s="64"/>
      <c r="E6328" s="71"/>
    </row>
    <row r="6329" spans="4:5" ht="26.1" customHeight="1">
      <c r="D6329" s="64"/>
      <c r="E6329" s="71"/>
    </row>
    <row r="6330" spans="4:5" ht="26.1" customHeight="1">
      <c r="D6330" s="64"/>
      <c r="E6330" s="71"/>
    </row>
    <row r="6331" spans="4:5" ht="26.1" customHeight="1">
      <c r="D6331" s="64"/>
      <c r="E6331" s="71"/>
    </row>
    <row r="6332" spans="4:5" ht="26.1" customHeight="1">
      <c r="D6332" s="64"/>
      <c r="E6332" s="71"/>
    </row>
    <row r="6333" spans="4:5" ht="26.1" customHeight="1">
      <c r="D6333" s="64"/>
      <c r="E6333" s="71"/>
    </row>
    <row r="6334" spans="4:5" ht="26.1" customHeight="1">
      <c r="D6334" s="64"/>
      <c r="E6334" s="71"/>
    </row>
    <row r="6335" spans="4:5" ht="26.1" customHeight="1">
      <c r="D6335" s="64"/>
      <c r="E6335" s="71"/>
    </row>
    <row r="6336" spans="4:5" ht="26.1" customHeight="1">
      <c r="D6336" s="64"/>
      <c r="E6336" s="71"/>
    </row>
    <row r="6337" spans="4:5" ht="26.1" customHeight="1">
      <c r="D6337" s="64"/>
      <c r="E6337" s="71"/>
    </row>
    <row r="6338" spans="4:5" ht="26.1" customHeight="1">
      <c r="D6338" s="64"/>
      <c r="E6338" s="71"/>
    </row>
    <row r="6339" spans="4:5" ht="26.1" customHeight="1">
      <c r="D6339" s="64"/>
      <c r="E6339" s="71"/>
    </row>
    <row r="6340" spans="4:5" ht="26.1" customHeight="1">
      <c r="D6340" s="64"/>
      <c r="E6340" s="71"/>
    </row>
    <row r="6341" spans="4:5" ht="26.1" customHeight="1">
      <c r="D6341" s="64"/>
      <c r="E6341" s="71"/>
    </row>
    <row r="6342" spans="4:5" ht="26.1" customHeight="1">
      <c r="D6342" s="64"/>
      <c r="E6342" s="71"/>
    </row>
    <row r="6343" spans="4:5" ht="26.1" customHeight="1">
      <c r="D6343" s="64"/>
      <c r="E6343" s="71"/>
    </row>
    <row r="6344" spans="4:5" ht="26.1" customHeight="1">
      <c r="D6344" s="64"/>
      <c r="E6344" s="71"/>
    </row>
    <row r="6345" spans="4:5" ht="26.1" customHeight="1">
      <c r="D6345" s="64"/>
      <c r="E6345" s="71"/>
    </row>
    <row r="6346" spans="4:5" ht="26.1" customHeight="1">
      <c r="D6346" s="64"/>
      <c r="E6346" s="71"/>
    </row>
    <row r="6347" spans="4:5" ht="26.1" customHeight="1">
      <c r="D6347" s="64"/>
      <c r="E6347" s="71"/>
    </row>
    <row r="6348" spans="4:5" ht="26.1" customHeight="1">
      <c r="D6348" s="64"/>
      <c r="E6348" s="71"/>
    </row>
    <row r="6349" spans="4:5" ht="26.1" customHeight="1">
      <c r="D6349" s="64"/>
      <c r="E6349" s="71"/>
    </row>
    <row r="6350" spans="4:5" ht="26.1" customHeight="1">
      <c r="D6350" s="64"/>
      <c r="E6350" s="71"/>
    </row>
    <row r="6351" spans="4:5" ht="26.1" customHeight="1">
      <c r="D6351" s="64"/>
      <c r="E6351" s="71"/>
    </row>
    <row r="6352" spans="4:5" ht="26.1" customHeight="1">
      <c r="D6352" s="64"/>
      <c r="E6352" s="71"/>
    </row>
    <row r="6353" spans="4:5" ht="26.1" customHeight="1">
      <c r="D6353" s="64"/>
      <c r="E6353" s="71"/>
    </row>
    <row r="6354" spans="4:5" ht="26.1" customHeight="1">
      <c r="D6354" s="64"/>
      <c r="E6354" s="71"/>
    </row>
    <row r="6355" spans="4:5" ht="26.1" customHeight="1">
      <c r="D6355" s="64"/>
      <c r="E6355" s="71"/>
    </row>
    <row r="6356" spans="4:5" ht="26.1" customHeight="1">
      <c r="D6356" s="64"/>
      <c r="E6356" s="71"/>
    </row>
    <row r="6357" spans="4:5" ht="26.1" customHeight="1">
      <c r="D6357" s="64"/>
      <c r="E6357" s="71"/>
    </row>
    <row r="6358" spans="4:5" ht="26.1" customHeight="1">
      <c r="D6358" s="64"/>
      <c r="E6358" s="71"/>
    </row>
    <row r="6359" spans="4:5" ht="26.1" customHeight="1">
      <c r="D6359" s="64"/>
      <c r="E6359" s="71"/>
    </row>
    <row r="6360" spans="4:5" ht="26.1" customHeight="1">
      <c r="D6360" s="64"/>
      <c r="E6360" s="71"/>
    </row>
    <row r="6361" spans="4:5" ht="26.1" customHeight="1">
      <c r="D6361" s="64"/>
      <c r="E6361" s="71"/>
    </row>
    <row r="6362" spans="4:5" ht="26.1" customHeight="1">
      <c r="D6362" s="64"/>
      <c r="E6362" s="71"/>
    </row>
    <row r="6363" spans="4:5" ht="26.1" customHeight="1">
      <c r="D6363" s="64"/>
      <c r="E6363" s="71"/>
    </row>
    <row r="6364" spans="4:5" ht="26.1" customHeight="1">
      <c r="D6364" s="64"/>
      <c r="E6364" s="71"/>
    </row>
    <row r="6365" spans="4:5" ht="26.1" customHeight="1">
      <c r="D6365" s="64"/>
      <c r="E6365" s="71"/>
    </row>
    <row r="6366" spans="4:5" ht="26.1" customHeight="1">
      <c r="D6366" s="64"/>
      <c r="E6366" s="71"/>
    </row>
    <row r="6367" spans="4:5" ht="26.1" customHeight="1">
      <c r="D6367" s="64"/>
      <c r="E6367" s="71"/>
    </row>
    <row r="6368" spans="4:5" ht="26.1" customHeight="1">
      <c r="D6368" s="64"/>
      <c r="E6368" s="71"/>
    </row>
    <row r="6369" spans="4:5" ht="26.1" customHeight="1">
      <c r="D6369" s="64"/>
      <c r="E6369" s="71"/>
    </row>
    <row r="6370" spans="4:5" ht="26.1" customHeight="1">
      <c r="D6370" s="64"/>
      <c r="E6370" s="71"/>
    </row>
    <row r="6371" spans="4:5" ht="26.1" customHeight="1">
      <c r="D6371" s="64"/>
      <c r="E6371" s="71"/>
    </row>
    <row r="6372" spans="4:5" ht="26.1" customHeight="1">
      <c r="D6372" s="64"/>
      <c r="E6372" s="71"/>
    </row>
    <row r="6373" spans="4:5" ht="26.1" customHeight="1">
      <c r="D6373" s="64"/>
      <c r="E6373" s="71"/>
    </row>
    <row r="6374" spans="4:5" ht="26.1" customHeight="1">
      <c r="D6374" s="64"/>
      <c r="E6374" s="71"/>
    </row>
    <row r="6375" spans="4:5" ht="26.1" customHeight="1">
      <c r="D6375" s="64"/>
      <c r="E6375" s="71"/>
    </row>
    <row r="6376" spans="4:5" ht="26.1" customHeight="1">
      <c r="D6376" s="64"/>
      <c r="E6376" s="71"/>
    </row>
    <row r="6377" spans="4:5" ht="26.1" customHeight="1">
      <c r="D6377" s="64"/>
      <c r="E6377" s="71"/>
    </row>
    <row r="6378" spans="4:5" ht="26.1" customHeight="1">
      <c r="D6378" s="64"/>
      <c r="E6378" s="71"/>
    </row>
    <row r="6379" spans="4:5" ht="26.1" customHeight="1">
      <c r="D6379" s="64"/>
      <c r="E6379" s="71"/>
    </row>
    <row r="6380" spans="4:5" ht="26.1" customHeight="1">
      <c r="D6380" s="64"/>
      <c r="E6380" s="71"/>
    </row>
    <row r="6381" spans="4:5" ht="26.1" customHeight="1">
      <c r="D6381" s="64"/>
      <c r="E6381" s="71"/>
    </row>
    <row r="6382" spans="4:5" ht="26.1" customHeight="1">
      <c r="D6382" s="64"/>
      <c r="E6382" s="71"/>
    </row>
    <row r="6383" spans="4:5" ht="26.1" customHeight="1">
      <c r="D6383" s="64"/>
      <c r="E6383" s="71"/>
    </row>
    <row r="6384" spans="4:5" ht="26.1" customHeight="1">
      <c r="D6384" s="64"/>
      <c r="E6384" s="71"/>
    </row>
    <row r="6385" spans="4:5" ht="26.1" customHeight="1">
      <c r="D6385" s="64"/>
      <c r="E6385" s="71"/>
    </row>
    <row r="6386" spans="4:5" ht="26.1" customHeight="1">
      <c r="D6386" s="64"/>
      <c r="E6386" s="71"/>
    </row>
    <row r="6387" spans="4:5" ht="26.1" customHeight="1">
      <c r="D6387" s="64"/>
      <c r="E6387" s="71"/>
    </row>
    <row r="6388" spans="4:5" ht="26.1" customHeight="1">
      <c r="D6388" s="64"/>
      <c r="E6388" s="71"/>
    </row>
    <row r="6389" spans="4:5" ht="26.1" customHeight="1">
      <c r="D6389" s="64"/>
      <c r="E6389" s="71"/>
    </row>
    <row r="6390" spans="4:5" ht="26.1" customHeight="1">
      <c r="D6390" s="64"/>
      <c r="E6390" s="71"/>
    </row>
    <row r="6391" spans="4:5" ht="26.1" customHeight="1">
      <c r="D6391" s="64"/>
      <c r="E6391" s="71"/>
    </row>
    <row r="6392" spans="4:5" ht="26.1" customHeight="1">
      <c r="D6392" s="64"/>
      <c r="E6392" s="71"/>
    </row>
    <row r="6393" spans="4:5" ht="26.1" customHeight="1">
      <c r="D6393" s="64"/>
      <c r="E6393" s="71"/>
    </row>
    <row r="6394" spans="4:5" ht="26.1" customHeight="1">
      <c r="D6394" s="64"/>
      <c r="E6394" s="71"/>
    </row>
    <row r="6395" spans="4:5" ht="26.1" customHeight="1">
      <c r="D6395" s="64"/>
      <c r="E6395" s="71"/>
    </row>
    <row r="6396" spans="4:5" ht="26.1" customHeight="1">
      <c r="D6396" s="64"/>
      <c r="E6396" s="71"/>
    </row>
    <row r="6397" spans="4:5" ht="26.1" customHeight="1">
      <c r="D6397" s="64"/>
      <c r="E6397" s="71"/>
    </row>
    <row r="6398" spans="4:5" ht="26.1" customHeight="1">
      <c r="D6398" s="64"/>
      <c r="E6398" s="71"/>
    </row>
    <row r="6399" spans="4:5" ht="26.1" customHeight="1">
      <c r="D6399" s="64"/>
      <c r="E6399" s="71"/>
    </row>
    <row r="6400" spans="4:5" ht="26.1" customHeight="1">
      <c r="D6400" s="64"/>
      <c r="E6400" s="71"/>
    </row>
    <row r="6401" spans="4:5" ht="26.1" customHeight="1">
      <c r="D6401" s="64"/>
      <c r="E6401" s="71"/>
    </row>
    <row r="6402" spans="4:5" ht="26.1" customHeight="1">
      <c r="D6402" s="64"/>
      <c r="E6402" s="71"/>
    </row>
    <row r="6403" spans="4:5" ht="26.1" customHeight="1">
      <c r="D6403" s="64"/>
      <c r="E6403" s="71"/>
    </row>
    <row r="6404" spans="4:5" ht="26.1" customHeight="1">
      <c r="D6404" s="64"/>
      <c r="E6404" s="71"/>
    </row>
    <row r="6405" spans="4:5" ht="26.1" customHeight="1">
      <c r="D6405" s="64"/>
      <c r="E6405" s="71"/>
    </row>
    <row r="6406" spans="4:5" ht="26.1" customHeight="1">
      <c r="D6406" s="64"/>
      <c r="E6406" s="71"/>
    </row>
    <row r="6407" spans="4:5" ht="26.1" customHeight="1">
      <c r="D6407" s="64"/>
      <c r="E6407" s="71"/>
    </row>
    <row r="6408" spans="4:5" ht="26.1" customHeight="1">
      <c r="D6408" s="64"/>
      <c r="E6408" s="71"/>
    </row>
    <row r="6409" spans="4:5" ht="26.1" customHeight="1">
      <c r="D6409" s="64"/>
      <c r="E6409" s="71"/>
    </row>
    <row r="6410" spans="4:5" ht="26.1" customHeight="1">
      <c r="D6410" s="64"/>
      <c r="E6410" s="71"/>
    </row>
    <row r="6411" spans="4:5" ht="26.1" customHeight="1">
      <c r="D6411" s="64"/>
      <c r="E6411" s="71"/>
    </row>
    <row r="6412" spans="4:5" ht="26.1" customHeight="1">
      <c r="D6412" s="64"/>
      <c r="E6412" s="71"/>
    </row>
    <row r="6413" spans="4:5" ht="26.1" customHeight="1">
      <c r="D6413" s="64"/>
      <c r="E6413" s="71"/>
    </row>
    <row r="6414" spans="4:5" ht="26.1" customHeight="1">
      <c r="D6414" s="64"/>
      <c r="E6414" s="71"/>
    </row>
    <row r="6415" spans="4:5" ht="26.1" customHeight="1">
      <c r="D6415" s="64"/>
      <c r="E6415" s="71"/>
    </row>
    <row r="6416" spans="4:5" ht="26.1" customHeight="1">
      <c r="D6416" s="64"/>
      <c r="E6416" s="71"/>
    </row>
    <row r="6417" spans="4:5" ht="26.1" customHeight="1">
      <c r="D6417" s="64"/>
      <c r="E6417" s="71"/>
    </row>
    <row r="6418" spans="4:5" ht="26.1" customHeight="1">
      <c r="D6418" s="64"/>
      <c r="E6418" s="71"/>
    </row>
    <row r="6419" spans="4:5" ht="26.1" customHeight="1">
      <c r="D6419" s="64"/>
      <c r="E6419" s="71"/>
    </row>
    <row r="6420" spans="4:5" ht="26.1" customHeight="1">
      <c r="D6420" s="64"/>
      <c r="E6420" s="71"/>
    </row>
    <row r="6421" spans="4:5" ht="26.1" customHeight="1">
      <c r="D6421" s="64"/>
      <c r="E6421" s="71"/>
    </row>
    <row r="6422" spans="4:5" ht="26.1" customHeight="1">
      <c r="D6422" s="64"/>
      <c r="E6422" s="71"/>
    </row>
    <row r="6423" spans="4:5" ht="26.1" customHeight="1">
      <c r="D6423" s="64"/>
      <c r="E6423" s="71"/>
    </row>
    <row r="6424" spans="4:5" ht="26.1" customHeight="1">
      <c r="D6424" s="64"/>
      <c r="E6424" s="71"/>
    </row>
    <row r="6425" spans="4:5" ht="26.1" customHeight="1">
      <c r="D6425" s="64"/>
      <c r="E6425" s="71"/>
    </row>
    <row r="6426" spans="4:5" ht="26.1" customHeight="1">
      <c r="D6426" s="64"/>
      <c r="E6426" s="71"/>
    </row>
    <row r="6427" spans="4:5" ht="26.1" customHeight="1">
      <c r="D6427" s="64"/>
      <c r="E6427" s="71"/>
    </row>
    <row r="6428" spans="4:5" ht="26.1" customHeight="1">
      <c r="D6428" s="64"/>
      <c r="E6428" s="71"/>
    </row>
    <row r="6429" spans="4:5" ht="26.1" customHeight="1">
      <c r="D6429" s="64"/>
      <c r="E6429" s="71"/>
    </row>
    <row r="6430" spans="4:5" ht="26.1" customHeight="1">
      <c r="D6430" s="64"/>
      <c r="E6430" s="71"/>
    </row>
    <row r="6431" spans="4:5" ht="26.1" customHeight="1">
      <c r="D6431" s="64"/>
      <c r="E6431" s="71"/>
    </row>
    <row r="6432" spans="4:5" ht="26.1" customHeight="1">
      <c r="D6432" s="64"/>
      <c r="E6432" s="71"/>
    </row>
    <row r="6433" spans="4:5" ht="26.1" customHeight="1">
      <c r="D6433" s="64"/>
      <c r="E6433" s="71"/>
    </row>
    <row r="6434" spans="4:5" ht="26.1" customHeight="1">
      <c r="D6434" s="64"/>
      <c r="E6434" s="71"/>
    </row>
    <row r="6435" spans="4:5" ht="26.1" customHeight="1">
      <c r="D6435" s="64"/>
      <c r="E6435" s="71"/>
    </row>
    <row r="6436" spans="4:5" ht="26.1" customHeight="1">
      <c r="D6436" s="64"/>
      <c r="E6436" s="71"/>
    </row>
    <row r="6437" spans="4:5" ht="26.1" customHeight="1">
      <c r="D6437" s="64"/>
      <c r="E6437" s="71"/>
    </row>
    <row r="6438" spans="4:5" ht="26.1" customHeight="1">
      <c r="D6438" s="64"/>
      <c r="E6438" s="71"/>
    </row>
    <row r="6439" spans="4:5" ht="26.1" customHeight="1">
      <c r="D6439" s="64"/>
      <c r="E6439" s="71"/>
    </row>
    <row r="6440" spans="4:5" ht="26.1" customHeight="1">
      <c r="D6440" s="64"/>
      <c r="E6440" s="71"/>
    </row>
    <row r="6441" spans="4:5" ht="26.1" customHeight="1">
      <c r="D6441" s="64"/>
      <c r="E6441" s="71"/>
    </row>
    <row r="6442" spans="4:5" ht="26.1" customHeight="1">
      <c r="D6442" s="64"/>
      <c r="E6442" s="71"/>
    </row>
    <row r="6443" spans="4:5" ht="26.1" customHeight="1">
      <c r="D6443" s="64"/>
      <c r="E6443" s="71"/>
    </row>
    <row r="6444" spans="4:5" ht="26.1" customHeight="1">
      <c r="D6444" s="64"/>
      <c r="E6444" s="71"/>
    </row>
    <row r="6445" spans="4:5" ht="26.1" customHeight="1">
      <c r="D6445" s="64"/>
      <c r="E6445" s="71"/>
    </row>
    <row r="6446" spans="4:5" ht="26.1" customHeight="1">
      <c r="D6446" s="64"/>
      <c r="E6446" s="71"/>
    </row>
    <row r="6447" spans="4:5" ht="26.1" customHeight="1">
      <c r="D6447" s="64"/>
      <c r="E6447" s="71"/>
    </row>
    <row r="6448" spans="4:5" ht="26.1" customHeight="1">
      <c r="D6448" s="64"/>
      <c r="E6448" s="71"/>
    </row>
    <row r="6449" spans="4:5" ht="26.1" customHeight="1">
      <c r="D6449" s="64"/>
      <c r="E6449" s="71"/>
    </row>
    <row r="6450" spans="4:5" ht="26.1" customHeight="1">
      <c r="D6450" s="64"/>
      <c r="E6450" s="71"/>
    </row>
    <row r="6451" spans="4:5" ht="26.1" customHeight="1">
      <c r="D6451" s="64"/>
      <c r="E6451" s="71"/>
    </row>
    <row r="6452" spans="4:5" ht="26.1" customHeight="1">
      <c r="D6452" s="64"/>
      <c r="E6452" s="71"/>
    </row>
    <row r="6453" spans="4:5" ht="26.1" customHeight="1">
      <c r="D6453" s="64"/>
      <c r="E6453" s="71"/>
    </row>
    <row r="6454" spans="4:5" ht="26.1" customHeight="1">
      <c r="D6454" s="64"/>
      <c r="E6454" s="71"/>
    </row>
    <row r="6455" spans="4:5" ht="26.1" customHeight="1">
      <c r="D6455" s="64"/>
      <c r="E6455" s="71"/>
    </row>
    <row r="6456" spans="4:5" ht="26.1" customHeight="1">
      <c r="D6456" s="64"/>
      <c r="E6456" s="71"/>
    </row>
    <row r="6457" spans="4:5" ht="26.1" customHeight="1">
      <c r="D6457" s="64"/>
      <c r="E6457" s="71"/>
    </row>
    <row r="6458" spans="4:5" ht="26.1" customHeight="1">
      <c r="D6458" s="64"/>
      <c r="E6458" s="71"/>
    </row>
    <row r="6459" spans="4:5" ht="26.1" customHeight="1">
      <c r="D6459" s="64"/>
      <c r="E6459" s="71"/>
    </row>
    <row r="6460" spans="4:5" ht="26.1" customHeight="1">
      <c r="D6460" s="64"/>
      <c r="E6460" s="71"/>
    </row>
    <row r="6461" spans="4:5" ht="26.1" customHeight="1">
      <c r="D6461" s="64"/>
      <c r="E6461" s="71"/>
    </row>
    <row r="6462" spans="4:5" ht="26.1" customHeight="1">
      <c r="D6462" s="64"/>
      <c r="E6462" s="71"/>
    </row>
    <row r="6463" spans="4:5" ht="26.1" customHeight="1">
      <c r="D6463" s="64"/>
      <c r="E6463" s="71"/>
    </row>
    <row r="6464" spans="4:5" ht="26.1" customHeight="1">
      <c r="D6464" s="64"/>
      <c r="E6464" s="71"/>
    </row>
    <row r="6465" spans="4:5" ht="26.1" customHeight="1">
      <c r="D6465" s="64"/>
      <c r="E6465" s="71"/>
    </row>
    <row r="6466" spans="4:5" ht="26.1" customHeight="1">
      <c r="D6466" s="64"/>
      <c r="E6466" s="71"/>
    </row>
    <row r="6467" spans="4:5" ht="26.1" customHeight="1">
      <c r="D6467" s="64"/>
      <c r="E6467" s="71"/>
    </row>
    <row r="6468" spans="4:5" ht="26.1" customHeight="1">
      <c r="D6468" s="64"/>
      <c r="E6468" s="71"/>
    </row>
    <row r="6469" spans="4:5" ht="26.1" customHeight="1">
      <c r="D6469" s="64"/>
      <c r="E6469" s="71"/>
    </row>
    <row r="6470" spans="4:5" ht="26.1" customHeight="1">
      <c r="D6470" s="64"/>
      <c r="E6470" s="71"/>
    </row>
    <row r="6471" spans="4:5" ht="26.1" customHeight="1">
      <c r="D6471" s="64"/>
      <c r="E6471" s="71"/>
    </row>
    <row r="6472" spans="4:5" ht="26.1" customHeight="1">
      <c r="D6472" s="64"/>
      <c r="E6472" s="71"/>
    </row>
    <row r="6473" spans="4:5" ht="26.1" customHeight="1">
      <c r="D6473" s="64"/>
      <c r="E6473" s="71"/>
    </row>
    <row r="6474" spans="4:5" ht="26.1" customHeight="1">
      <c r="D6474" s="64"/>
      <c r="E6474" s="71"/>
    </row>
    <row r="6475" spans="4:5" ht="26.1" customHeight="1">
      <c r="D6475" s="64"/>
      <c r="E6475" s="71"/>
    </row>
    <row r="6476" spans="4:5" ht="26.1" customHeight="1">
      <c r="D6476" s="64"/>
      <c r="E6476" s="71"/>
    </row>
    <row r="6477" spans="4:5" ht="26.1" customHeight="1">
      <c r="D6477" s="64"/>
      <c r="E6477" s="71"/>
    </row>
    <row r="6478" spans="4:5" ht="26.1" customHeight="1">
      <c r="D6478" s="64"/>
      <c r="E6478" s="71"/>
    </row>
    <row r="6479" spans="4:5" ht="26.1" customHeight="1">
      <c r="D6479" s="64"/>
      <c r="E6479" s="71"/>
    </row>
    <row r="6480" spans="4:5" ht="26.1" customHeight="1">
      <c r="D6480" s="64"/>
      <c r="E6480" s="71"/>
    </row>
    <row r="6481" spans="4:5" ht="26.1" customHeight="1">
      <c r="D6481" s="64"/>
      <c r="E6481" s="71"/>
    </row>
    <row r="6482" spans="4:5" ht="26.1" customHeight="1">
      <c r="D6482" s="64"/>
      <c r="E6482" s="71"/>
    </row>
    <row r="6483" spans="4:5" ht="26.1" customHeight="1">
      <c r="D6483" s="64"/>
      <c r="E6483" s="71"/>
    </row>
    <row r="6484" spans="4:5" ht="26.1" customHeight="1">
      <c r="D6484" s="64"/>
      <c r="E6484" s="71"/>
    </row>
    <row r="6485" spans="4:5" ht="26.1" customHeight="1">
      <c r="D6485" s="64"/>
      <c r="E6485" s="71"/>
    </row>
    <row r="6486" spans="4:5" ht="26.1" customHeight="1">
      <c r="D6486" s="64"/>
      <c r="E6486" s="71"/>
    </row>
    <row r="6487" spans="4:5" ht="26.1" customHeight="1">
      <c r="D6487" s="64"/>
      <c r="E6487" s="71"/>
    </row>
    <row r="6488" spans="4:5" ht="26.1" customHeight="1">
      <c r="D6488" s="64"/>
      <c r="E6488" s="71"/>
    </row>
    <row r="6489" spans="4:5" ht="26.1" customHeight="1">
      <c r="D6489" s="64"/>
      <c r="E6489" s="71"/>
    </row>
    <row r="6490" spans="4:5" ht="26.1" customHeight="1">
      <c r="D6490" s="64"/>
      <c r="E6490" s="71"/>
    </row>
    <row r="6491" spans="4:5" ht="26.1" customHeight="1">
      <c r="D6491" s="64"/>
      <c r="E6491" s="71"/>
    </row>
    <row r="6492" spans="4:5" ht="26.1" customHeight="1">
      <c r="D6492" s="64"/>
      <c r="E6492" s="71"/>
    </row>
    <row r="6493" spans="4:5" ht="26.1" customHeight="1">
      <c r="D6493" s="64"/>
      <c r="E6493" s="71"/>
    </row>
    <row r="6494" spans="4:5" ht="26.1" customHeight="1">
      <c r="D6494" s="64"/>
      <c r="E6494" s="71"/>
    </row>
    <row r="6495" spans="4:5" ht="26.1" customHeight="1">
      <c r="D6495" s="64"/>
      <c r="E6495" s="71"/>
    </row>
    <row r="6496" spans="4:5" ht="26.1" customHeight="1">
      <c r="D6496" s="64"/>
      <c r="E6496" s="71"/>
    </row>
    <row r="6497" spans="4:5" ht="26.1" customHeight="1">
      <c r="D6497" s="64"/>
      <c r="E6497" s="71"/>
    </row>
    <row r="6498" spans="4:5" ht="26.1" customHeight="1">
      <c r="D6498" s="64"/>
      <c r="E6498" s="71"/>
    </row>
    <row r="6499" spans="4:5" ht="26.1" customHeight="1">
      <c r="D6499" s="64"/>
      <c r="E6499" s="71"/>
    </row>
    <row r="6500" spans="4:5" ht="26.1" customHeight="1">
      <c r="D6500" s="64"/>
      <c r="E6500" s="71"/>
    </row>
    <row r="6501" spans="4:5" ht="26.1" customHeight="1">
      <c r="D6501" s="64"/>
      <c r="E6501" s="71"/>
    </row>
    <row r="6502" spans="4:5" ht="26.1" customHeight="1">
      <c r="D6502" s="64"/>
      <c r="E6502" s="71"/>
    </row>
    <row r="6503" spans="4:5" ht="26.1" customHeight="1">
      <c r="D6503" s="64"/>
      <c r="E6503" s="71"/>
    </row>
    <row r="6504" spans="4:5" ht="26.1" customHeight="1">
      <c r="D6504" s="64"/>
      <c r="E6504" s="71"/>
    </row>
    <row r="6505" spans="4:5" ht="26.1" customHeight="1">
      <c r="D6505" s="64"/>
      <c r="E6505" s="71"/>
    </row>
    <row r="6506" spans="4:5" ht="26.1" customHeight="1">
      <c r="D6506" s="64"/>
      <c r="E6506" s="71"/>
    </row>
    <row r="6507" spans="4:5" ht="26.1" customHeight="1">
      <c r="D6507" s="64"/>
      <c r="E6507" s="71"/>
    </row>
    <row r="6508" spans="4:5" ht="26.1" customHeight="1">
      <c r="D6508" s="64"/>
      <c r="E6508" s="71"/>
    </row>
    <row r="6509" spans="4:5" ht="26.1" customHeight="1">
      <c r="D6509" s="64"/>
      <c r="E6509" s="71"/>
    </row>
    <row r="6510" spans="4:5" ht="26.1" customHeight="1">
      <c r="D6510" s="64"/>
      <c r="E6510" s="71"/>
    </row>
    <row r="6511" spans="4:5" ht="26.1" customHeight="1">
      <c r="D6511" s="64"/>
      <c r="E6511" s="71"/>
    </row>
    <row r="6512" spans="4:5" ht="26.1" customHeight="1">
      <c r="D6512" s="64"/>
      <c r="E6512" s="71"/>
    </row>
    <row r="6513" spans="4:5" ht="26.1" customHeight="1">
      <c r="D6513" s="64"/>
      <c r="E6513" s="71"/>
    </row>
    <row r="6514" spans="4:5" ht="26.1" customHeight="1">
      <c r="D6514" s="64"/>
      <c r="E6514" s="71"/>
    </row>
    <row r="6515" spans="4:5" ht="26.1" customHeight="1">
      <c r="D6515" s="64"/>
      <c r="E6515" s="71"/>
    </row>
    <row r="6516" spans="4:5" ht="26.1" customHeight="1">
      <c r="D6516" s="64"/>
      <c r="E6516" s="71"/>
    </row>
    <row r="6517" spans="4:5" ht="26.1" customHeight="1">
      <c r="D6517" s="64"/>
      <c r="E6517" s="71"/>
    </row>
    <row r="6518" spans="4:5" ht="26.1" customHeight="1">
      <c r="D6518" s="64"/>
      <c r="E6518" s="71"/>
    </row>
    <row r="6519" spans="4:5" ht="26.1" customHeight="1">
      <c r="D6519" s="64"/>
      <c r="E6519" s="71"/>
    </row>
    <row r="6520" spans="4:5" ht="26.1" customHeight="1">
      <c r="D6520" s="64"/>
      <c r="E6520" s="71"/>
    </row>
    <row r="6521" spans="4:5" ht="26.1" customHeight="1">
      <c r="D6521" s="64"/>
      <c r="E6521" s="71"/>
    </row>
    <row r="6522" spans="4:5" ht="26.1" customHeight="1">
      <c r="D6522" s="64"/>
      <c r="E6522" s="71"/>
    </row>
    <row r="6523" spans="4:5" ht="26.1" customHeight="1">
      <c r="D6523" s="64"/>
      <c r="E6523" s="71"/>
    </row>
    <row r="6524" spans="4:5" ht="26.1" customHeight="1">
      <c r="D6524" s="64"/>
      <c r="E6524" s="71"/>
    </row>
    <row r="6525" spans="4:5" ht="26.1" customHeight="1">
      <c r="D6525" s="64"/>
      <c r="E6525" s="71"/>
    </row>
    <row r="6526" spans="4:5" ht="26.1" customHeight="1">
      <c r="D6526" s="64"/>
      <c r="E6526" s="71"/>
    </row>
    <row r="6527" spans="4:5" ht="26.1" customHeight="1">
      <c r="D6527" s="64"/>
      <c r="E6527" s="71"/>
    </row>
    <row r="6528" spans="4:5" ht="26.1" customHeight="1">
      <c r="D6528" s="64"/>
      <c r="E6528" s="71"/>
    </row>
    <row r="6529" spans="4:5" ht="26.1" customHeight="1">
      <c r="D6529" s="64"/>
      <c r="E6529" s="71"/>
    </row>
    <row r="6530" spans="4:5" ht="26.1" customHeight="1">
      <c r="D6530" s="64"/>
      <c r="E6530" s="71"/>
    </row>
    <row r="6531" spans="4:5" ht="26.1" customHeight="1">
      <c r="D6531" s="64"/>
      <c r="E6531" s="71"/>
    </row>
    <row r="6532" spans="4:5" ht="26.1" customHeight="1">
      <c r="D6532" s="64"/>
      <c r="E6532" s="71"/>
    </row>
    <row r="6533" spans="4:5" ht="26.1" customHeight="1">
      <c r="D6533" s="64"/>
      <c r="E6533" s="71"/>
    </row>
    <row r="6534" spans="4:5" ht="26.1" customHeight="1">
      <c r="D6534" s="64"/>
      <c r="E6534" s="71"/>
    </row>
    <row r="6535" spans="4:5" ht="26.1" customHeight="1">
      <c r="D6535" s="64"/>
      <c r="E6535" s="71"/>
    </row>
    <row r="6536" spans="4:5" ht="26.1" customHeight="1">
      <c r="D6536" s="64"/>
      <c r="E6536" s="71"/>
    </row>
    <row r="6537" spans="4:5" ht="26.1" customHeight="1">
      <c r="D6537" s="64"/>
      <c r="E6537" s="71"/>
    </row>
    <row r="6538" spans="4:5" ht="26.1" customHeight="1">
      <c r="D6538" s="64"/>
      <c r="E6538" s="71"/>
    </row>
    <row r="6539" spans="4:5" ht="26.1" customHeight="1">
      <c r="D6539" s="64"/>
      <c r="E6539" s="71"/>
    </row>
    <row r="6540" spans="4:5" ht="26.1" customHeight="1">
      <c r="D6540" s="64"/>
      <c r="E6540" s="71"/>
    </row>
    <row r="6541" spans="4:5" ht="26.1" customHeight="1">
      <c r="D6541" s="64"/>
      <c r="E6541" s="71"/>
    </row>
    <row r="6542" spans="4:5" ht="26.1" customHeight="1">
      <c r="D6542" s="64"/>
      <c r="E6542" s="71"/>
    </row>
    <row r="6543" spans="4:5" ht="26.1" customHeight="1">
      <c r="D6543" s="64"/>
      <c r="E6543" s="71"/>
    </row>
    <row r="6544" spans="4:5" ht="26.1" customHeight="1">
      <c r="D6544" s="64"/>
      <c r="E6544" s="71"/>
    </row>
    <row r="6545" spans="4:5" ht="26.1" customHeight="1">
      <c r="D6545" s="64"/>
      <c r="E6545" s="71"/>
    </row>
    <row r="6546" spans="4:5" ht="26.1" customHeight="1">
      <c r="D6546" s="64"/>
      <c r="E6546" s="71"/>
    </row>
    <row r="6547" spans="4:5" ht="26.1" customHeight="1">
      <c r="D6547" s="64"/>
      <c r="E6547" s="71"/>
    </row>
    <row r="6548" spans="4:5" ht="26.1" customHeight="1">
      <c r="D6548" s="64"/>
      <c r="E6548" s="71"/>
    </row>
    <row r="6549" spans="4:5" ht="26.1" customHeight="1">
      <c r="D6549" s="64"/>
      <c r="E6549" s="71"/>
    </row>
    <row r="6550" spans="4:5" ht="26.1" customHeight="1">
      <c r="D6550" s="64"/>
      <c r="E6550" s="71"/>
    </row>
    <row r="6551" spans="4:5" ht="26.1" customHeight="1">
      <c r="D6551" s="64"/>
      <c r="E6551" s="71"/>
    </row>
    <row r="6552" spans="4:5" ht="26.1" customHeight="1">
      <c r="D6552" s="64"/>
      <c r="E6552" s="71"/>
    </row>
    <row r="6553" spans="4:5" ht="26.1" customHeight="1">
      <c r="D6553" s="64"/>
      <c r="E6553" s="71"/>
    </row>
    <row r="6554" spans="4:5" ht="26.1" customHeight="1">
      <c r="D6554" s="64"/>
      <c r="E6554" s="71"/>
    </row>
    <row r="6555" spans="4:5" ht="26.1" customHeight="1">
      <c r="D6555" s="64"/>
      <c r="E6555" s="71"/>
    </row>
    <row r="6556" spans="4:5" ht="26.1" customHeight="1">
      <c r="D6556" s="64"/>
      <c r="E6556" s="71"/>
    </row>
    <row r="6557" spans="4:5" ht="26.1" customHeight="1">
      <c r="D6557" s="64"/>
      <c r="E6557" s="71"/>
    </row>
    <row r="6558" spans="4:5" ht="26.1" customHeight="1">
      <c r="D6558" s="64"/>
      <c r="E6558" s="71"/>
    </row>
    <row r="6559" spans="4:5" ht="26.1" customHeight="1">
      <c r="D6559" s="64"/>
      <c r="E6559" s="71"/>
    </row>
    <row r="6560" spans="4:5" ht="26.1" customHeight="1">
      <c r="D6560" s="64"/>
      <c r="E6560" s="71"/>
    </row>
    <row r="6561" spans="4:5" ht="26.1" customHeight="1">
      <c r="D6561" s="64"/>
      <c r="E6561" s="71"/>
    </row>
    <row r="6562" spans="4:5" ht="26.1" customHeight="1">
      <c r="D6562" s="64"/>
      <c r="E6562" s="71"/>
    </row>
    <row r="6563" spans="4:5" ht="26.1" customHeight="1">
      <c r="D6563" s="64"/>
      <c r="E6563" s="71"/>
    </row>
    <row r="6564" spans="4:5" ht="26.1" customHeight="1">
      <c r="D6564" s="64"/>
      <c r="E6564" s="71"/>
    </row>
    <row r="6565" spans="4:5" ht="26.1" customHeight="1">
      <c r="D6565" s="64"/>
      <c r="E6565" s="71"/>
    </row>
    <row r="6566" spans="4:5" ht="26.1" customHeight="1">
      <c r="D6566" s="64"/>
      <c r="E6566" s="71"/>
    </row>
    <row r="6567" spans="4:5" ht="26.1" customHeight="1">
      <c r="D6567" s="64"/>
      <c r="E6567" s="71"/>
    </row>
    <row r="6568" spans="4:5" ht="26.1" customHeight="1">
      <c r="D6568" s="64"/>
      <c r="E6568" s="71"/>
    </row>
    <row r="6569" spans="4:5" ht="26.1" customHeight="1">
      <c r="D6569" s="64"/>
      <c r="E6569" s="71"/>
    </row>
    <row r="6570" spans="4:5" ht="26.1" customHeight="1">
      <c r="D6570" s="64"/>
      <c r="E6570" s="71"/>
    </row>
    <row r="6571" spans="4:5" ht="26.1" customHeight="1">
      <c r="D6571" s="64"/>
      <c r="E6571" s="71"/>
    </row>
    <row r="6572" spans="4:5" ht="26.1" customHeight="1">
      <c r="D6572" s="64"/>
      <c r="E6572" s="71"/>
    </row>
    <row r="6573" spans="4:5" ht="26.1" customHeight="1">
      <c r="D6573" s="64"/>
      <c r="E6573" s="71"/>
    </row>
    <row r="6574" spans="4:5" ht="26.1" customHeight="1">
      <c r="D6574" s="64"/>
      <c r="E6574" s="71"/>
    </row>
    <row r="6575" spans="4:5" ht="26.1" customHeight="1">
      <c r="D6575" s="64"/>
      <c r="E6575" s="71"/>
    </row>
    <row r="6576" spans="4:5" ht="26.1" customHeight="1">
      <c r="D6576" s="64"/>
      <c r="E6576" s="71"/>
    </row>
    <row r="6577" spans="4:5" ht="26.1" customHeight="1">
      <c r="D6577" s="64"/>
      <c r="E6577" s="71"/>
    </row>
    <row r="6578" spans="4:5" ht="26.1" customHeight="1">
      <c r="D6578" s="64"/>
      <c r="E6578" s="71"/>
    </row>
    <row r="6579" spans="4:5" ht="26.1" customHeight="1">
      <c r="D6579" s="64"/>
      <c r="E6579" s="71"/>
    </row>
    <row r="6580" spans="4:5" ht="26.1" customHeight="1">
      <c r="D6580" s="64"/>
      <c r="E6580" s="71"/>
    </row>
    <row r="6581" spans="4:5" ht="26.1" customHeight="1">
      <c r="D6581" s="64"/>
      <c r="E6581" s="71"/>
    </row>
    <row r="6582" spans="4:5" ht="26.1" customHeight="1">
      <c r="D6582" s="64"/>
      <c r="E6582" s="71"/>
    </row>
    <row r="6583" spans="4:5" ht="26.1" customHeight="1">
      <c r="D6583" s="64"/>
      <c r="E6583" s="71"/>
    </row>
    <row r="6584" spans="4:5" ht="26.1" customHeight="1">
      <c r="D6584" s="64"/>
      <c r="E6584" s="71"/>
    </row>
    <row r="6585" spans="4:5" ht="26.1" customHeight="1">
      <c r="D6585" s="64"/>
      <c r="E6585" s="71"/>
    </row>
    <row r="6586" spans="4:5" ht="26.1" customHeight="1">
      <c r="D6586" s="64"/>
      <c r="E6586" s="71"/>
    </row>
    <row r="6587" spans="4:5" ht="26.1" customHeight="1">
      <c r="D6587" s="64"/>
      <c r="E6587" s="71"/>
    </row>
    <row r="6588" spans="4:5" ht="26.1" customHeight="1">
      <c r="D6588" s="64"/>
      <c r="E6588" s="71"/>
    </row>
    <row r="6589" spans="4:5" ht="26.1" customHeight="1">
      <c r="D6589" s="64"/>
      <c r="E6589" s="71"/>
    </row>
    <row r="6590" spans="4:5" ht="26.1" customHeight="1">
      <c r="D6590" s="64"/>
      <c r="E6590" s="71"/>
    </row>
    <row r="6591" spans="4:5" ht="26.1" customHeight="1">
      <c r="D6591" s="64"/>
      <c r="E6591" s="71"/>
    </row>
    <row r="6592" spans="4:5" ht="26.1" customHeight="1">
      <c r="D6592" s="64"/>
      <c r="E6592" s="71"/>
    </row>
    <row r="6593" spans="4:5" ht="26.1" customHeight="1">
      <c r="D6593" s="64"/>
      <c r="E6593" s="71"/>
    </row>
    <row r="6594" spans="4:5" ht="26.1" customHeight="1">
      <c r="D6594" s="64"/>
      <c r="E6594" s="71"/>
    </row>
    <row r="6595" spans="4:5" ht="26.1" customHeight="1">
      <c r="D6595" s="64"/>
      <c r="E6595" s="71"/>
    </row>
    <row r="6596" spans="4:5" ht="26.1" customHeight="1">
      <c r="D6596" s="64"/>
      <c r="E6596" s="71"/>
    </row>
    <row r="6597" spans="4:5" ht="26.1" customHeight="1">
      <c r="D6597" s="64"/>
      <c r="E6597" s="71"/>
    </row>
    <row r="6598" spans="4:5" ht="26.1" customHeight="1">
      <c r="D6598" s="64"/>
      <c r="E6598" s="71"/>
    </row>
    <row r="6599" spans="4:5" ht="26.1" customHeight="1">
      <c r="D6599" s="64"/>
      <c r="E6599" s="71"/>
    </row>
    <row r="6600" spans="4:5" ht="26.1" customHeight="1">
      <c r="D6600" s="64"/>
      <c r="E6600" s="71"/>
    </row>
    <row r="6601" spans="4:5" ht="26.1" customHeight="1">
      <c r="D6601" s="64"/>
      <c r="E6601" s="71"/>
    </row>
    <row r="6602" spans="4:5" ht="26.1" customHeight="1">
      <c r="D6602" s="64"/>
      <c r="E6602" s="71"/>
    </row>
    <row r="6603" spans="4:5" ht="26.1" customHeight="1">
      <c r="D6603" s="64"/>
      <c r="E6603" s="71"/>
    </row>
    <row r="6604" spans="4:5" ht="26.1" customHeight="1">
      <c r="D6604" s="64"/>
      <c r="E6604" s="71"/>
    </row>
    <row r="6605" spans="4:5" ht="26.1" customHeight="1">
      <c r="D6605" s="64"/>
      <c r="E6605" s="71"/>
    </row>
    <row r="6606" spans="4:5" ht="26.1" customHeight="1">
      <c r="D6606" s="64"/>
      <c r="E6606" s="71"/>
    </row>
    <row r="6607" spans="4:5" ht="26.1" customHeight="1">
      <c r="D6607" s="64"/>
      <c r="E6607" s="71"/>
    </row>
    <row r="6608" spans="4:5" ht="26.1" customHeight="1">
      <c r="D6608" s="64"/>
      <c r="E6608" s="71"/>
    </row>
    <row r="6609" spans="4:5" ht="26.1" customHeight="1">
      <c r="D6609" s="64"/>
      <c r="E6609" s="71"/>
    </row>
    <row r="6610" spans="4:5" ht="26.1" customHeight="1">
      <c r="D6610" s="64"/>
      <c r="E6610" s="71"/>
    </row>
    <row r="6611" spans="4:5" ht="26.1" customHeight="1">
      <c r="D6611" s="64"/>
      <c r="E6611" s="71"/>
    </row>
    <row r="6612" spans="4:5" ht="26.1" customHeight="1">
      <c r="D6612" s="64"/>
      <c r="E6612" s="71"/>
    </row>
    <row r="6613" spans="4:5" ht="26.1" customHeight="1">
      <c r="D6613" s="64"/>
      <c r="E6613" s="71"/>
    </row>
    <row r="6614" spans="4:5" ht="26.1" customHeight="1">
      <c r="D6614" s="64"/>
      <c r="E6614" s="71"/>
    </row>
    <row r="6615" spans="4:5" ht="26.1" customHeight="1">
      <c r="D6615" s="64"/>
      <c r="E6615" s="71"/>
    </row>
    <row r="6616" spans="4:5" ht="26.1" customHeight="1">
      <c r="D6616" s="64"/>
      <c r="E6616" s="71"/>
    </row>
    <row r="6617" spans="4:5" ht="26.1" customHeight="1">
      <c r="D6617" s="64"/>
      <c r="E6617" s="71"/>
    </row>
    <row r="6618" spans="4:5" ht="26.1" customHeight="1">
      <c r="D6618" s="64"/>
      <c r="E6618" s="71"/>
    </row>
    <row r="6619" spans="4:5" ht="26.1" customHeight="1">
      <c r="D6619" s="64"/>
      <c r="E6619" s="71"/>
    </row>
    <row r="6620" spans="4:5" ht="26.1" customHeight="1">
      <c r="D6620" s="64"/>
      <c r="E6620" s="71"/>
    </row>
    <row r="6621" spans="4:5" ht="26.1" customHeight="1">
      <c r="D6621" s="64"/>
      <c r="E6621" s="71"/>
    </row>
    <row r="6622" spans="4:5" ht="26.1" customHeight="1">
      <c r="D6622" s="64"/>
      <c r="E6622" s="71"/>
    </row>
    <row r="6623" spans="4:5" ht="26.1" customHeight="1">
      <c r="D6623" s="64"/>
      <c r="E6623" s="71"/>
    </row>
    <row r="6624" spans="4:5" ht="26.1" customHeight="1">
      <c r="D6624" s="64"/>
      <c r="E6624" s="71"/>
    </row>
    <row r="6625" spans="4:5" ht="26.1" customHeight="1">
      <c r="D6625" s="64"/>
      <c r="E6625" s="71"/>
    </row>
    <row r="6626" spans="4:5" ht="26.1" customHeight="1">
      <c r="D6626" s="64"/>
      <c r="E6626" s="71"/>
    </row>
    <row r="6627" spans="4:5" ht="26.1" customHeight="1">
      <c r="D6627" s="64"/>
      <c r="E6627" s="71"/>
    </row>
    <row r="6628" spans="4:5" ht="26.1" customHeight="1">
      <c r="D6628" s="64"/>
      <c r="E6628" s="71"/>
    </row>
    <row r="6629" spans="4:5" ht="26.1" customHeight="1">
      <c r="D6629" s="64"/>
      <c r="E6629" s="71"/>
    </row>
    <row r="6630" spans="4:5" ht="26.1" customHeight="1">
      <c r="D6630" s="64"/>
      <c r="E6630" s="71"/>
    </row>
    <row r="6631" spans="4:5" ht="26.1" customHeight="1">
      <c r="D6631" s="64"/>
      <c r="E6631" s="71"/>
    </row>
    <row r="6632" spans="4:5" ht="26.1" customHeight="1">
      <c r="D6632" s="64"/>
      <c r="E6632" s="71"/>
    </row>
    <row r="6633" spans="4:5" ht="26.1" customHeight="1">
      <c r="D6633" s="64"/>
      <c r="E6633" s="71"/>
    </row>
    <row r="6634" spans="4:5" ht="26.1" customHeight="1">
      <c r="D6634" s="64"/>
      <c r="E6634" s="71"/>
    </row>
    <row r="6635" spans="4:5" ht="26.1" customHeight="1">
      <c r="D6635" s="64"/>
      <c r="E6635" s="71"/>
    </row>
    <row r="6636" spans="4:5" ht="26.1" customHeight="1">
      <c r="D6636" s="64"/>
      <c r="E6636" s="71"/>
    </row>
    <row r="6637" spans="4:5" ht="26.1" customHeight="1">
      <c r="D6637" s="64"/>
      <c r="E6637" s="71"/>
    </row>
    <row r="6638" spans="4:5" ht="26.1" customHeight="1">
      <c r="D6638" s="64"/>
      <c r="E6638" s="71"/>
    </row>
    <row r="6639" spans="4:5" ht="26.1" customHeight="1">
      <c r="D6639" s="64"/>
      <c r="E6639" s="71"/>
    </row>
    <row r="6640" spans="4:5" ht="26.1" customHeight="1">
      <c r="D6640" s="64"/>
      <c r="E6640" s="71"/>
    </row>
    <row r="6641" spans="4:5" ht="26.1" customHeight="1">
      <c r="D6641" s="64"/>
      <c r="E6641" s="71"/>
    </row>
    <row r="6642" spans="4:5" ht="26.1" customHeight="1">
      <c r="D6642" s="64"/>
      <c r="E6642" s="71"/>
    </row>
    <row r="6643" spans="4:5" ht="26.1" customHeight="1">
      <c r="D6643" s="64"/>
      <c r="E6643" s="71"/>
    </row>
    <row r="6644" spans="4:5" ht="26.1" customHeight="1">
      <c r="D6644" s="64"/>
      <c r="E6644" s="71"/>
    </row>
    <row r="6645" spans="4:5" ht="26.1" customHeight="1">
      <c r="D6645" s="64"/>
      <c r="E6645" s="71"/>
    </row>
    <row r="6646" spans="4:5" ht="26.1" customHeight="1">
      <c r="D6646" s="64"/>
      <c r="E6646" s="71"/>
    </row>
    <row r="6647" spans="4:5" ht="26.1" customHeight="1">
      <c r="D6647" s="64"/>
      <c r="E6647" s="71"/>
    </row>
    <row r="6648" spans="4:5" ht="26.1" customHeight="1">
      <c r="D6648" s="64"/>
      <c r="E6648" s="71"/>
    </row>
    <row r="6649" spans="4:5" ht="26.1" customHeight="1">
      <c r="D6649" s="64"/>
      <c r="E6649" s="71"/>
    </row>
    <row r="6650" spans="4:5" ht="26.1" customHeight="1">
      <c r="D6650" s="64"/>
      <c r="E6650" s="71"/>
    </row>
    <row r="6651" spans="4:5" ht="26.1" customHeight="1">
      <c r="D6651" s="64"/>
      <c r="E6651" s="71"/>
    </row>
    <row r="6652" spans="4:5" ht="26.1" customHeight="1">
      <c r="D6652" s="64"/>
      <c r="E6652" s="71"/>
    </row>
    <row r="6653" spans="4:5" ht="26.1" customHeight="1">
      <c r="D6653" s="64"/>
      <c r="E6653" s="71"/>
    </row>
    <row r="6654" spans="4:5" ht="26.1" customHeight="1">
      <c r="D6654" s="64"/>
      <c r="E6654" s="71"/>
    </row>
    <row r="6655" spans="4:5" ht="26.1" customHeight="1">
      <c r="D6655" s="64"/>
      <c r="E6655" s="71"/>
    </row>
    <row r="6656" spans="4:5" ht="26.1" customHeight="1">
      <c r="D6656" s="64"/>
      <c r="E6656" s="71"/>
    </row>
    <row r="6657" spans="4:5" ht="26.1" customHeight="1">
      <c r="D6657" s="64"/>
      <c r="E6657" s="71"/>
    </row>
    <row r="6658" spans="4:5" ht="26.1" customHeight="1">
      <c r="D6658" s="64"/>
      <c r="E6658" s="71"/>
    </row>
    <row r="6659" spans="4:5" ht="26.1" customHeight="1">
      <c r="D6659" s="64"/>
      <c r="E6659" s="71"/>
    </row>
    <row r="6660" spans="4:5" ht="26.1" customHeight="1">
      <c r="D6660" s="64"/>
      <c r="E6660" s="71"/>
    </row>
    <row r="6661" spans="4:5" ht="26.1" customHeight="1">
      <c r="D6661" s="64"/>
      <c r="E6661" s="71"/>
    </row>
    <row r="6662" spans="4:5" ht="26.1" customHeight="1">
      <c r="D6662" s="64"/>
      <c r="E6662" s="71"/>
    </row>
    <row r="6663" spans="4:5" ht="26.1" customHeight="1">
      <c r="D6663" s="64"/>
      <c r="E6663" s="71"/>
    </row>
    <row r="6664" spans="4:5" ht="26.1" customHeight="1">
      <c r="D6664" s="64"/>
      <c r="E6664" s="71"/>
    </row>
    <row r="6665" spans="4:5" ht="26.1" customHeight="1">
      <c r="D6665" s="64"/>
      <c r="E6665" s="71"/>
    </row>
    <row r="6666" spans="4:5" ht="26.1" customHeight="1">
      <c r="D6666" s="64"/>
      <c r="E6666" s="71"/>
    </row>
    <row r="6667" spans="4:5" ht="26.1" customHeight="1">
      <c r="D6667" s="64"/>
      <c r="E6667" s="71"/>
    </row>
    <row r="6668" spans="4:5" ht="26.1" customHeight="1">
      <c r="D6668" s="64"/>
      <c r="E6668" s="71"/>
    </row>
    <row r="6669" spans="4:5" ht="26.1" customHeight="1">
      <c r="D6669" s="64"/>
      <c r="E6669" s="71"/>
    </row>
    <row r="6670" spans="4:5" ht="26.1" customHeight="1">
      <c r="D6670" s="64"/>
      <c r="E6670" s="71"/>
    </row>
    <row r="6671" spans="4:5" ht="26.1" customHeight="1">
      <c r="D6671" s="64"/>
      <c r="E6671" s="71"/>
    </row>
    <row r="6672" spans="4:5" ht="26.1" customHeight="1">
      <c r="D6672" s="64"/>
      <c r="E6672" s="71"/>
    </row>
    <row r="6673" spans="4:5" ht="26.1" customHeight="1">
      <c r="D6673" s="64"/>
      <c r="E6673" s="71"/>
    </row>
    <row r="6674" spans="4:5" ht="26.1" customHeight="1">
      <c r="D6674" s="64"/>
      <c r="E6674" s="71"/>
    </row>
    <row r="6675" spans="4:5" ht="26.1" customHeight="1">
      <c r="D6675" s="64"/>
      <c r="E6675" s="71"/>
    </row>
    <row r="6676" spans="4:5" ht="26.1" customHeight="1">
      <c r="D6676" s="64"/>
      <c r="E6676" s="71"/>
    </row>
    <row r="6677" spans="4:5" ht="26.1" customHeight="1">
      <c r="D6677" s="64"/>
      <c r="E6677" s="71"/>
    </row>
    <row r="6678" spans="4:5" ht="26.1" customHeight="1">
      <c r="D6678" s="64"/>
      <c r="E6678" s="71"/>
    </row>
    <row r="6679" spans="4:5" ht="26.1" customHeight="1">
      <c r="D6679" s="64"/>
      <c r="E6679" s="71"/>
    </row>
    <row r="6680" spans="4:5" ht="26.1" customHeight="1">
      <c r="D6680" s="64"/>
      <c r="E6680" s="71"/>
    </row>
    <row r="6681" spans="4:5" ht="26.1" customHeight="1">
      <c r="D6681" s="64"/>
      <c r="E6681" s="71"/>
    </row>
    <row r="6682" spans="4:5" ht="26.1" customHeight="1">
      <c r="D6682" s="64"/>
      <c r="E6682" s="71"/>
    </row>
    <row r="6683" spans="4:5" ht="26.1" customHeight="1">
      <c r="D6683" s="64"/>
      <c r="E6683" s="71"/>
    </row>
    <row r="6684" spans="4:5" ht="26.1" customHeight="1">
      <c r="D6684" s="64"/>
      <c r="E6684" s="71"/>
    </row>
    <row r="6685" spans="4:5" ht="26.1" customHeight="1">
      <c r="D6685" s="64"/>
      <c r="E6685" s="71"/>
    </row>
    <row r="6686" spans="4:5" ht="26.1" customHeight="1">
      <c r="D6686" s="64"/>
      <c r="E6686" s="71"/>
    </row>
    <row r="6687" spans="4:5" ht="26.1" customHeight="1">
      <c r="D6687" s="64"/>
      <c r="E6687" s="71"/>
    </row>
    <row r="6688" spans="4:5" ht="26.1" customHeight="1">
      <c r="D6688" s="64"/>
      <c r="E6688" s="71"/>
    </row>
    <row r="6689" spans="4:5" ht="26.1" customHeight="1">
      <c r="D6689" s="64"/>
      <c r="E6689" s="71"/>
    </row>
    <row r="6690" spans="4:5" ht="26.1" customHeight="1">
      <c r="D6690" s="64"/>
      <c r="E6690" s="71"/>
    </row>
    <row r="6691" spans="4:5" ht="26.1" customHeight="1">
      <c r="D6691" s="64"/>
      <c r="E6691" s="71"/>
    </row>
    <row r="6692" spans="4:5" ht="26.1" customHeight="1">
      <c r="D6692" s="64"/>
      <c r="E6692" s="71"/>
    </row>
    <row r="6693" spans="4:5" ht="26.1" customHeight="1">
      <c r="D6693" s="64"/>
      <c r="E6693" s="71"/>
    </row>
    <row r="6694" spans="4:5" ht="26.1" customHeight="1">
      <c r="D6694" s="64"/>
      <c r="E6694" s="71"/>
    </row>
    <row r="6695" spans="4:5" ht="26.1" customHeight="1">
      <c r="D6695" s="64"/>
      <c r="E6695" s="71"/>
    </row>
    <row r="6696" spans="4:5" ht="26.1" customHeight="1">
      <c r="D6696" s="64"/>
      <c r="E6696" s="71"/>
    </row>
    <row r="6697" spans="4:5" ht="26.1" customHeight="1">
      <c r="D6697" s="64"/>
      <c r="E6697" s="71"/>
    </row>
    <row r="6698" spans="4:5" ht="26.1" customHeight="1">
      <c r="D6698" s="64"/>
      <c r="E6698" s="71"/>
    </row>
    <row r="6699" spans="4:5" ht="26.1" customHeight="1">
      <c r="D6699" s="64"/>
      <c r="E6699" s="71"/>
    </row>
    <row r="6700" spans="4:5" ht="26.1" customHeight="1">
      <c r="D6700" s="64"/>
      <c r="E6700" s="71"/>
    </row>
    <row r="6701" spans="4:5" ht="26.1" customHeight="1">
      <c r="D6701" s="64"/>
      <c r="E6701" s="71"/>
    </row>
    <row r="6702" spans="4:5" ht="26.1" customHeight="1">
      <c r="D6702" s="64"/>
      <c r="E6702" s="71"/>
    </row>
    <row r="6703" spans="4:5" ht="26.1" customHeight="1">
      <c r="D6703" s="64"/>
      <c r="E6703" s="71"/>
    </row>
    <row r="6704" spans="4:5" ht="26.1" customHeight="1">
      <c r="D6704" s="64"/>
      <c r="E6704" s="71"/>
    </row>
    <row r="6705" spans="4:5" ht="26.1" customHeight="1">
      <c r="D6705" s="64"/>
      <c r="E6705" s="71"/>
    </row>
    <row r="6706" spans="4:5" ht="26.1" customHeight="1">
      <c r="D6706" s="64"/>
      <c r="E6706" s="71"/>
    </row>
    <row r="6707" spans="4:5" ht="26.1" customHeight="1">
      <c r="D6707" s="64"/>
      <c r="E6707" s="71"/>
    </row>
    <row r="6708" spans="4:5" ht="26.1" customHeight="1">
      <c r="D6708" s="64"/>
      <c r="E6708" s="71"/>
    </row>
    <row r="6709" spans="4:5" ht="26.1" customHeight="1">
      <c r="D6709" s="64"/>
      <c r="E6709" s="71"/>
    </row>
    <row r="6710" spans="4:5" ht="26.1" customHeight="1">
      <c r="D6710" s="64"/>
      <c r="E6710" s="71"/>
    </row>
    <row r="6711" spans="4:5" ht="26.1" customHeight="1">
      <c r="D6711" s="64"/>
      <c r="E6711" s="71"/>
    </row>
    <row r="6712" spans="4:5" ht="26.1" customHeight="1">
      <c r="D6712" s="64"/>
      <c r="E6712" s="71"/>
    </row>
    <row r="6713" spans="4:5" ht="26.1" customHeight="1">
      <c r="D6713" s="64"/>
      <c r="E6713" s="71"/>
    </row>
    <row r="6714" spans="4:5" ht="26.1" customHeight="1">
      <c r="D6714" s="64"/>
      <c r="E6714" s="71"/>
    </row>
    <row r="6715" spans="4:5" ht="26.1" customHeight="1">
      <c r="D6715" s="64"/>
      <c r="E6715" s="71"/>
    </row>
    <row r="6716" spans="4:5" ht="26.1" customHeight="1">
      <c r="D6716" s="64"/>
      <c r="E6716" s="71"/>
    </row>
    <row r="6717" spans="4:5" ht="26.1" customHeight="1">
      <c r="D6717" s="64"/>
      <c r="E6717" s="71"/>
    </row>
    <row r="6718" spans="4:5" ht="26.1" customHeight="1">
      <c r="D6718" s="64"/>
      <c r="E6718" s="71"/>
    </row>
    <row r="6719" spans="4:5" ht="26.1" customHeight="1">
      <c r="D6719" s="64"/>
      <c r="E6719" s="71"/>
    </row>
    <row r="6720" spans="4:5" ht="26.1" customHeight="1">
      <c r="D6720" s="64"/>
      <c r="E6720" s="71"/>
    </row>
    <row r="6721" spans="4:5" ht="26.1" customHeight="1">
      <c r="D6721" s="64"/>
      <c r="E6721" s="71"/>
    </row>
    <row r="6722" spans="4:5" ht="26.1" customHeight="1">
      <c r="D6722" s="64"/>
      <c r="E6722" s="71"/>
    </row>
    <row r="6723" spans="4:5" ht="26.1" customHeight="1">
      <c r="D6723" s="64"/>
      <c r="E6723" s="71"/>
    </row>
    <row r="6724" spans="4:5" ht="26.1" customHeight="1">
      <c r="D6724" s="64"/>
      <c r="E6724" s="71"/>
    </row>
    <row r="6725" spans="4:5" ht="26.1" customHeight="1">
      <c r="D6725" s="64"/>
      <c r="E6725" s="71"/>
    </row>
    <row r="6726" spans="4:5" ht="26.1" customHeight="1">
      <c r="D6726" s="64"/>
      <c r="E6726" s="71"/>
    </row>
    <row r="6727" spans="4:5" ht="26.1" customHeight="1">
      <c r="D6727" s="64"/>
      <c r="E6727" s="71"/>
    </row>
    <row r="6728" spans="4:5" ht="26.1" customHeight="1">
      <c r="D6728" s="64"/>
      <c r="E6728" s="71"/>
    </row>
    <row r="6729" spans="4:5" ht="26.1" customHeight="1">
      <c r="D6729" s="64"/>
      <c r="E6729" s="71"/>
    </row>
    <row r="6730" spans="4:5" ht="26.1" customHeight="1">
      <c r="D6730" s="64"/>
      <c r="E6730" s="71"/>
    </row>
    <row r="6731" spans="4:5" ht="26.1" customHeight="1">
      <c r="D6731" s="64"/>
      <c r="E6731" s="71"/>
    </row>
    <row r="6732" spans="4:5" ht="26.1" customHeight="1">
      <c r="D6732" s="64"/>
      <c r="E6732" s="71"/>
    </row>
    <row r="6733" spans="4:5" ht="26.1" customHeight="1">
      <c r="D6733" s="64"/>
      <c r="E6733" s="71"/>
    </row>
    <row r="6734" spans="4:5" ht="26.1" customHeight="1">
      <c r="D6734" s="64"/>
      <c r="E6734" s="71"/>
    </row>
    <row r="6735" spans="4:5" ht="26.1" customHeight="1">
      <c r="D6735" s="64"/>
      <c r="E6735" s="71"/>
    </row>
    <row r="6736" spans="4:5" ht="26.1" customHeight="1">
      <c r="D6736" s="64"/>
      <c r="E6736" s="71"/>
    </row>
    <row r="6737" spans="4:5" ht="26.1" customHeight="1">
      <c r="D6737" s="64"/>
      <c r="E6737" s="71"/>
    </row>
    <row r="6738" spans="4:5" ht="26.1" customHeight="1">
      <c r="D6738" s="64"/>
      <c r="E6738" s="71"/>
    </row>
    <row r="6739" spans="4:5" ht="26.1" customHeight="1">
      <c r="D6739" s="64"/>
      <c r="E6739" s="71"/>
    </row>
    <row r="6740" spans="4:5" ht="26.1" customHeight="1">
      <c r="D6740" s="64"/>
      <c r="E6740" s="71"/>
    </row>
    <row r="6741" spans="4:5" ht="26.1" customHeight="1">
      <c r="D6741" s="64"/>
      <c r="E6741" s="71"/>
    </row>
    <row r="6742" spans="4:5" ht="26.1" customHeight="1">
      <c r="D6742" s="64"/>
      <c r="E6742" s="71"/>
    </row>
    <row r="6743" spans="4:5" ht="26.1" customHeight="1">
      <c r="D6743" s="64"/>
      <c r="E6743" s="71"/>
    </row>
    <row r="6744" spans="4:5" ht="26.1" customHeight="1">
      <c r="D6744" s="64"/>
      <c r="E6744" s="71"/>
    </row>
    <row r="6745" spans="4:5" ht="26.1" customHeight="1">
      <c r="D6745" s="64"/>
      <c r="E6745" s="71"/>
    </row>
    <row r="6746" spans="4:5" ht="26.1" customHeight="1">
      <c r="D6746" s="64"/>
      <c r="E6746" s="71"/>
    </row>
    <row r="6747" spans="4:5" ht="26.1" customHeight="1">
      <c r="D6747" s="64"/>
      <c r="E6747" s="71"/>
    </row>
    <row r="6748" spans="4:5" ht="26.1" customHeight="1">
      <c r="D6748" s="64"/>
      <c r="E6748" s="71"/>
    </row>
    <row r="6749" spans="4:5" ht="26.1" customHeight="1">
      <c r="D6749" s="64"/>
      <c r="E6749" s="71"/>
    </row>
    <row r="6750" spans="4:5" ht="26.1" customHeight="1">
      <c r="D6750" s="64"/>
      <c r="E6750" s="71"/>
    </row>
    <row r="6751" spans="4:5" ht="26.1" customHeight="1">
      <c r="D6751" s="64"/>
      <c r="E6751" s="71"/>
    </row>
    <row r="6752" spans="4:5" ht="26.1" customHeight="1">
      <c r="D6752" s="64"/>
      <c r="E6752" s="71"/>
    </row>
    <row r="6753" spans="4:5" ht="26.1" customHeight="1">
      <c r="D6753" s="64"/>
      <c r="E6753" s="71"/>
    </row>
    <row r="6754" spans="4:5" ht="26.1" customHeight="1">
      <c r="D6754" s="64"/>
      <c r="E6754" s="71"/>
    </row>
    <row r="6755" spans="4:5" ht="26.1" customHeight="1">
      <c r="D6755" s="64"/>
      <c r="E6755" s="71"/>
    </row>
    <row r="6756" spans="4:5" ht="26.1" customHeight="1">
      <c r="D6756" s="64"/>
      <c r="E6756" s="71"/>
    </row>
    <row r="6757" spans="4:5" ht="26.1" customHeight="1">
      <c r="D6757" s="64"/>
      <c r="E6757" s="71"/>
    </row>
    <row r="6758" spans="4:5" ht="26.1" customHeight="1">
      <c r="D6758" s="64"/>
      <c r="E6758" s="71"/>
    </row>
    <row r="6759" spans="4:5" ht="26.1" customHeight="1">
      <c r="D6759" s="64"/>
      <c r="E6759" s="71"/>
    </row>
    <row r="6760" spans="4:5" ht="26.1" customHeight="1">
      <c r="D6760" s="64"/>
      <c r="E6760" s="71"/>
    </row>
    <row r="6761" spans="4:5" ht="26.1" customHeight="1">
      <c r="D6761" s="64"/>
      <c r="E6761" s="71"/>
    </row>
    <row r="6762" spans="4:5" ht="26.1" customHeight="1">
      <c r="D6762" s="64"/>
      <c r="E6762" s="71"/>
    </row>
    <row r="6763" spans="4:5" ht="26.1" customHeight="1">
      <c r="D6763" s="64"/>
      <c r="E6763" s="71"/>
    </row>
    <row r="6764" spans="4:5" ht="26.1" customHeight="1">
      <c r="D6764" s="64"/>
      <c r="E6764" s="71"/>
    </row>
    <row r="6765" spans="4:5" ht="26.1" customHeight="1">
      <c r="D6765" s="64"/>
      <c r="E6765" s="71"/>
    </row>
    <row r="6766" spans="4:5" ht="26.1" customHeight="1">
      <c r="D6766" s="64"/>
      <c r="E6766" s="71"/>
    </row>
    <row r="6767" spans="4:5" ht="26.1" customHeight="1">
      <c r="D6767" s="64"/>
      <c r="E6767" s="71"/>
    </row>
    <row r="6768" spans="4:5" ht="26.1" customHeight="1">
      <c r="D6768" s="64"/>
      <c r="E6768" s="71"/>
    </row>
    <row r="6769" spans="4:5" ht="26.1" customHeight="1">
      <c r="D6769" s="64"/>
      <c r="E6769" s="71"/>
    </row>
    <row r="6770" spans="4:5" ht="26.1" customHeight="1">
      <c r="D6770" s="64"/>
      <c r="E6770" s="71"/>
    </row>
    <row r="6771" spans="4:5" ht="26.1" customHeight="1">
      <c r="D6771" s="64"/>
      <c r="E6771" s="71"/>
    </row>
    <row r="6772" spans="4:5" ht="26.1" customHeight="1">
      <c r="D6772" s="64"/>
      <c r="E6772" s="71"/>
    </row>
    <row r="6773" spans="4:5" ht="26.1" customHeight="1">
      <c r="D6773" s="64"/>
      <c r="E6773" s="71"/>
    </row>
    <row r="6774" spans="4:5" ht="26.1" customHeight="1">
      <c r="D6774" s="64"/>
      <c r="E6774" s="71"/>
    </row>
    <row r="6775" spans="4:5" ht="26.1" customHeight="1">
      <c r="D6775" s="64"/>
      <c r="E6775" s="71"/>
    </row>
    <row r="6776" spans="4:5" ht="26.1" customHeight="1">
      <c r="D6776" s="64"/>
      <c r="E6776" s="71"/>
    </row>
    <row r="6777" spans="4:5" ht="26.1" customHeight="1">
      <c r="D6777" s="64"/>
      <c r="E6777" s="71"/>
    </row>
    <row r="6778" spans="4:5" ht="26.1" customHeight="1">
      <c r="D6778" s="64"/>
      <c r="E6778" s="71"/>
    </row>
    <row r="6779" spans="4:5" ht="26.1" customHeight="1">
      <c r="D6779" s="64"/>
      <c r="E6779" s="71"/>
    </row>
    <row r="6780" spans="4:5" ht="26.1" customHeight="1">
      <c r="D6780" s="64"/>
      <c r="E6780" s="71"/>
    </row>
    <row r="6781" spans="4:5" ht="26.1" customHeight="1">
      <c r="D6781" s="64"/>
      <c r="E6781" s="71"/>
    </row>
    <row r="6782" spans="4:5" ht="26.1" customHeight="1">
      <c r="D6782" s="64"/>
      <c r="E6782" s="71"/>
    </row>
    <row r="6783" spans="4:5" ht="26.1" customHeight="1">
      <c r="D6783" s="64"/>
      <c r="E6783" s="71"/>
    </row>
    <row r="6784" spans="4:5" ht="26.1" customHeight="1">
      <c r="D6784" s="64"/>
      <c r="E6784" s="71"/>
    </row>
    <row r="6785" spans="4:5" ht="26.1" customHeight="1">
      <c r="D6785" s="64"/>
      <c r="E6785" s="71"/>
    </row>
    <row r="6786" spans="4:5" ht="26.1" customHeight="1">
      <c r="D6786" s="64"/>
      <c r="E6786" s="71"/>
    </row>
    <row r="6787" spans="4:5" ht="26.1" customHeight="1">
      <c r="D6787" s="64"/>
      <c r="E6787" s="71"/>
    </row>
    <row r="6788" spans="4:5" ht="26.1" customHeight="1">
      <c r="D6788" s="64"/>
      <c r="E6788" s="71"/>
    </row>
    <row r="6789" spans="4:5" ht="26.1" customHeight="1">
      <c r="D6789" s="64"/>
      <c r="E6789" s="71"/>
    </row>
    <row r="6790" spans="4:5" ht="26.1" customHeight="1">
      <c r="D6790" s="64"/>
      <c r="E6790" s="71"/>
    </row>
    <row r="6791" spans="4:5" ht="26.1" customHeight="1">
      <c r="D6791" s="64"/>
      <c r="E6791" s="71"/>
    </row>
    <row r="6792" spans="4:5" ht="26.1" customHeight="1">
      <c r="D6792" s="64"/>
      <c r="E6792" s="71"/>
    </row>
    <row r="6793" spans="4:5" ht="26.1" customHeight="1">
      <c r="D6793" s="64"/>
      <c r="E6793" s="71"/>
    </row>
    <row r="6794" spans="4:5" ht="26.1" customHeight="1">
      <c r="D6794" s="64"/>
      <c r="E6794" s="71"/>
    </row>
    <row r="6795" spans="4:5" ht="26.1" customHeight="1">
      <c r="D6795" s="64"/>
      <c r="E6795" s="71"/>
    </row>
    <row r="6796" spans="4:5" ht="26.1" customHeight="1">
      <c r="D6796" s="64"/>
      <c r="E6796" s="71"/>
    </row>
    <row r="6797" spans="4:5" ht="26.1" customHeight="1">
      <c r="D6797" s="64"/>
      <c r="E6797" s="71"/>
    </row>
    <row r="6798" spans="4:5" ht="26.1" customHeight="1">
      <c r="D6798" s="64"/>
      <c r="E6798" s="71"/>
    </row>
    <row r="6799" spans="4:5" ht="26.1" customHeight="1">
      <c r="D6799" s="64"/>
      <c r="E6799" s="71"/>
    </row>
    <row r="6800" spans="4:5" ht="26.1" customHeight="1">
      <c r="D6800" s="64"/>
      <c r="E6800" s="71"/>
    </row>
    <row r="6801" spans="4:5" ht="26.1" customHeight="1">
      <c r="D6801" s="64"/>
      <c r="E6801" s="71"/>
    </row>
    <row r="6802" spans="4:5" ht="26.1" customHeight="1">
      <c r="D6802" s="64"/>
      <c r="E6802" s="71"/>
    </row>
    <row r="6803" spans="4:5" ht="26.1" customHeight="1">
      <c r="D6803" s="64"/>
      <c r="E6803" s="71"/>
    </row>
    <row r="6804" spans="4:5" ht="26.1" customHeight="1">
      <c r="D6804" s="64"/>
      <c r="E6804" s="71"/>
    </row>
    <row r="6805" spans="4:5" ht="26.1" customHeight="1">
      <c r="D6805" s="64"/>
      <c r="E6805" s="71"/>
    </row>
    <row r="6806" spans="4:5" ht="26.1" customHeight="1">
      <c r="D6806" s="64"/>
      <c r="E6806" s="71"/>
    </row>
    <row r="6807" spans="4:5" ht="26.1" customHeight="1">
      <c r="D6807" s="64"/>
      <c r="E6807" s="71"/>
    </row>
    <row r="6808" spans="4:5" ht="26.1" customHeight="1">
      <c r="D6808" s="64"/>
      <c r="E6808" s="71"/>
    </row>
    <row r="6809" spans="4:5" ht="26.1" customHeight="1">
      <c r="D6809" s="64"/>
      <c r="E6809" s="71"/>
    </row>
    <row r="6810" spans="4:5" ht="26.1" customHeight="1">
      <c r="D6810" s="64"/>
      <c r="E6810" s="71"/>
    </row>
    <row r="6811" spans="4:5" ht="26.1" customHeight="1">
      <c r="D6811" s="64"/>
      <c r="E6811" s="71"/>
    </row>
    <row r="6812" spans="4:5" ht="26.1" customHeight="1">
      <c r="D6812" s="64"/>
      <c r="E6812" s="71"/>
    </row>
    <row r="6813" spans="4:5" ht="26.1" customHeight="1">
      <c r="D6813" s="64"/>
      <c r="E6813" s="71"/>
    </row>
    <row r="6814" spans="4:5" ht="26.1" customHeight="1">
      <c r="D6814" s="64"/>
      <c r="E6814" s="71"/>
    </row>
    <row r="6815" spans="4:5" ht="26.1" customHeight="1">
      <c r="D6815" s="64"/>
      <c r="E6815" s="71"/>
    </row>
    <row r="6816" spans="4:5" ht="26.1" customHeight="1">
      <c r="D6816" s="64"/>
      <c r="E6816" s="71"/>
    </row>
    <row r="6817" spans="4:5" ht="26.1" customHeight="1">
      <c r="D6817" s="64"/>
      <c r="E6817" s="71"/>
    </row>
    <row r="6818" spans="4:5" ht="26.1" customHeight="1">
      <c r="D6818" s="64"/>
      <c r="E6818" s="71"/>
    </row>
    <row r="6819" spans="4:5" ht="26.1" customHeight="1">
      <c r="D6819" s="64"/>
      <c r="E6819" s="71"/>
    </row>
    <row r="6820" spans="4:5" ht="26.1" customHeight="1">
      <c r="D6820" s="64"/>
      <c r="E6820" s="71"/>
    </row>
    <row r="6821" spans="4:5" ht="26.1" customHeight="1">
      <c r="D6821" s="64"/>
      <c r="E6821" s="71"/>
    </row>
    <row r="6822" spans="4:5" ht="26.1" customHeight="1">
      <c r="D6822" s="64"/>
      <c r="E6822" s="71"/>
    </row>
    <row r="6823" spans="4:5" ht="26.1" customHeight="1">
      <c r="D6823" s="64"/>
      <c r="E6823" s="71"/>
    </row>
    <row r="6824" spans="4:5" ht="26.1" customHeight="1">
      <c r="D6824" s="64"/>
      <c r="E6824" s="71"/>
    </row>
    <row r="6825" spans="4:5" ht="26.1" customHeight="1">
      <c r="D6825" s="64"/>
      <c r="E6825" s="71"/>
    </row>
    <row r="6826" spans="4:5" ht="26.1" customHeight="1">
      <c r="D6826" s="64"/>
      <c r="E6826" s="71"/>
    </row>
    <row r="6827" spans="4:5" ht="26.1" customHeight="1">
      <c r="D6827" s="64"/>
      <c r="E6827" s="71"/>
    </row>
    <row r="6828" spans="4:5" ht="26.1" customHeight="1">
      <c r="D6828" s="64"/>
      <c r="E6828" s="71"/>
    </row>
    <row r="6829" spans="4:5" ht="26.1" customHeight="1">
      <c r="D6829" s="64"/>
      <c r="E6829" s="71"/>
    </row>
    <row r="6830" spans="4:5" ht="26.1" customHeight="1">
      <c r="D6830" s="64"/>
      <c r="E6830" s="71"/>
    </row>
    <row r="6831" spans="4:5" ht="26.1" customHeight="1">
      <c r="D6831" s="64"/>
      <c r="E6831" s="71"/>
    </row>
    <row r="6832" spans="4:5" ht="26.1" customHeight="1">
      <c r="D6832" s="64"/>
      <c r="E6832" s="71"/>
    </row>
    <row r="6833" spans="4:5" ht="26.1" customHeight="1">
      <c r="D6833" s="64"/>
      <c r="E6833" s="71"/>
    </row>
    <row r="6834" spans="4:5" ht="26.1" customHeight="1">
      <c r="D6834" s="64"/>
      <c r="E6834" s="71"/>
    </row>
    <row r="6835" spans="4:5" ht="26.1" customHeight="1">
      <c r="D6835" s="64"/>
      <c r="E6835" s="71"/>
    </row>
    <row r="6836" spans="4:5" ht="26.1" customHeight="1">
      <c r="D6836" s="64"/>
      <c r="E6836" s="71"/>
    </row>
    <row r="6837" spans="4:5" ht="26.1" customHeight="1">
      <c r="D6837" s="64"/>
      <c r="E6837" s="71"/>
    </row>
    <row r="6838" spans="4:5" ht="26.1" customHeight="1">
      <c r="D6838" s="64"/>
      <c r="E6838" s="71"/>
    </row>
    <row r="6839" spans="4:5" ht="26.1" customHeight="1">
      <c r="D6839" s="64"/>
      <c r="E6839" s="71"/>
    </row>
    <row r="6840" spans="4:5" ht="26.1" customHeight="1">
      <c r="D6840" s="64"/>
      <c r="E6840" s="71"/>
    </row>
    <row r="6841" spans="4:5" ht="26.1" customHeight="1">
      <c r="D6841" s="64"/>
      <c r="E6841" s="71"/>
    </row>
    <row r="6842" spans="4:5" ht="26.1" customHeight="1">
      <c r="D6842" s="64"/>
      <c r="E6842" s="71"/>
    </row>
    <row r="6843" spans="4:5" ht="26.1" customHeight="1">
      <c r="D6843" s="64"/>
      <c r="E6843" s="71"/>
    </row>
    <row r="6844" spans="4:5" ht="26.1" customHeight="1">
      <c r="D6844" s="64"/>
      <c r="E6844" s="71"/>
    </row>
    <row r="6845" spans="4:5" ht="26.1" customHeight="1">
      <c r="D6845" s="64"/>
      <c r="E6845" s="71"/>
    </row>
    <row r="6846" spans="4:5" ht="26.1" customHeight="1">
      <c r="D6846" s="64"/>
      <c r="E6846" s="71"/>
    </row>
    <row r="6847" spans="4:5" ht="26.1" customHeight="1">
      <c r="D6847" s="64"/>
      <c r="E6847" s="71"/>
    </row>
    <row r="6848" spans="4:5" ht="26.1" customHeight="1">
      <c r="D6848" s="64"/>
      <c r="E6848" s="71"/>
    </row>
    <row r="6849" spans="4:5" ht="26.1" customHeight="1">
      <c r="D6849" s="64"/>
      <c r="E6849" s="71"/>
    </row>
    <row r="6850" spans="4:5" ht="26.1" customHeight="1">
      <c r="D6850" s="64"/>
      <c r="E6850" s="71"/>
    </row>
    <row r="6851" spans="4:5" ht="26.1" customHeight="1">
      <c r="D6851" s="64"/>
      <c r="E6851" s="71"/>
    </row>
    <row r="6852" spans="4:5" ht="26.1" customHeight="1">
      <c r="D6852" s="64"/>
      <c r="E6852" s="71"/>
    </row>
    <row r="6853" spans="4:5" ht="26.1" customHeight="1">
      <c r="D6853" s="64"/>
      <c r="E6853" s="71"/>
    </row>
    <row r="6854" spans="4:5" ht="26.1" customHeight="1">
      <c r="D6854" s="64"/>
      <c r="E6854" s="71"/>
    </row>
    <row r="6855" spans="4:5" ht="26.1" customHeight="1">
      <c r="D6855" s="64"/>
      <c r="E6855" s="71"/>
    </row>
    <row r="6856" spans="4:5" ht="26.1" customHeight="1">
      <c r="D6856" s="64"/>
      <c r="E6856" s="71"/>
    </row>
    <row r="6857" spans="4:5" ht="26.1" customHeight="1">
      <c r="D6857" s="64"/>
      <c r="E6857" s="71"/>
    </row>
    <row r="6858" spans="4:5" ht="26.1" customHeight="1">
      <c r="D6858" s="64"/>
      <c r="E6858" s="71"/>
    </row>
    <row r="6859" spans="4:5" ht="26.1" customHeight="1">
      <c r="D6859" s="64"/>
      <c r="E6859" s="71"/>
    </row>
    <row r="6860" spans="4:5" ht="26.1" customHeight="1">
      <c r="D6860" s="64"/>
      <c r="E6860" s="71"/>
    </row>
    <row r="6861" spans="4:5" ht="26.1" customHeight="1">
      <c r="D6861" s="64"/>
      <c r="E6861" s="71"/>
    </row>
    <row r="6862" spans="4:5" ht="26.1" customHeight="1">
      <c r="D6862" s="64"/>
      <c r="E6862" s="71"/>
    </row>
    <row r="6863" spans="4:5" ht="26.1" customHeight="1">
      <c r="D6863" s="64"/>
      <c r="E6863" s="71"/>
    </row>
    <row r="6864" spans="4:5" ht="26.1" customHeight="1">
      <c r="D6864" s="64"/>
      <c r="E6864" s="71"/>
    </row>
    <row r="6865" spans="4:5" ht="26.1" customHeight="1">
      <c r="D6865" s="64"/>
      <c r="E6865" s="71"/>
    </row>
    <row r="6866" spans="4:5" ht="26.1" customHeight="1">
      <c r="D6866" s="64"/>
      <c r="E6866" s="71"/>
    </row>
    <row r="6867" spans="4:5" ht="26.1" customHeight="1">
      <c r="D6867" s="64"/>
      <c r="E6867" s="71"/>
    </row>
    <row r="6868" spans="4:5" ht="26.1" customHeight="1">
      <c r="D6868" s="64"/>
      <c r="E6868" s="71"/>
    </row>
    <row r="6869" spans="4:5" ht="26.1" customHeight="1">
      <c r="D6869" s="64"/>
      <c r="E6869" s="71"/>
    </row>
    <row r="6870" spans="4:5" ht="26.1" customHeight="1">
      <c r="D6870" s="64"/>
      <c r="E6870" s="71"/>
    </row>
    <row r="6871" spans="4:5" ht="26.1" customHeight="1">
      <c r="D6871" s="64"/>
      <c r="E6871" s="71"/>
    </row>
    <row r="6872" spans="4:5" ht="26.1" customHeight="1">
      <c r="D6872" s="64"/>
      <c r="E6872" s="71"/>
    </row>
    <row r="6873" spans="4:5" ht="26.1" customHeight="1">
      <c r="D6873" s="64"/>
      <c r="E6873" s="71"/>
    </row>
    <row r="6874" spans="4:5" ht="26.1" customHeight="1">
      <c r="D6874" s="64"/>
      <c r="E6874" s="71"/>
    </row>
    <row r="6875" spans="4:5" ht="26.1" customHeight="1">
      <c r="D6875" s="64"/>
      <c r="E6875" s="71"/>
    </row>
    <row r="6876" spans="4:5" ht="26.1" customHeight="1">
      <c r="D6876" s="64"/>
      <c r="E6876" s="71"/>
    </row>
    <row r="6877" spans="4:5" ht="26.1" customHeight="1">
      <c r="D6877" s="64"/>
      <c r="E6877" s="71"/>
    </row>
    <row r="6878" spans="4:5" ht="26.1" customHeight="1">
      <c r="D6878" s="64"/>
      <c r="E6878" s="71"/>
    </row>
    <row r="6879" spans="4:5" ht="26.1" customHeight="1">
      <c r="D6879" s="64"/>
      <c r="E6879" s="71"/>
    </row>
    <row r="6880" spans="4:5" ht="26.1" customHeight="1">
      <c r="D6880" s="64"/>
      <c r="E6880" s="71"/>
    </row>
    <row r="6881" spans="4:5" ht="26.1" customHeight="1">
      <c r="D6881" s="64"/>
      <c r="E6881" s="71"/>
    </row>
    <row r="6882" spans="4:5" ht="26.1" customHeight="1">
      <c r="D6882" s="64"/>
      <c r="E6882" s="71"/>
    </row>
    <row r="6883" spans="4:5" ht="26.1" customHeight="1">
      <c r="D6883" s="64"/>
      <c r="E6883" s="71"/>
    </row>
    <row r="6884" spans="4:5" ht="26.1" customHeight="1">
      <c r="D6884" s="64"/>
      <c r="E6884" s="71"/>
    </row>
    <row r="6885" spans="4:5" ht="26.1" customHeight="1">
      <c r="D6885" s="64"/>
      <c r="E6885" s="71"/>
    </row>
    <row r="6886" spans="4:5" ht="26.1" customHeight="1">
      <c r="D6886" s="64"/>
      <c r="E6886" s="71"/>
    </row>
    <row r="6887" spans="4:5" ht="26.1" customHeight="1">
      <c r="D6887" s="64"/>
      <c r="E6887" s="71"/>
    </row>
    <row r="6888" spans="4:5" ht="26.1" customHeight="1">
      <c r="D6888" s="64"/>
      <c r="E6888" s="71"/>
    </row>
    <row r="6889" spans="4:5" ht="26.1" customHeight="1">
      <c r="D6889" s="64"/>
      <c r="E6889" s="71"/>
    </row>
    <row r="6890" spans="4:5" ht="26.1" customHeight="1">
      <c r="D6890" s="64"/>
      <c r="E6890" s="71"/>
    </row>
    <row r="6891" spans="4:5" ht="26.1" customHeight="1">
      <c r="D6891" s="64"/>
      <c r="E6891" s="71"/>
    </row>
    <row r="6892" spans="4:5" ht="26.1" customHeight="1">
      <c r="D6892" s="64"/>
      <c r="E6892" s="71"/>
    </row>
    <row r="6893" spans="4:5" ht="26.1" customHeight="1">
      <c r="D6893" s="64"/>
      <c r="E6893" s="71"/>
    </row>
    <row r="6894" spans="4:5" ht="26.1" customHeight="1">
      <c r="D6894" s="64"/>
      <c r="E6894" s="71"/>
    </row>
    <row r="6895" spans="4:5" ht="26.1" customHeight="1">
      <c r="D6895" s="64"/>
      <c r="E6895" s="71"/>
    </row>
    <row r="6896" spans="4:5" ht="26.1" customHeight="1">
      <c r="D6896" s="64"/>
      <c r="E6896" s="71"/>
    </row>
    <row r="6897" spans="4:5" ht="26.1" customHeight="1">
      <c r="D6897" s="64"/>
      <c r="E6897" s="71"/>
    </row>
    <row r="6898" spans="4:5" ht="26.1" customHeight="1">
      <c r="D6898" s="64"/>
      <c r="E6898" s="71"/>
    </row>
    <row r="6899" spans="4:5" ht="26.1" customHeight="1">
      <c r="D6899" s="64"/>
      <c r="E6899" s="71"/>
    </row>
    <row r="6900" spans="4:5" ht="26.1" customHeight="1">
      <c r="D6900" s="64"/>
      <c r="E6900" s="71"/>
    </row>
    <row r="6901" spans="4:5" ht="26.1" customHeight="1">
      <c r="D6901" s="64"/>
      <c r="E6901" s="71"/>
    </row>
    <row r="6902" spans="4:5" ht="26.1" customHeight="1">
      <c r="D6902" s="64"/>
      <c r="E6902" s="71"/>
    </row>
    <row r="6903" spans="4:5" ht="26.1" customHeight="1">
      <c r="D6903" s="64"/>
      <c r="E6903" s="71"/>
    </row>
    <row r="6904" spans="4:5" ht="26.1" customHeight="1">
      <c r="D6904" s="64"/>
      <c r="E6904" s="71"/>
    </row>
    <row r="6905" spans="4:5" ht="26.1" customHeight="1">
      <c r="D6905" s="64"/>
      <c r="E6905" s="71"/>
    </row>
    <row r="6906" spans="4:5" ht="26.1" customHeight="1">
      <c r="D6906" s="64"/>
      <c r="E6906" s="71"/>
    </row>
    <row r="6907" spans="4:5" ht="26.1" customHeight="1">
      <c r="D6907" s="64"/>
      <c r="E6907" s="71"/>
    </row>
    <row r="6908" spans="4:5" ht="26.1" customHeight="1">
      <c r="D6908" s="64"/>
      <c r="E6908" s="71"/>
    </row>
    <row r="6909" spans="4:5" ht="26.1" customHeight="1">
      <c r="D6909" s="64"/>
      <c r="E6909" s="71"/>
    </row>
    <row r="6910" spans="4:5" ht="26.1" customHeight="1">
      <c r="D6910" s="64"/>
      <c r="E6910" s="71"/>
    </row>
    <row r="6911" spans="4:5" ht="26.1" customHeight="1">
      <c r="D6911" s="64"/>
      <c r="E6911" s="71"/>
    </row>
    <row r="6912" spans="4:5" ht="26.1" customHeight="1">
      <c r="D6912" s="64"/>
      <c r="E6912" s="71"/>
    </row>
    <row r="6913" spans="4:5" ht="26.1" customHeight="1">
      <c r="D6913" s="64"/>
      <c r="E6913" s="71"/>
    </row>
    <row r="6914" spans="4:5" ht="26.1" customHeight="1">
      <c r="D6914" s="64"/>
      <c r="E6914" s="71"/>
    </row>
    <row r="6915" spans="4:5" ht="26.1" customHeight="1">
      <c r="D6915" s="64"/>
      <c r="E6915" s="71"/>
    </row>
    <row r="6916" spans="4:5" ht="26.1" customHeight="1">
      <c r="D6916" s="64"/>
      <c r="E6916" s="71"/>
    </row>
    <row r="6917" spans="4:5" ht="26.1" customHeight="1">
      <c r="D6917" s="64"/>
      <c r="E6917" s="71"/>
    </row>
    <row r="6918" spans="4:5" ht="26.1" customHeight="1">
      <c r="D6918" s="64"/>
      <c r="E6918" s="71"/>
    </row>
    <row r="6919" spans="4:5" ht="26.1" customHeight="1">
      <c r="D6919" s="64"/>
      <c r="E6919" s="71"/>
    </row>
    <row r="6920" spans="4:5" ht="26.1" customHeight="1">
      <c r="D6920" s="64"/>
      <c r="E6920" s="71"/>
    </row>
    <row r="6921" spans="4:5" ht="26.1" customHeight="1">
      <c r="D6921" s="64"/>
      <c r="E6921" s="71"/>
    </row>
    <row r="6922" spans="4:5" ht="26.1" customHeight="1">
      <c r="D6922" s="64"/>
      <c r="E6922" s="71"/>
    </row>
    <row r="6923" spans="4:5" ht="26.1" customHeight="1">
      <c r="D6923" s="64"/>
      <c r="E6923" s="71"/>
    </row>
    <row r="6924" spans="4:5" ht="26.1" customHeight="1">
      <c r="D6924" s="64"/>
      <c r="E6924" s="71"/>
    </row>
    <row r="6925" spans="4:5" ht="26.1" customHeight="1">
      <c r="D6925" s="64"/>
      <c r="E6925" s="71"/>
    </row>
    <row r="6926" spans="4:5" ht="26.1" customHeight="1">
      <c r="D6926" s="64"/>
      <c r="E6926" s="71"/>
    </row>
    <row r="6927" spans="4:5" ht="26.1" customHeight="1">
      <c r="D6927" s="64"/>
      <c r="E6927" s="71"/>
    </row>
    <row r="6928" spans="4:5" ht="26.1" customHeight="1">
      <c r="D6928" s="64"/>
      <c r="E6928" s="71"/>
    </row>
    <row r="6929" spans="4:5" ht="26.1" customHeight="1">
      <c r="D6929" s="64"/>
      <c r="E6929" s="71"/>
    </row>
    <row r="6930" spans="4:5" ht="26.1" customHeight="1">
      <c r="D6930" s="64"/>
      <c r="E6930" s="71"/>
    </row>
    <row r="6931" spans="4:5" ht="26.1" customHeight="1">
      <c r="D6931" s="64"/>
      <c r="E6931" s="71"/>
    </row>
    <row r="6932" spans="4:5" ht="26.1" customHeight="1">
      <c r="D6932" s="64"/>
      <c r="E6932" s="71"/>
    </row>
    <row r="6933" spans="4:5" ht="26.1" customHeight="1">
      <c r="D6933" s="64"/>
      <c r="E6933" s="71"/>
    </row>
    <row r="6934" spans="4:5" ht="26.1" customHeight="1">
      <c r="D6934" s="64"/>
      <c r="E6934" s="71"/>
    </row>
    <row r="6935" spans="4:5" ht="26.1" customHeight="1">
      <c r="D6935" s="64"/>
      <c r="E6935" s="71"/>
    </row>
    <row r="6936" spans="4:5" ht="26.1" customHeight="1">
      <c r="D6936" s="64"/>
      <c r="E6936" s="71"/>
    </row>
    <row r="6937" spans="4:5" ht="26.1" customHeight="1">
      <c r="D6937" s="64"/>
      <c r="E6937" s="71"/>
    </row>
    <row r="6938" spans="4:5" ht="26.1" customHeight="1">
      <c r="D6938" s="64"/>
      <c r="E6938" s="71"/>
    </row>
    <row r="6939" spans="4:5" ht="26.1" customHeight="1">
      <c r="D6939" s="64"/>
      <c r="E6939" s="71"/>
    </row>
    <row r="6940" spans="4:5" ht="26.1" customHeight="1">
      <c r="D6940" s="64"/>
      <c r="E6940" s="71"/>
    </row>
    <row r="6941" spans="4:5" ht="26.1" customHeight="1">
      <c r="D6941" s="64"/>
      <c r="E6941" s="71"/>
    </row>
    <row r="6942" spans="4:5" ht="26.1" customHeight="1">
      <c r="D6942" s="64"/>
      <c r="E6942" s="71"/>
    </row>
    <row r="6943" spans="4:5" ht="26.1" customHeight="1">
      <c r="D6943" s="64"/>
      <c r="E6943" s="71"/>
    </row>
    <row r="6944" spans="4:5" ht="26.1" customHeight="1">
      <c r="D6944" s="64"/>
      <c r="E6944" s="71"/>
    </row>
    <row r="6945" spans="4:5" ht="26.1" customHeight="1">
      <c r="D6945" s="64"/>
      <c r="E6945" s="71"/>
    </row>
    <row r="6946" spans="4:5" ht="26.1" customHeight="1">
      <c r="D6946" s="64"/>
      <c r="E6946" s="71"/>
    </row>
    <row r="6947" spans="4:5" ht="26.1" customHeight="1">
      <c r="D6947" s="64"/>
      <c r="E6947" s="71"/>
    </row>
    <row r="6948" spans="4:5" ht="26.1" customHeight="1">
      <c r="D6948" s="64"/>
      <c r="E6948" s="71"/>
    </row>
    <row r="6949" spans="4:5" ht="26.1" customHeight="1">
      <c r="D6949" s="64"/>
      <c r="E6949" s="71"/>
    </row>
    <row r="6950" spans="4:5" ht="26.1" customHeight="1">
      <c r="D6950" s="64"/>
      <c r="E6950" s="71"/>
    </row>
    <row r="6951" spans="4:5" ht="26.1" customHeight="1">
      <c r="D6951" s="64"/>
      <c r="E6951" s="71"/>
    </row>
    <row r="6952" spans="4:5" ht="26.1" customHeight="1">
      <c r="D6952" s="64"/>
      <c r="E6952" s="71"/>
    </row>
    <row r="6953" spans="4:5" ht="26.1" customHeight="1">
      <c r="D6953" s="64"/>
      <c r="E6953" s="71"/>
    </row>
    <row r="6954" spans="4:5" ht="26.1" customHeight="1">
      <c r="D6954" s="64"/>
      <c r="E6954" s="71"/>
    </row>
    <row r="6955" spans="4:5" ht="26.1" customHeight="1">
      <c r="D6955" s="64"/>
      <c r="E6955" s="71"/>
    </row>
    <row r="6956" spans="4:5" ht="26.1" customHeight="1">
      <c r="D6956" s="64"/>
      <c r="E6956" s="71"/>
    </row>
    <row r="6957" spans="4:5" ht="26.1" customHeight="1">
      <c r="D6957" s="64"/>
      <c r="E6957" s="71"/>
    </row>
    <row r="6958" spans="4:5" ht="26.1" customHeight="1">
      <c r="D6958" s="64"/>
      <c r="E6958" s="71"/>
    </row>
    <row r="6959" spans="4:5" ht="26.1" customHeight="1">
      <c r="D6959" s="64"/>
      <c r="E6959" s="71"/>
    </row>
    <row r="6960" spans="4:5" ht="26.1" customHeight="1">
      <c r="D6960" s="64"/>
      <c r="E6960" s="71"/>
    </row>
    <row r="6961" spans="4:5" ht="26.1" customHeight="1">
      <c r="D6961" s="64"/>
      <c r="E6961" s="71"/>
    </row>
    <row r="6962" spans="4:5" ht="26.1" customHeight="1">
      <c r="D6962" s="64"/>
      <c r="E6962" s="71"/>
    </row>
    <row r="6963" spans="4:5" ht="26.1" customHeight="1">
      <c r="D6963" s="64"/>
      <c r="E6963" s="71"/>
    </row>
    <row r="6964" spans="4:5" ht="26.1" customHeight="1">
      <c r="D6964" s="64"/>
      <c r="E6964" s="71"/>
    </row>
    <row r="6965" spans="4:5" ht="26.1" customHeight="1">
      <c r="D6965" s="64"/>
      <c r="E6965" s="71"/>
    </row>
    <row r="6966" spans="4:5" ht="26.1" customHeight="1">
      <c r="D6966" s="64"/>
      <c r="E6966" s="71"/>
    </row>
    <row r="6967" spans="4:5" ht="26.1" customHeight="1">
      <c r="D6967" s="64"/>
      <c r="E6967" s="71"/>
    </row>
    <row r="6968" spans="4:5" ht="26.1" customHeight="1">
      <c r="D6968" s="64"/>
      <c r="E6968" s="71"/>
    </row>
    <row r="6969" spans="4:5" ht="26.1" customHeight="1">
      <c r="D6969" s="64"/>
      <c r="E6969" s="71"/>
    </row>
    <row r="6970" spans="4:5" ht="26.1" customHeight="1">
      <c r="D6970" s="64"/>
      <c r="E6970" s="71"/>
    </row>
    <row r="6971" spans="4:5" ht="26.1" customHeight="1">
      <c r="D6971" s="64"/>
      <c r="E6971" s="71"/>
    </row>
    <row r="6972" spans="4:5" ht="26.1" customHeight="1">
      <c r="D6972" s="64"/>
      <c r="E6972" s="71"/>
    </row>
    <row r="6973" spans="4:5" ht="26.1" customHeight="1">
      <c r="D6973" s="64"/>
      <c r="E6973" s="71"/>
    </row>
    <row r="6974" spans="4:5" ht="26.1" customHeight="1">
      <c r="D6974" s="64"/>
      <c r="E6974" s="71"/>
    </row>
    <row r="6975" spans="4:5" ht="26.1" customHeight="1">
      <c r="D6975" s="64"/>
      <c r="E6975" s="71"/>
    </row>
    <row r="6976" spans="4:5" ht="26.1" customHeight="1">
      <c r="D6976" s="64"/>
      <c r="E6976" s="71"/>
    </row>
    <row r="6977" spans="4:5" ht="26.1" customHeight="1">
      <c r="D6977" s="64"/>
      <c r="E6977" s="71"/>
    </row>
    <row r="6978" spans="4:5" ht="26.1" customHeight="1">
      <c r="D6978" s="64"/>
      <c r="E6978" s="71"/>
    </row>
    <row r="6979" spans="4:5" ht="26.1" customHeight="1">
      <c r="D6979" s="64"/>
      <c r="E6979" s="71"/>
    </row>
    <row r="6980" spans="4:5" ht="26.1" customHeight="1">
      <c r="D6980" s="64"/>
      <c r="E6980" s="71"/>
    </row>
    <row r="6981" spans="4:5" ht="26.1" customHeight="1">
      <c r="D6981" s="64"/>
      <c r="E6981" s="71"/>
    </row>
    <row r="6982" spans="4:5" ht="26.1" customHeight="1">
      <c r="D6982" s="64"/>
      <c r="E6982" s="71"/>
    </row>
    <row r="6983" spans="4:5" ht="26.1" customHeight="1">
      <c r="D6983" s="64"/>
      <c r="E6983" s="71"/>
    </row>
    <row r="6984" spans="4:5" ht="26.1" customHeight="1">
      <c r="D6984" s="64"/>
      <c r="E6984" s="71"/>
    </row>
    <row r="6985" spans="4:5" ht="26.1" customHeight="1">
      <c r="D6985" s="64"/>
      <c r="E6985" s="71"/>
    </row>
    <row r="6986" spans="4:5" ht="26.1" customHeight="1">
      <c r="D6986" s="64"/>
      <c r="E6986" s="71"/>
    </row>
    <row r="6987" spans="4:5" ht="26.1" customHeight="1">
      <c r="D6987" s="64"/>
      <c r="E6987" s="71"/>
    </row>
    <row r="6988" spans="4:5" ht="26.1" customHeight="1">
      <c r="D6988" s="64"/>
      <c r="E6988" s="71"/>
    </row>
    <row r="6989" spans="4:5" ht="26.1" customHeight="1">
      <c r="D6989" s="64"/>
      <c r="E6989" s="71"/>
    </row>
    <row r="6990" spans="4:5" ht="26.1" customHeight="1">
      <c r="D6990" s="64"/>
      <c r="E6990" s="71"/>
    </row>
    <row r="6991" spans="4:5" ht="26.1" customHeight="1">
      <c r="D6991" s="64"/>
      <c r="E6991" s="71"/>
    </row>
    <row r="6992" spans="4:5" ht="26.1" customHeight="1">
      <c r="D6992" s="64"/>
      <c r="E6992" s="71"/>
    </row>
    <row r="6993" spans="4:5" ht="26.1" customHeight="1">
      <c r="D6993" s="64"/>
      <c r="E6993" s="71"/>
    </row>
    <row r="6994" spans="4:5" ht="26.1" customHeight="1">
      <c r="D6994" s="64"/>
      <c r="E6994" s="71"/>
    </row>
    <row r="6995" spans="4:5" ht="26.1" customHeight="1">
      <c r="D6995" s="64"/>
      <c r="E6995" s="71"/>
    </row>
    <row r="6996" spans="4:5" ht="26.1" customHeight="1">
      <c r="D6996" s="64"/>
      <c r="E6996" s="71"/>
    </row>
    <row r="6997" spans="4:5" ht="26.1" customHeight="1">
      <c r="D6997" s="64"/>
      <c r="E6997" s="71"/>
    </row>
    <row r="6998" spans="4:5" ht="26.1" customHeight="1">
      <c r="D6998" s="64"/>
      <c r="E6998" s="71"/>
    </row>
    <row r="6999" spans="4:5" ht="26.1" customHeight="1">
      <c r="D6999" s="64"/>
      <c r="E6999" s="71"/>
    </row>
    <row r="7000" spans="4:5" ht="26.1" customHeight="1">
      <c r="D7000" s="64"/>
      <c r="E7000" s="71"/>
    </row>
    <row r="7001" spans="4:5" ht="26.1" customHeight="1">
      <c r="D7001" s="64"/>
      <c r="E7001" s="71"/>
    </row>
    <row r="7002" spans="4:5" ht="26.1" customHeight="1">
      <c r="D7002" s="64"/>
      <c r="E7002" s="71"/>
    </row>
    <row r="7003" spans="4:5" ht="26.1" customHeight="1">
      <c r="D7003" s="64"/>
      <c r="E7003" s="71"/>
    </row>
    <row r="7004" spans="4:5" ht="26.1" customHeight="1">
      <c r="D7004" s="64"/>
      <c r="E7004" s="71"/>
    </row>
    <row r="7005" spans="4:5" ht="26.1" customHeight="1">
      <c r="D7005" s="64"/>
      <c r="E7005" s="71"/>
    </row>
    <row r="7006" spans="4:5" ht="26.1" customHeight="1">
      <c r="D7006" s="64"/>
      <c r="E7006" s="71"/>
    </row>
    <row r="7007" spans="4:5" ht="26.1" customHeight="1">
      <c r="D7007" s="64"/>
      <c r="E7007" s="71"/>
    </row>
    <row r="7008" spans="4:5" ht="26.1" customHeight="1">
      <c r="D7008" s="64"/>
      <c r="E7008" s="71"/>
    </row>
    <row r="7009" spans="4:5" ht="26.1" customHeight="1">
      <c r="D7009" s="64"/>
      <c r="E7009" s="71"/>
    </row>
    <row r="7010" spans="4:5" ht="26.1" customHeight="1">
      <c r="D7010" s="64"/>
      <c r="E7010" s="71"/>
    </row>
    <row r="7011" spans="4:5" ht="26.1" customHeight="1">
      <c r="D7011" s="64"/>
      <c r="E7011" s="71"/>
    </row>
    <row r="7012" spans="4:5" ht="26.1" customHeight="1">
      <c r="D7012" s="64"/>
      <c r="E7012" s="71"/>
    </row>
    <row r="7013" spans="4:5" ht="26.1" customHeight="1">
      <c r="D7013" s="64"/>
      <c r="E7013" s="71"/>
    </row>
    <row r="7014" spans="4:5" ht="26.1" customHeight="1">
      <c r="D7014" s="64"/>
      <c r="E7014" s="71"/>
    </row>
    <row r="7015" spans="4:5" ht="26.1" customHeight="1">
      <c r="D7015" s="64"/>
      <c r="E7015" s="71"/>
    </row>
    <row r="7016" spans="4:5" ht="26.1" customHeight="1">
      <c r="D7016" s="64"/>
      <c r="E7016" s="71"/>
    </row>
    <row r="7017" spans="4:5" ht="26.1" customHeight="1">
      <c r="D7017" s="64"/>
      <c r="E7017" s="71"/>
    </row>
    <row r="7018" spans="4:5" ht="26.1" customHeight="1">
      <c r="D7018" s="64"/>
      <c r="E7018" s="71"/>
    </row>
    <row r="7019" spans="4:5" ht="26.1" customHeight="1">
      <c r="D7019" s="64"/>
      <c r="E7019" s="71"/>
    </row>
    <row r="7020" spans="4:5" ht="26.1" customHeight="1">
      <c r="D7020" s="64"/>
      <c r="E7020" s="71"/>
    </row>
    <row r="7021" spans="4:5" ht="26.1" customHeight="1">
      <c r="D7021" s="64"/>
      <c r="E7021" s="71"/>
    </row>
    <row r="7022" spans="4:5" ht="26.1" customHeight="1">
      <c r="D7022" s="64"/>
      <c r="E7022" s="71"/>
    </row>
    <row r="7023" spans="4:5" ht="26.1" customHeight="1">
      <c r="D7023" s="64"/>
      <c r="E7023" s="71"/>
    </row>
    <row r="7024" spans="4:5" ht="26.1" customHeight="1">
      <c r="D7024" s="64"/>
      <c r="E7024" s="71"/>
    </row>
    <row r="7025" spans="4:5" ht="26.1" customHeight="1">
      <c r="D7025" s="64"/>
      <c r="E7025" s="71"/>
    </row>
    <row r="7026" spans="4:5" ht="26.1" customHeight="1">
      <c r="D7026" s="64"/>
      <c r="E7026" s="71"/>
    </row>
    <row r="7027" spans="4:5" ht="26.1" customHeight="1">
      <c r="D7027" s="64"/>
      <c r="E7027" s="71"/>
    </row>
    <row r="7028" spans="4:5" ht="26.1" customHeight="1">
      <c r="D7028" s="64"/>
      <c r="E7028" s="71"/>
    </row>
    <row r="7029" spans="4:5" ht="26.1" customHeight="1">
      <c r="D7029" s="64"/>
      <c r="E7029" s="71"/>
    </row>
    <row r="7030" spans="4:5" ht="26.1" customHeight="1">
      <c r="D7030" s="64"/>
      <c r="E7030" s="71"/>
    </row>
    <row r="7031" spans="4:5" ht="26.1" customHeight="1">
      <c r="D7031" s="64"/>
      <c r="E7031" s="71"/>
    </row>
    <row r="7032" spans="4:5" ht="26.1" customHeight="1">
      <c r="D7032" s="64"/>
      <c r="E7032" s="71"/>
    </row>
    <row r="7033" spans="4:5" ht="26.1" customHeight="1">
      <c r="D7033" s="64"/>
      <c r="E7033" s="71"/>
    </row>
    <row r="7034" spans="4:5" ht="26.1" customHeight="1">
      <c r="D7034" s="64"/>
      <c r="E7034" s="71"/>
    </row>
    <row r="7035" spans="4:5" ht="26.1" customHeight="1">
      <c r="D7035" s="64"/>
      <c r="E7035" s="71"/>
    </row>
    <row r="7036" spans="4:5" ht="26.1" customHeight="1">
      <c r="D7036" s="64"/>
      <c r="E7036" s="71"/>
    </row>
    <row r="7037" spans="4:5" ht="26.1" customHeight="1">
      <c r="D7037" s="64"/>
      <c r="E7037" s="71"/>
    </row>
    <row r="7038" spans="4:5" ht="26.1" customHeight="1">
      <c r="D7038" s="64"/>
      <c r="E7038" s="71"/>
    </row>
    <row r="7039" spans="4:5" ht="26.1" customHeight="1">
      <c r="D7039" s="64"/>
      <c r="E7039" s="71"/>
    </row>
    <row r="7040" spans="4:5" ht="26.1" customHeight="1">
      <c r="D7040" s="64"/>
      <c r="E7040" s="71"/>
    </row>
    <row r="7041" spans="4:5" ht="26.1" customHeight="1">
      <c r="D7041" s="64"/>
      <c r="E7041" s="71"/>
    </row>
    <row r="7042" spans="4:5" ht="26.1" customHeight="1">
      <c r="D7042" s="64"/>
      <c r="E7042" s="71"/>
    </row>
    <row r="7043" spans="4:5" ht="26.1" customHeight="1">
      <c r="D7043" s="64"/>
      <c r="E7043" s="71"/>
    </row>
    <row r="7044" spans="4:5" ht="26.1" customHeight="1">
      <c r="D7044" s="64"/>
      <c r="E7044" s="71"/>
    </row>
    <row r="7045" spans="4:5" ht="26.1" customHeight="1">
      <c r="D7045" s="64"/>
      <c r="E7045" s="71"/>
    </row>
    <row r="7046" spans="4:5" ht="26.1" customHeight="1">
      <c r="D7046" s="64"/>
      <c r="E7046" s="71"/>
    </row>
    <row r="7047" spans="4:5" ht="26.1" customHeight="1">
      <c r="D7047" s="64"/>
      <c r="E7047" s="71"/>
    </row>
    <row r="7048" spans="4:5" ht="26.1" customHeight="1">
      <c r="D7048" s="64"/>
      <c r="E7048" s="71"/>
    </row>
    <row r="7049" spans="4:5" ht="26.1" customHeight="1">
      <c r="D7049" s="64"/>
      <c r="E7049" s="71"/>
    </row>
    <row r="7050" spans="4:5" ht="26.1" customHeight="1">
      <c r="D7050" s="64"/>
      <c r="E7050" s="71"/>
    </row>
    <row r="7051" spans="4:5" ht="26.1" customHeight="1">
      <c r="D7051" s="64"/>
      <c r="E7051" s="71"/>
    </row>
    <row r="7052" spans="4:5" ht="26.1" customHeight="1">
      <c r="D7052" s="64"/>
      <c r="E7052" s="71"/>
    </row>
    <row r="7053" spans="4:5" ht="26.1" customHeight="1">
      <c r="D7053" s="64"/>
      <c r="E7053" s="71"/>
    </row>
    <row r="7054" spans="4:5" ht="26.1" customHeight="1">
      <c r="D7054" s="64"/>
      <c r="E7054" s="71"/>
    </row>
    <row r="7055" spans="4:5" ht="26.1" customHeight="1">
      <c r="D7055" s="64"/>
      <c r="E7055" s="71"/>
    </row>
    <row r="7056" spans="4:5" ht="26.1" customHeight="1">
      <c r="D7056" s="64"/>
      <c r="E7056" s="71"/>
    </row>
    <row r="7057" spans="4:5" ht="26.1" customHeight="1">
      <c r="D7057" s="64"/>
      <c r="E7057" s="71"/>
    </row>
    <row r="7058" spans="4:5" ht="26.1" customHeight="1">
      <c r="D7058" s="64"/>
      <c r="E7058" s="71"/>
    </row>
    <row r="7059" spans="4:5" ht="26.1" customHeight="1">
      <c r="D7059" s="64"/>
      <c r="E7059" s="71"/>
    </row>
    <row r="7060" spans="4:5" ht="26.1" customHeight="1">
      <c r="D7060" s="64"/>
      <c r="E7060" s="71"/>
    </row>
    <row r="7061" spans="4:5" ht="26.1" customHeight="1">
      <c r="D7061" s="64"/>
      <c r="E7061" s="71"/>
    </row>
    <row r="7062" spans="4:5" ht="26.1" customHeight="1">
      <c r="D7062" s="64"/>
      <c r="E7062" s="71"/>
    </row>
    <row r="7063" spans="4:5" ht="26.1" customHeight="1">
      <c r="D7063" s="64"/>
      <c r="E7063" s="71"/>
    </row>
    <row r="7064" spans="4:5" ht="26.1" customHeight="1">
      <c r="D7064" s="64"/>
      <c r="E7064" s="71"/>
    </row>
    <row r="7065" spans="4:5" ht="26.1" customHeight="1">
      <c r="D7065" s="64"/>
      <c r="E7065" s="71"/>
    </row>
    <row r="7066" spans="4:5" ht="26.1" customHeight="1">
      <c r="D7066" s="64"/>
      <c r="E7066" s="71"/>
    </row>
    <row r="7067" spans="4:5" ht="26.1" customHeight="1">
      <c r="D7067" s="64"/>
      <c r="E7067" s="71"/>
    </row>
    <row r="7068" spans="4:5" ht="26.1" customHeight="1">
      <c r="D7068" s="64"/>
      <c r="E7068" s="71"/>
    </row>
    <row r="7069" spans="4:5" ht="26.1" customHeight="1">
      <c r="D7069" s="64"/>
      <c r="E7069" s="71"/>
    </row>
    <row r="7070" spans="4:5" ht="26.1" customHeight="1">
      <c r="D7070" s="64"/>
      <c r="E7070" s="71"/>
    </row>
    <row r="7071" spans="4:5" ht="26.1" customHeight="1">
      <c r="D7071" s="64"/>
      <c r="E7071" s="71"/>
    </row>
    <row r="7072" spans="4:5" ht="26.1" customHeight="1">
      <c r="D7072" s="64"/>
      <c r="E7072" s="71"/>
    </row>
    <row r="7073" spans="4:5" ht="26.1" customHeight="1">
      <c r="D7073" s="64"/>
      <c r="E7073" s="71"/>
    </row>
    <row r="7074" spans="4:5" ht="26.1" customHeight="1">
      <c r="D7074" s="64"/>
      <c r="E7074" s="71"/>
    </row>
    <row r="7075" spans="4:5" ht="26.1" customHeight="1">
      <c r="D7075" s="64"/>
      <c r="E7075" s="71"/>
    </row>
    <row r="7076" spans="4:5" ht="26.1" customHeight="1">
      <c r="D7076" s="64"/>
      <c r="E7076" s="71"/>
    </row>
    <row r="7077" spans="4:5" ht="26.1" customHeight="1">
      <c r="D7077" s="64"/>
      <c r="E7077" s="71"/>
    </row>
    <row r="7078" spans="4:5" ht="26.1" customHeight="1">
      <c r="D7078" s="64"/>
      <c r="E7078" s="71"/>
    </row>
    <row r="7079" spans="4:5" ht="26.1" customHeight="1">
      <c r="D7079" s="64"/>
      <c r="E7079" s="71"/>
    </row>
    <row r="7080" spans="4:5" ht="26.1" customHeight="1">
      <c r="D7080" s="64"/>
      <c r="E7080" s="71"/>
    </row>
    <row r="7081" spans="4:5" ht="26.1" customHeight="1">
      <c r="D7081" s="64"/>
      <c r="E7081" s="71"/>
    </row>
    <row r="7082" spans="4:5" ht="26.1" customHeight="1">
      <c r="D7082" s="64"/>
      <c r="E7082" s="71"/>
    </row>
    <row r="7083" spans="4:5" ht="26.1" customHeight="1">
      <c r="D7083" s="64"/>
      <c r="E7083" s="71"/>
    </row>
    <row r="7084" spans="4:5" ht="26.1" customHeight="1">
      <c r="D7084" s="64"/>
      <c r="E7084" s="71"/>
    </row>
    <row r="7085" spans="4:5" ht="26.1" customHeight="1">
      <c r="D7085" s="64"/>
      <c r="E7085" s="71"/>
    </row>
    <row r="7086" spans="4:5" ht="26.1" customHeight="1">
      <c r="D7086" s="64"/>
      <c r="E7086" s="71"/>
    </row>
    <row r="7087" spans="4:5" ht="26.1" customHeight="1">
      <c r="D7087" s="64"/>
      <c r="E7087" s="71"/>
    </row>
    <row r="7088" spans="4:5" ht="26.1" customHeight="1">
      <c r="D7088" s="64"/>
      <c r="E7088" s="71"/>
    </row>
    <row r="7089" spans="4:5" ht="26.1" customHeight="1">
      <c r="D7089" s="64"/>
      <c r="E7089" s="71"/>
    </row>
    <row r="7090" spans="4:5" ht="26.1" customHeight="1">
      <c r="D7090" s="64"/>
      <c r="E7090" s="71"/>
    </row>
    <row r="7091" spans="4:5" ht="26.1" customHeight="1">
      <c r="D7091" s="64"/>
      <c r="E7091" s="71"/>
    </row>
    <row r="7092" spans="4:5" ht="26.1" customHeight="1">
      <c r="D7092" s="64"/>
      <c r="E7092" s="71"/>
    </row>
    <row r="7093" spans="4:5" ht="26.1" customHeight="1">
      <c r="D7093" s="64"/>
      <c r="E7093" s="71"/>
    </row>
    <row r="7094" spans="4:5" ht="26.1" customHeight="1">
      <c r="D7094" s="64"/>
      <c r="E7094" s="71"/>
    </row>
    <row r="7095" spans="4:5" ht="26.1" customHeight="1">
      <c r="D7095" s="64"/>
      <c r="E7095" s="71"/>
    </row>
    <row r="7096" spans="4:5" ht="26.1" customHeight="1">
      <c r="D7096" s="64"/>
      <c r="E7096" s="71"/>
    </row>
    <row r="7097" spans="4:5" ht="26.1" customHeight="1">
      <c r="D7097" s="64"/>
      <c r="E7097" s="71"/>
    </row>
    <row r="7098" spans="4:5" ht="26.1" customHeight="1">
      <c r="D7098" s="64"/>
      <c r="E7098" s="71"/>
    </row>
    <row r="7099" spans="4:5" ht="26.1" customHeight="1">
      <c r="D7099" s="64"/>
      <c r="E7099" s="71"/>
    </row>
    <row r="7100" spans="4:5" ht="26.1" customHeight="1">
      <c r="D7100" s="64"/>
      <c r="E7100" s="71"/>
    </row>
    <row r="7101" spans="4:5" ht="26.1" customHeight="1">
      <c r="D7101" s="64"/>
      <c r="E7101" s="71"/>
    </row>
    <row r="7102" spans="4:5" ht="26.1" customHeight="1">
      <c r="D7102" s="64"/>
      <c r="E7102" s="71"/>
    </row>
    <row r="7103" spans="4:5" ht="26.1" customHeight="1">
      <c r="D7103" s="64"/>
      <c r="E7103" s="71"/>
    </row>
    <row r="7104" spans="4:5" ht="26.1" customHeight="1">
      <c r="D7104" s="64"/>
      <c r="E7104" s="71"/>
    </row>
    <row r="7105" spans="4:5" ht="26.1" customHeight="1">
      <c r="D7105" s="64"/>
      <c r="E7105" s="71"/>
    </row>
    <row r="7106" spans="4:5" ht="26.1" customHeight="1">
      <c r="D7106" s="64"/>
      <c r="E7106" s="71"/>
    </row>
    <row r="7107" spans="4:5" ht="26.1" customHeight="1">
      <c r="D7107" s="64"/>
      <c r="E7107" s="71"/>
    </row>
    <row r="7108" spans="4:5" ht="26.1" customHeight="1">
      <c r="D7108" s="64"/>
      <c r="E7108" s="71"/>
    </row>
    <row r="7109" spans="4:5" ht="26.1" customHeight="1">
      <c r="D7109" s="64"/>
      <c r="E7109" s="71"/>
    </row>
    <row r="7110" spans="4:5" ht="26.1" customHeight="1">
      <c r="D7110" s="64"/>
      <c r="E7110" s="71"/>
    </row>
    <row r="7111" spans="4:5" ht="26.1" customHeight="1">
      <c r="D7111" s="64"/>
      <c r="E7111" s="71"/>
    </row>
    <row r="7112" spans="4:5" ht="26.1" customHeight="1">
      <c r="D7112" s="64"/>
      <c r="E7112" s="71"/>
    </row>
    <row r="7113" spans="4:5" ht="26.1" customHeight="1">
      <c r="D7113" s="64"/>
      <c r="E7113" s="71"/>
    </row>
    <row r="7114" spans="4:5" ht="26.1" customHeight="1">
      <c r="D7114" s="64"/>
      <c r="E7114" s="71"/>
    </row>
    <row r="7115" spans="4:5" ht="26.1" customHeight="1">
      <c r="D7115" s="64"/>
      <c r="E7115" s="71"/>
    </row>
    <row r="7116" spans="4:5" ht="26.1" customHeight="1">
      <c r="D7116" s="64"/>
      <c r="E7116" s="71"/>
    </row>
    <row r="7117" spans="4:5" ht="26.1" customHeight="1">
      <c r="D7117" s="64"/>
      <c r="E7117" s="71"/>
    </row>
    <row r="7118" spans="4:5" ht="26.1" customHeight="1">
      <c r="D7118" s="64"/>
      <c r="E7118" s="71"/>
    </row>
    <row r="7119" spans="4:5" ht="26.1" customHeight="1">
      <c r="D7119" s="64"/>
      <c r="E7119" s="71"/>
    </row>
    <row r="7120" spans="4:5" ht="26.1" customHeight="1">
      <c r="D7120" s="64"/>
      <c r="E7120" s="71"/>
    </row>
    <row r="7121" spans="4:5" ht="26.1" customHeight="1">
      <c r="D7121" s="64"/>
      <c r="E7121" s="71"/>
    </row>
    <row r="7122" spans="4:5" ht="26.1" customHeight="1">
      <c r="D7122" s="64"/>
      <c r="E7122" s="71"/>
    </row>
    <row r="7123" spans="4:5" ht="26.1" customHeight="1">
      <c r="D7123" s="64"/>
      <c r="E7123" s="71"/>
    </row>
    <row r="7124" spans="4:5" ht="26.1" customHeight="1">
      <c r="D7124" s="64"/>
      <c r="E7124" s="71"/>
    </row>
    <row r="7125" spans="4:5" ht="26.1" customHeight="1">
      <c r="D7125" s="64"/>
      <c r="E7125" s="71"/>
    </row>
    <row r="7126" spans="4:5" ht="26.1" customHeight="1">
      <c r="D7126" s="64"/>
      <c r="E7126" s="71"/>
    </row>
    <row r="7127" spans="4:5" ht="26.1" customHeight="1">
      <c r="D7127" s="64"/>
      <c r="E7127" s="71"/>
    </row>
    <row r="7128" spans="4:5" ht="26.1" customHeight="1">
      <c r="D7128" s="64"/>
      <c r="E7128" s="71"/>
    </row>
    <row r="7129" spans="4:5" ht="26.1" customHeight="1">
      <c r="D7129" s="64"/>
      <c r="E7129" s="71"/>
    </row>
    <row r="7130" spans="4:5" ht="26.1" customHeight="1">
      <c r="D7130" s="64"/>
      <c r="E7130" s="71"/>
    </row>
    <row r="7131" spans="4:5" ht="26.1" customHeight="1">
      <c r="D7131" s="64"/>
      <c r="E7131" s="71"/>
    </row>
    <row r="7132" spans="4:5" ht="26.1" customHeight="1">
      <c r="D7132" s="64"/>
      <c r="E7132" s="71"/>
    </row>
    <row r="7133" spans="4:5" ht="26.1" customHeight="1">
      <c r="D7133" s="64"/>
      <c r="E7133" s="71"/>
    </row>
    <row r="7134" spans="4:5" ht="26.1" customHeight="1">
      <c r="D7134" s="64"/>
      <c r="E7134" s="71"/>
    </row>
    <row r="7135" spans="4:5" ht="26.1" customHeight="1">
      <c r="D7135" s="64"/>
      <c r="E7135" s="71"/>
    </row>
    <row r="7136" spans="4:5" ht="26.1" customHeight="1">
      <c r="D7136" s="64"/>
      <c r="E7136" s="71"/>
    </row>
    <row r="7137" spans="4:5" ht="26.1" customHeight="1">
      <c r="D7137" s="64"/>
      <c r="E7137" s="71"/>
    </row>
    <row r="7138" spans="4:5" ht="26.1" customHeight="1">
      <c r="D7138" s="64"/>
      <c r="E7138" s="71"/>
    </row>
    <row r="7139" spans="4:5" ht="26.1" customHeight="1">
      <c r="D7139" s="64"/>
      <c r="E7139" s="71"/>
    </row>
    <row r="7140" spans="4:5" ht="26.1" customHeight="1">
      <c r="D7140" s="64"/>
      <c r="E7140" s="71"/>
    </row>
    <row r="7141" spans="4:5" ht="26.1" customHeight="1">
      <c r="D7141" s="64"/>
      <c r="E7141" s="71"/>
    </row>
    <row r="7142" spans="4:5" ht="26.1" customHeight="1">
      <c r="D7142" s="64"/>
      <c r="E7142" s="71"/>
    </row>
    <row r="7143" spans="4:5" ht="26.1" customHeight="1">
      <c r="D7143" s="64"/>
      <c r="E7143" s="71"/>
    </row>
    <row r="7144" spans="4:5" ht="26.1" customHeight="1">
      <c r="D7144" s="64"/>
      <c r="E7144" s="71"/>
    </row>
    <row r="7145" spans="4:5" ht="26.1" customHeight="1">
      <c r="D7145" s="64"/>
      <c r="E7145" s="71"/>
    </row>
    <row r="7146" spans="4:5" ht="26.1" customHeight="1">
      <c r="D7146" s="64"/>
      <c r="E7146" s="71"/>
    </row>
    <row r="7147" spans="4:5" ht="26.1" customHeight="1">
      <c r="D7147" s="64"/>
      <c r="E7147" s="71"/>
    </row>
    <row r="7148" spans="4:5" ht="26.1" customHeight="1">
      <c r="D7148" s="64"/>
      <c r="E7148" s="71"/>
    </row>
    <row r="7149" spans="4:5" ht="26.1" customHeight="1">
      <c r="D7149" s="64"/>
      <c r="E7149" s="71"/>
    </row>
    <row r="7150" spans="4:5" ht="26.1" customHeight="1">
      <c r="D7150" s="64"/>
      <c r="E7150" s="71"/>
    </row>
    <row r="7151" spans="4:5" ht="26.1" customHeight="1">
      <c r="D7151" s="64"/>
      <c r="E7151" s="71"/>
    </row>
    <row r="7152" spans="4:5" ht="26.1" customHeight="1">
      <c r="D7152" s="64"/>
      <c r="E7152" s="71"/>
    </row>
    <row r="7153" spans="4:5" ht="26.1" customHeight="1">
      <c r="D7153" s="64"/>
      <c r="E7153" s="71"/>
    </row>
    <row r="7154" spans="4:5" ht="26.1" customHeight="1">
      <c r="D7154" s="64"/>
      <c r="E7154" s="71"/>
    </row>
    <row r="7155" spans="4:5" ht="26.1" customHeight="1">
      <c r="D7155" s="64"/>
      <c r="E7155" s="71"/>
    </row>
    <row r="7156" spans="4:5" ht="26.1" customHeight="1">
      <c r="D7156" s="64"/>
      <c r="E7156" s="71"/>
    </row>
    <row r="7157" spans="4:5" ht="26.1" customHeight="1">
      <c r="D7157" s="64"/>
      <c r="E7157" s="71"/>
    </row>
    <row r="7158" spans="4:5" ht="26.1" customHeight="1">
      <c r="D7158" s="64"/>
      <c r="E7158" s="71"/>
    </row>
    <row r="7159" spans="4:5" ht="26.1" customHeight="1">
      <c r="D7159" s="64"/>
      <c r="E7159" s="71"/>
    </row>
    <row r="7160" spans="4:5" ht="26.1" customHeight="1">
      <c r="D7160" s="64"/>
      <c r="E7160" s="71"/>
    </row>
    <row r="7161" spans="4:5" ht="26.1" customHeight="1">
      <c r="D7161" s="64"/>
      <c r="E7161" s="71"/>
    </row>
    <row r="7162" spans="4:5" ht="26.1" customHeight="1">
      <c r="D7162" s="64"/>
      <c r="E7162" s="71"/>
    </row>
    <row r="7163" spans="4:5" ht="26.1" customHeight="1">
      <c r="D7163" s="64"/>
      <c r="E7163" s="71"/>
    </row>
    <row r="7164" spans="4:5" ht="26.1" customHeight="1">
      <c r="D7164" s="64"/>
      <c r="E7164" s="71"/>
    </row>
    <row r="7165" spans="4:5" ht="26.1" customHeight="1">
      <c r="D7165" s="64"/>
      <c r="E7165" s="71"/>
    </row>
    <row r="7166" spans="4:5" ht="26.1" customHeight="1">
      <c r="D7166" s="64"/>
      <c r="E7166" s="71"/>
    </row>
    <row r="7167" spans="4:5" ht="26.1" customHeight="1">
      <c r="D7167" s="64"/>
      <c r="E7167" s="71"/>
    </row>
    <row r="7168" spans="4:5" ht="26.1" customHeight="1">
      <c r="D7168" s="64"/>
      <c r="E7168" s="71"/>
    </row>
    <row r="7169" spans="4:5" ht="26.1" customHeight="1">
      <c r="D7169" s="64"/>
      <c r="E7169" s="71"/>
    </row>
    <row r="7170" spans="4:5" ht="26.1" customHeight="1">
      <c r="D7170" s="64"/>
      <c r="E7170" s="71"/>
    </row>
    <row r="7171" spans="4:5" ht="26.1" customHeight="1">
      <c r="D7171" s="64"/>
      <c r="E7171" s="71"/>
    </row>
    <row r="7172" spans="4:5" ht="26.1" customHeight="1">
      <c r="D7172" s="64"/>
      <c r="E7172" s="71"/>
    </row>
    <row r="7173" spans="4:5" ht="26.1" customHeight="1">
      <c r="D7173" s="64"/>
      <c r="E7173" s="71"/>
    </row>
    <row r="7174" spans="4:5" ht="26.1" customHeight="1">
      <c r="D7174" s="64"/>
      <c r="E7174" s="71"/>
    </row>
    <row r="7175" spans="4:5" ht="26.1" customHeight="1">
      <c r="D7175" s="64"/>
      <c r="E7175" s="71"/>
    </row>
    <row r="7176" spans="4:5" ht="26.1" customHeight="1">
      <c r="D7176" s="64"/>
      <c r="E7176" s="71"/>
    </row>
    <row r="7177" spans="4:5" ht="26.1" customHeight="1">
      <c r="D7177" s="64"/>
      <c r="E7177" s="71"/>
    </row>
    <row r="7178" spans="4:5" ht="26.1" customHeight="1">
      <c r="D7178" s="64"/>
      <c r="E7178" s="71"/>
    </row>
    <row r="7179" spans="4:5" ht="26.1" customHeight="1">
      <c r="D7179" s="64"/>
      <c r="E7179" s="71"/>
    </row>
    <row r="7180" spans="4:5" ht="26.1" customHeight="1">
      <c r="D7180" s="64"/>
      <c r="E7180" s="71"/>
    </row>
    <row r="7181" spans="4:5" ht="26.1" customHeight="1">
      <c r="D7181" s="64"/>
      <c r="E7181" s="71"/>
    </row>
    <row r="7182" spans="4:5" ht="26.1" customHeight="1">
      <c r="D7182" s="64"/>
      <c r="E7182" s="71"/>
    </row>
    <row r="7183" spans="4:5" ht="26.1" customHeight="1">
      <c r="D7183" s="64"/>
      <c r="E7183" s="71"/>
    </row>
    <row r="7184" spans="4:5" ht="26.1" customHeight="1">
      <c r="D7184" s="64"/>
      <c r="E7184" s="71"/>
    </row>
    <row r="7185" spans="4:5" ht="26.1" customHeight="1">
      <c r="D7185" s="64"/>
      <c r="E7185" s="71"/>
    </row>
    <row r="7186" spans="4:5" ht="26.1" customHeight="1">
      <c r="D7186" s="64"/>
      <c r="E7186" s="71"/>
    </row>
    <row r="7187" spans="4:5" ht="26.1" customHeight="1">
      <c r="D7187" s="64"/>
      <c r="E7187" s="71"/>
    </row>
    <row r="7188" spans="4:5" ht="26.1" customHeight="1">
      <c r="D7188" s="64"/>
      <c r="E7188" s="71"/>
    </row>
    <row r="7189" spans="4:5" ht="26.1" customHeight="1">
      <c r="D7189" s="64"/>
      <c r="E7189" s="71"/>
    </row>
    <row r="7190" spans="4:5" ht="26.1" customHeight="1">
      <c r="D7190" s="64"/>
      <c r="E7190" s="71"/>
    </row>
    <row r="7191" spans="4:5" ht="26.1" customHeight="1">
      <c r="D7191" s="64"/>
      <c r="E7191" s="71"/>
    </row>
    <row r="7192" spans="4:5" ht="26.1" customHeight="1">
      <c r="D7192" s="64"/>
      <c r="E7192" s="71"/>
    </row>
    <row r="7193" spans="4:5" ht="26.1" customHeight="1">
      <c r="D7193" s="64"/>
      <c r="E7193" s="71"/>
    </row>
    <row r="7194" spans="4:5" ht="26.1" customHeight="1">
      <c r="D7194" s="64"/>
      <c r="E7194" s="71"/>
    </row>
    <row r="7195" spans="4:5" ht="26.1" customHeight="1">
      <c r="D7195" s="64"/>
      <c r="E7195" s="71"/>
    </row>
    <row r="7196" spans="4:5" ht="26.1" customHeight="1">
      <c r="D7196" s="64"/>
      <c r="E7196" s="71"/>
    </row>
    <row r="7197" spans="4:5" ht="26.1" customHeight="1">
      <c r="D7197" s="64"/>
      <c r="E7197" s="71"/>
    </row>
    <row r="7198" spans="4:5" ht="26.1" customHeight="1">
      <c r="D7198" s="64"/>
      <c r="E7198" s="71"/>
    </row>
    <row r="7199" spans="4:5" ht="26.1" customHeight="1">
      <c r="D7199" s="64"/>
      <c r="E7199" s="71"/>
    </row>
    <row r="7200" spans="4:5" ht="26.1" customHeight="1">
      <c r="D7200" s="64"/>
      <c r="E7200" s="71"/>
    </row>
    <row r="7201" spans="4:5" ht="26.1" customHeight="1">
      <c r="D7201" s="64"/>
      <c r="E7201" s="71"/>
    </row>
    <row r="7202" spans="4:5" ht="26.1" customHeight="1">
      <c r="D7202" s="64"/>
      <c r="E7202" s="71"/>
    </row>
    <row r="7203" spans="4:5" ht="26.1" customHeight="1">
      <c r="D7203" s="64"/>
      <c r="E7203" s="71"/>
    </row>
    <row r="7204" spans="4:5" ht="26.1" customHeight="1">
      <c r="D7204" s="64"/>
      <c r="E7204" s="71"/>
    </row>
    <row r="7205" spans="4:5" ht="26.1" customHeight="1">
      <c r="D7205" s="64"/>
      <c r="E7205" s="71"/>
    </row>
    <row r="7206" spans="4:5" ht="26.1" customHeight="1">
      <c r="D7206" s="64"/>
      <c r="E7206" s="71"/>
    </row>
    <row r="7207" spans="4:5" ht="26.1" customHeight="1">
      <c r="D7207" s="64"/>
      <c r="E7207" s="71"/>
    </row>
    <row r="7208" spans="4:5" ht="26.1" customHeight="1">
      <c r="D7208" s="64"/>
      <c r="E7208" s="71"/>
    </row>
    <row r="7209" spans="4:5" ht="26.1" customHeight="1">
      <c r="D7209" s="64"/>
      <c r="E7209" s="71"/>
    </row>
    <row r="7210" spans="4:5" ht="26.1" customHeight="1">
      <c r="D7210" s="64"/>
      <c r="E7210" s="71"/>
    </row>
    <row r="7211" spans="4:5" ht="26.1" customHeight="1">
      <c r="D7211" s="64"/>
      <c r="E7211" s="71"/>
    </row>
    <row r="7212" spans="4:5" ht="26.1" customHeight="1">
      <c r="D7212" s="64"/>
      <c r="E7212" s="71"/>
    </row>
    <row r="7213" spans="4:5" ht="26.1" customHeight="1">
      <c r="D7213" s="64"/>
      <c r="E7213" s="71"/>
    </row>
    <row r="7214" spans="4:5" ht="26.1" customHeight="1">
      <c r="D7214" s="64"/>
      <c r="E7214" s="71"/>
    </row>
    <row r="7215" spans="4:5" ht="26.1" customHeight="1">
      <c r="D7215" s="64"/>
      <c r="E7215" s="71"/>
    </row>
    <row r="7216" spans="4:5" ht="26.1" customHeight="1">
      <c r="D7216" s="64"/>
      <c r="E7216" s="71"/>
    </row>
    <row r="7217" spans="4:5" ht="26.1" customHeight="1">
      <c r="D7217" s="64"/>
      <c r="E7217" s="71"/>
    </row>
    <row r="7218" spans="4:5" ht="26.1" customHeight="1">
      <c r="D7218" s="64"/>
      <c r="E7218" s="71"/>
    </row>
    <row r="7219" spans="4:5" ht="26.1" customHeight="1">
      <c r="D7219" s="64"/>
      <c r="E7219" s="71"/>
    </row>
    <row r="7220" spans="4:5" ht="26.1" customHeight="1">
      <c r="D7220" s="64"/>
      <c r="E7220" s="71"/>
    </row>
    <row r="7221" spans="4:5" ht="26.1" customHeight="1">
      <c r="D7221" s="64"/>
      <c r="E7221" s="71"/>
    </row>
    <row r="7222" spans="4:5" ht="26.1" customHeight="1">
      <c r="D7222" s="64"/>
      <c r="E7222" s="71"/>
    </row>
    <row r="7223" spans="4:5" ht="26.1" customHeight="1">
      <c r="D7223" s="64"/>
      <c r="E7223" s="71"/>
    </row>
    <row r="7224" spans="4:5" ht="26.1" customHeight="1">
      <c r="D7224" s="64"/>
      <c r="E7224" s="71"/>
    </row>
    <row r="7225" spans="4:5" ht="26.1" customHeight="1">
      <c r="D7225" s="64"/>
      <c r="E7225" s="71"/>
    </row>
    <row r="7226" spans="4:5" ht="26.1" customHeight="1">
      <c r="D7226" s="64"/>
      <c r="E7226" s="71"/>
    </row>
    <row r="7227" spans="4:5" ht="26.1" customHeight="1">
      <c r="D7227" s="64"/>
      <c r="E7227" s="71"/>
    </row>
    <row r="7228" spans="4:5" ht="26.1" customHeight="1">
      <c r="D7228" s="64"/>
      <c r="E7228" s="71"/>
    </row>
    <row r="7229" spans="4:5" ht="26.1" customHeight="1">
      <c r="D7229" s="64"/>
      <c r="E7229" s="71"/>
    </row>
    <row r="7230" spans="4:5" ht="26.1" customHeight="1">
      <c r="D7230" s="64"/>
      <c r="E7230" s="71"/>
    </row>
    <row r="7231" spans="4:5" ht="26.1" customHeight="1">
      <c r="D7231" s="64"/>
      <c r="E7231" s="71"/>
    </row>
    <row r="7232" spans="4:5" ht="26.1" customHeight="1">
      <c r="D7232" s="64"/>
      <c r="E7232" s="71"/>
    </row>
    <row r="7233" spans="4:5" ht="26.1" customHeight="1">
      <c r="D7233" s="64"/>
      <c r="E7233" s="71"/>
    </row>
    <row r="7234" spans="4:5" ht="26.1" customHeight="1">
      <c r="D7234" s="64"/>
      <c r="E7234" s="71"/>
    </row>
    <row r="7235" spans="4:5" ht="26.1" customHeight="1">
      <c r="D7235" s="64"/>
      <c r="E7235" s="71"/>
    </row>
    <row r="7236" spans="4:5" ht="26.1" customHeight="1">
      <c r="D7236" s="64"/>
      <c r="E7236" s="71"/>
    </row>
    <row r="7237" spans="4:5" ht="26.1" customHeight="1">
      <c r="D7237" s="64"/>
      <c r="E7237" s="71"/>
    </row>
    <row r="7238" spans="4:5" ht="26.1" customHeight="1">
      <c r="D7238" s="64"/>
      <c r="E7238" s="71"/>
    </row>
    <row r="7239" spans="4:5" ht="26.1" customHeight="1">
      <c r="D7239" s="64"/>
      <c r="E7239" s="71"/>
    </row>
    <row r="7240" spans="4:5" ht="26.1" customHeight="1">
      <c r="D7240" s="64"/>
      <c r="E7240" s="71"/>
    </row>
    <row r="7241" spans="4:5" ht="26.1" customHeight="1">
      <c r="D7241" s="64"/>
      <c r="E7241" s="71"/>
    </row>
    <row r="7242" spans="4:5" ht="26.1" customHeight="1">
      <c r="D7242" s="64"/>
      <c r="E7242" s="71"/>
    </row>
    <row r="7243" spans="4:5" ht="26.1" customHeight="1">
      <c r="D7243" s="64"/>
      <c r="E7243" s="71"/>
    </row>
    <row r="7244" spans="4:5" ht="26.1" customHeight="1">
      <c r="D7244" s="64"/>
      <c r="E7244" s="71"/>
    </row>
    <row r="7245" spans="4:5" ht="26.1" customHeight="1">
      <c r="D7245" s="64"/>
      <c r="E7245" s="71"/>
    </row>
    <row r="7246" spans="4:5" ht="26.1" customHeight="1">
      <c r="D7246" s="64"/>
      <c r="E7246" s="71"/>
    </row>
    <row r="7247" spans="4:5" ht="26.1" customHeight="1">
      <c r="D7247" s="64"/>
      <c r="E7247" s="71"/>
    </row>
    <row r="7248" spans="4:5" ht="26.1" customHeight="1">
      <c r="D7248" s="64"/>
      <c r="E7248" s="71"/>
    </row>
    <row r="7249" spans="4:5" ht="26.1" customHeight="1">
      <c r="D7249" s="64"/>
      <c r="E7249" s="71"/>
    </row>
    <row r="7250" spans="4:5" ht="26.1" customHeight="1">
      <c r="D7250" s="64"/>
      <c r="E7250" s="71"/>
    </row>
    <row r="7251" spans="4:5" ht="26.1" customHeight="1">
      <c r="D7251" s="64"/>
      <c r="E7251" s="71"/>
    </row>
    <row r="7252" spans="4:5" ht="26.1" customHeight="1">
      <c r="D7252" s="64"/>
      <c r="E7252" s="71"/>
    </row>
    <row r="7253" spans="4:5" ht="26.1" customHeight="1">
      <c r="D7253" s="64"/>
      <c r="E7253" s="71"/>
    </row>
    <row r="7254" spans="4:5" ht="26.1" customHeight="1">
      <c r="D7254" s="64"/>
      <c r="E7254" s="71"/>
    </row>
    <row r="7255" spans="4:5" ht="26.1" customHeight="1">
      <c r="D7255" s="64"/>
      <c r="E7255" s="71"/>
    </row>
    <row r="7256" spans="4:5" ht="26.1" customHeight="1">
      <c r="D7256" s="64"/>
      <c r="E7256" s="71"/>
    </row>
    <row r="7257" spans="4:5" ht="26.1" customHeight="1">
      <c r="D7257" s="64"/>
      <c r="E7257" s="71"/>
    </row>
    <row r="7258" spans="4:5" ht="26.1" customHeight="1">
      <c r="D7258" s="64"/>
      <c r="E7258" s="71"/>
    </row>
    <row r="7259" spans="4:5" ht="26.1" customHeight="1">
      <c r="D7259" s="64"/>
      <c r="E7259" s="71"/>
    </row>
    <row r="7260" spans="4:5" ht="26.1" customHeight="1">
      <c r="D7260" s="64"/>
      <c r="E7260" s="71"/>
    </row>
    <row r="7261" spans="4:5" ht="26.1" customHeight="1">
      <c r="D7261" s="64"/>
      <c r="E7261" s="71"/>
    </row>
    <row r="7262" spans="4:5" ht="26.1" customHeight="1">
      <c r="D7262" s="64"/>
      <c r="E7262" s="71"/>
    </row>
    <row r="7263" spans="4:5" ht="26.1" customHeight="1">
      <c r="D7263" s="64"/>
      <c r="E7263" s="71"/>
    </row>
    <row r="7264" spans="4:5" ht="26.1" customHeight="1">
      <c r="D7264" s="64"/>
      <c r="E7264" s="71"/>
    </row>
    <row r="7265" spans="4:5" ht="26.1" customHeight="1">
      <c r="D7265" s="64"/>
      <c r="E7265" s="71"/>
    </row>
    <row r="7266" spans="4:5" ht="26.1" customHeight="1">
      <c r="D7266" s="64"/>
      <c r="E7266" s="71"/>
    </row>
    <row r="7267" spans="4:5" ht="26.1" customHeight="1">
      <c r="D7267" s="64"/>
      <c r="E7267" s="71"/>
    </row>
    <row r="7268" spans="4:5" ht="26.1" customHeight="1">
      <c r="D7268" s="64"/>
      <c r="E7268" s="71"/>
    </row>
    <row r="7269" spans="4:5" ht="26.1" customHeight="1">
      <c r="D7269" s="64"/>
      <c r="E7269" s="71"/>
    </row>
    <row r="7270" spans="4:5" ht="26.1" customHeight="1">
      <c r="D7270" s="64"/>
      <c r="E7270" s="71"/>
    </row>
    <row r="7271" spans="4:5" ht="26.1" customHeight="1">
      <c r="D7271" s="64"/>
      <c r="E7271" s="71"/>
    </row>
    <row r="7272" spans="4:5" ht="26.1" customHeight="1">
      <c r="D7272" s="64"/>
      <c r="E7272" s="71"/>
    </row>
    <row r="7273" spans="4:5" ht="26.1" customHeight="1">
      <c r="D7273" s="64"/>
      <c r="E7273" s="71"/>
    </row>
    <row r="7274" spans="4:5" ht="26.1" customHeight="1">
      <c r="D7274" s="64"/>
      <c r="E7274" s="71"/>
    </row>
    <row r="7275" spans="4:5" ht="26.1" customHeight="1">
      <c r="D7275" s="64"/>
      <c r="E7275" s="71"/>
    </row>
    <row r="7276" spans="4:5" ht="26.1" customHeight="1">
      <c r="D7276" s="64"/>
      <c r="E7276" s="71"/>
    </row>
    <row r="7277" spans="4:5" ht="26.1" customHeight="1">
      <c r="D7277" s="64"/>
      <c r="E7277" s="71"/>
    </row>
    <row r="7278" spans="4:5" ht="26.1" customHeight="1">
      <c r="D7278" s="64"/>
      <c r="E7278" s="71"/>
    </row>
    <row r="7279" spans="4:5" ht="26.1" customHeight="1">
      <c r="D7279" s="64"/>
      <c r="E7279" s="71"/>
    </row>
    <row r="7280" spans="4:5" ht="26.1" customHeight="1">
      <c r="D7280" s="64"/>
      <c r="E7280" s="71"/>
    </row>
    <row r="7281" spans="4:5" ht="26.1" customHeight="1">
      <c r="D7281" s="64"/>
      <c r="E7281" s="71"/>
    </row>
    <row r="7282" spans="4:5" ht="26.1" customHeight="1">
      <c r="D7282" s="64"/>
      <c r="E7282" s="71"/>
    </row>
    <row r="7283" spans="4:5" ht="26.1" customHeight="1">
      <c r="D7283" s="64"/>
      <c r="E7283" s="71"/>
    </row>
    <row r="7284" spans="4:5" ht="26.1" customHeight="1">
      <c r="D7284" s="64"/>
      <c r="E7284" s="71"/>
    </row>
    <row r="7285" spans="4:5" ht="26.1" customHeight="1">
      <c r="D7285" s="64"/>
      <c r="E7285" s="71"/>
    </row>
    <row r="7286" spans="4:5" ht="26.1" customHeight="1">
      <c r="D7286" s="64"/>
      <c r="E7286" s="71"/>
    </row>
    <row r="7287" spans="4:5" ht="26.1" customHeight="1">
      <c r="D7287" s="64"/>
      <c r="E7287" s="71"/>
    </row>
    <row r="7288" spans="4:5" ht="26.1" customHeight="1">
      <c r="D7288" s="64"/>
      <c r="E7288" s="71"/>
    </row>
    <row r="7289" spans="4:5" ht="26.1" customHeight="1">
      <c r="D7289" s="64"/>
      <c r="E7289" s="71"/>
    </row>
    <row r="7290" spans="4:5" ht="26.1" customHeight="1">
      <c r="D7290" s="64"/>
      <c r="E7290" s="71"/>
    </row>
    <row r="7291" spans="4:5" ht="26.1" customHeight="1">
      <c r="D7291" s="64"/>
      <c r="E7291" s="71"/>
    </row>
    <row r="7292" spans="4:5" ht="26.1" customHeight="1">
      <c r="D7292" s="64"/>
      <c r="E7292" s="71"/>
    </row>
    <row r="7293" spans="4:5" ht="26.1" customHeight="1">
      <c r="D7293" s="64"/>
      <c r="E7293" s="71"/>
    </row>
    <row r="7294" spans="4:5" ht="26.1" customHeight="1">
      <c r="D7294" s="64"/>
      <c r="E7294" s="71"/>
    </row>
    <row r="7295" spans="4:5" ht="26.1" customHeight="1">
      <c r="D7295" s="64"/>
      <c r="E7295" s="71"/>
    </row>
    <row r="7296" spans="4:5" ht="26.1" customHeight="1">
      <c r="D7296" s="64"/>
      <c r="E7296" s="71"/>
    </row>
    <row r="7297" spans="4:5" ht="26.1" customHeight="1">
      <c r="D7297" s="64"/>
      <c r="E7297" s="71"/>
    </row>
    <row r="7298" spans="4:5" ht="26.1" customHeight="1">
      <c r="D7298" s="64"/>
      <c r="E7298" s="71"/>
    </row>
    <row r="7299" spans="4:5" ht="26.1" customHeight="1">
      <c r="D7299" s="64"/>
      <c r="E7299" s="71"/>
    </row>
    <row r="7300" spans="4:5" ht="26.1" customHeight="1">
      <c r="D7300" s="64"/>
      <c r="E7300" s="71"/>
    </row>
    <row r="7301" spans="4:5" ht="26.1" customHeight="1">
      <c r="D7301" s="64"/>
      <c r="E7301" s="71"/>
    </row>
    <row r="7302" spans="4:5" ht="26.1" customHeight="1">
      <c r="D7302" s="64"/>
      <c r="E7302" s="71"/>
    </row>
    <row r="7303" spans="4:5" ht="26.1" customHeight="1">
      <c r="D7303" s="64"/>
      <c r="E7303" s="71"/>
    </row>
    <row r="7304" spans="4:5" ht="26.1" customHeight="1">
      <c r="D7304" s="64"/>
      <c r="E7304" s="71"/>
    </row>
    <row r="7305" spans="4:5" ht="26.1" customHeight="1">
      <c r="D7305" s="64"/>
      <c r="E7305" s="71"/>
    </row>
    <row r="7306" spans="4:5" ht="26.1" customHeight="1">
      <c r="D7306" s="64"/>
      <c r="E7306" s="71"/>
    </row>
    <row r="7307" spans="4:5" ht="26.1" customHeight="1">
      <c r="D7307" s="64"/>
      <c r="E7307" s="71"/>
    </row>
    <row r="7308" spans="4:5" ht="26.1" customHeight="1">
      <c r="D7308" s="64"/>
      <c r="E7308" s="71"/>
    </row>
    <row r="7309" spans="4:5" ht="26.1" customHeight="1">
      <c r="D7309" s="64"/>
      <c r="E7309" s="71"/>
    </row>
    <row r="7310" spans="4:5" ht="26.1" customHeight="1">
      <c r="D7310" s="64"/>
      <c r="E7310" s="71"/>
    </row>
    <row r="7311" spans="4:5" ht="26.1" customHeight="1">
      <c r="D7311" s="64"/>
      <c r="E7311" s="71"/>
    </row>
    <row r="7312" spans="4:5" ht="26.1" customHeight="1">
      <c r="D7312" s="64"/>
      <c r="E7312" s="71"/>
    </row>
    <row r="7313" spans="4:5" ht="26.1" customHeight="1">
      <c r="D7313" s="64"/>
      <c r="E7313" s="71"/>
    </row>
    <row r="7314" spans="4:5" ht="26.1" customHeight="1">
      <c r="D7314" s="64"/>
      <c r="E7314" s="71"/>
    </row>
    <row r="7315" spans="4:5" ht="26.1" customHeight="1">
      <c r="D7315" s="64"/>
      <c r="E7315" s="71"/>
    </row>
    <row r="7316" spans="4:5" ht="26.1" customHeight="1">
      <c r="D7316" s="64"/>
      <c r="E7316" s="71"/>
    </row>
    <row r="7317" spans="4:5" ht="26.1" customHeight="1">
      <c r="D7317" s="64"/>
      <c r="E7317" s="71"/>
    </row>
    <row r="7318" spans="4:5" ht="26.1" customHeight="1">
      <c r="D7318" s="64"/>
      <c r="E7318" s="71"/>
    </row>
    <row r="7319" spans="4:5" ht="26.1" customHeight="1">
      <c r="D7319" s="64"/>
      <c r="E7319" s="71"/>
    </row>
    <row r="7320" spans="4:5" ht="26.1" customHeight="1">
      <c r="D7320" s="64"/>
      <c r="E7320" s="71"/>
    </row>
    <row r="7321" spans="4:5" ht="26.1" customHeight="1">
      <c r="D7321" s="64"/>
      <c r="E7321" s="71"/>
    </row>
    <row r="7322" spans="4:5" ht="26.1" customHeight="1">
      <c r="D7322" s="64"/>
      <c r="E7322" s="71"/>
    </row>
    <row r="7323" spans="4:5" ht="26.1" customHeight="1">
      <c r="D7323" s="64"/>
      <c r="E7323" s="71"/>
    </row>
    <row r="7324" spans="4:5" ht="26.1" customHeight="1">
      <c r="D7324" s="64"/>
      <c r="E7324" s="71"/>
    </row>
    <row r="7325" spans="4:5" ht="26.1" customHeight="1">
      <c r="D7325" s="64"/>
      <c r="E7325" s="71"/>
    </row>
    <row r="7326" spans="4:5" ht="26.1" customHeight="1">
      <c r="D7326" s="64"/>
      <c r="E7326" s="71"/>
    </row>
    <row r="7327" spans="4:5" ht="26.1" customHeight="1">
      <c r="D7327" s="64"/>
      <c r="E7327" s="71"/>
    </row>
    <row r="7328" spans="4:5" ht="26.1" customHeight="1">
      <c r="D7328" s="64"/>
      <c r="E7328" s="71"/>
    </row>
    <row r="7329" spans="4:5" ht="26.1" customHeight="1">
      <c r="D7329" s="64"/>
      <c r="E7329" s="71"/>
    </row>
    <row r="7330" spans="4:5" ht="26.1" customHeight="1">
      <c r="D7330" s="64"/>
      <c r="E7330" s="71"/>
    </row>
    <row r="7331" spans="4:5" ht="26.1" customHeight="1">
      <c r="D7331" s="64"/>
      <c r="E7331" s="71"/>
    </row>
    <row r="7332" spans="4:5" ht="26.1" customHeight="1">
      <c r="D7332" s="64"/>
      <c r="E7332" s="71"/>
    </row>
    <row r="7333" spans="4:5" ht="26.1" customHeight="1">
      <c r="D7333" s="64"/>
      <c r="E7333" s="71"/>
    </row>
    <row r="7334" spans="4:5" ht="26.1" customHeight="1">
      <c r="D7334" s="64"/>
      <c r="E7334" s="71"/>
    </row>
    <row r="7335" spans="4:5" ht="26.1" customHeight="1">
      <c r="D7335" s="64"/>
      <c r="E7335" s="71"/>
    </row>
    <row r="7336" spans="4:5" ht="26.1" customHeight="1">
      <c r="D7336" s="64"/>
      <c r="E7336" s="71"/>
    </row>
    <row r="7337" spans="4:5" ht="26.1" customHeight="1">
      <c r="D7337" s="64"/>
      <c r="E7337" s="71"/>
    </row>
    <row r="7338" spans="4:5" ht="26.1" customHeight="1">
      <c r="D7338" s="64"/>
      <c r="E7338" s="71"/>
    </row>
    <row r="7339" spans="4:5" ht="26.1" customHeight="1">
      <c r="D7339" s="64"/>
      <c r="E7339" s="71"/>
    </row>
    <row r="7340" spans="4:5" ht="26.1" customHeight="1">
      <c r="D7340" s="64"/>
      <c r="E7340" s="71"/>
    </row>
    <row r="7341" spans="4:5" ht="26.1" customHeight="1">
      <c r="D7341" s="64"/>
      <c r="E7341" s="71"/>
    </row>
    <row r="7342" spans="4:5" ht="26.1" customHeight="1">
      <c r="D7342" s="64"/>
      <c r="E7342" s="71"/>
    </row>
    <row r="7343" spans="4:5" ht="26.1" customHeight="1">
      <c r="D7343" s="64"/>
      <c r="E7343" s="71"/>
    </row>
    <row r="7344" spans="4:5" ht="26.1" customHeight="1">
      <c r="D7344" s="64"/>
      <c r="E7344" s="71"/>
    </row>
    <row r="7345" spans="4:5" ht="26.1" customHeight="1">
      <c r="D7345" s="64"/>
      <c r="E7345" s="71"/>
    </row>
    <row r="7346" spans="4:5" ht="26.1" customHeight="1">
      <c r="D7346" s="64"/>
      <c r="E7346" s="71"/>
    </row>
    <row r="7347" spans="4:5" ht="26.1" customHeight="1">
      <c r="D7347" s="64"/>
      <c r="E7347" s="71"/>
    </row>
    <row r="7348" spans="4:5" ht="26.1" customHeight="1">
      <c r="D7348" s="64"/>
      <c r="E7348" s="71"/>
    </row>
    <row r="7349" spans="4:5" ht="26.1" customHeight="1">
      <c r="D7349" s="64"/>
      <c r="E7349" s="71"/>
    </row>
    <row r="7350" spans="4:5" ht="26.1" customHeight="1">
      <c r="D7350" s="64"/>
      <c r="E7350" s="71"/>
    </row>
    <row r="7351" spans="4:5" ht="26.1" customHeight="1">
      <c r="D7351" s="64"/>
      <c r="E7351" s="71"/>
    </row>
    <row r="7352" spans="4:5" ht="26.1" customHeight="1">
      <c r="D7352" s="64"/>
      <c r="E7352" s="71"/>
    </row>
    <row r="7353" spans="4:5" ht="26.1" customHeight="1">
      <c r="D7353" s="64"/>
      <c r="E7353" s="71"/>
    </row>
    <row r="7354" spans="4:5" ht="26.1" customHeight="1">
      <c r="D7354" s="64"/>
      <c r="E7354" s="71"/>
    </row>
    <row r="7355" spans="4:5" ht="26.1" customHeight="1">
      <c r="D7355" s="64"/>
      <c r="E7355" s="71"/>
    </row>
    <row r="7356" spans="4:5" ht="26.1" customHeight="1">
      <c r="D7356" s="64"/>
      <c r="E7356" s="71"/>
    </row>
    <row r="7357" spans="4:5" ht="26.1" customHeight="1">
      <c r="D7357" s="64"/>
      <c r="E7357" s="71"/>
    </row>
    <row r="7358" spans="4:5" ht="26.1" customHeight="1">
      <c r="D7358" s="64"/>
      <c r="E7358" s="71"/>
    </row>
    <row r="7359" spans="4:5" ht="26.1" customHeight="1">
      <c r="D7359" s="64"/>
      <c r="E7359" s="71"/>
    </row>
    <row r="7360" spans="4:5" ht="26.1" customHeight="1">
      <c r="D7360" s="64"/>
      <c r="E7360" s="71"/>
    </row>
    <row r="7361" spans="4:5" ht="26.1" customHeight="1">
      <c r="D7361" s="64"/>
      <c r="E7361" s="71"/>
    </row>
    <row r="7362" spans="4:5" ht="26.1" customHeight="1">
      <c r="D7362" s="64"/>
      <c r="E7362" s="71"/>
    </row>
    <row r="7363" spans="4:5" ht="26.1" customHeight="1">
      <c r="D7363" s="64"/>
      <c r="E7363" s="71"/>
    </row>
    <row r="7364" spans="4:5" ht="26.1" customHeight="1">
      <c r="D7364" s="64"/>
      <c r="E7364" s="71"/>
    </row>
    <row r="7365" spans="4:5" ht="26.1" customHeight="1">
      <c r="D7365" s="64"/>
      <c r="E7365" s="71"/>
    </row>
    <row r="7366" spans="4:5" ht="26.1" customHeight="1">
      <c r="D7366" s="64"/>
      <c r="E7366" s="71"/>
    </row>
    <row r="7367" spans="4:5" ht="26.1" customHeight="1">
      <c r="D7367" s="64"/>
      <c r="E7367" s="71"/>
    </row>
    <row r="7368" spans="4:5" ht="26.1" customHeight="1">
      <c r="D7368" s="64"/>
      <c r="E7368" s="71"/>
    </row>
    <row r="7369" spans="4:5" ht="26.1" customHeight="1">
      <c r="D7369" s="64"/>
      <c r="E7369" s="71"/>
    </row>
    <row r="7370" spans="4:5" ht="26.1" customHeight="1">
      <c r="D7370" s="64"/>
      <c r="E7370" s="71"/>
    </row>
    <row r="7371" spans="4:5" ht="26.1" customHeight="1">
      <c r="D7371" s="64"/>
      <c r="E7371" s="71"/>
    </row>
    <row r="7372" spans="4:5" ht="26.1" customHeight="1">
      <c r="D7372" s="64"/>
      <c r="E7372" s="71"/>
    </row>
    <row r="7373" spans="4:5" ht="26.1" customHeight="1">
      <c r="D7373" s="64"/>
      <c r="E7373" s="71"/>
    </row>
    <row r="7374" spans="4:5" ht="26.1" customHeight="1">
      <c r="D7374" s="64"/>
      <c r="E7374" s="71"/>
    </row>
    <row r="7375" spans="4:5" ht="26.1" customHeight="1">
      <c r="D7375" s="64"/>
      <c r="E7375" s="71"/>
    </row>
    <row r="7376" spans="4:5" ht="26.1" customHeight="1">
      <c r="D7376" s="64"/>
      <c r="E7376" s="71"/>
    </row>
    <row r="7377" spans="4:5" ht="26.1" customHeight="1">
      <c r="D7377" s="64"/>
      <c r="E7377" s="71"/>
    </row>
    <row r="7378" spans="4:5" ht="26.1" customHeight="1">
      <c r="D7378" s="64"/>
      <c r="E7378" s="71"/>
    </row>
    <row r="7379" spans="4:5" ht="26.1" customHeight="1">
      <c r="D7379" s="64"/>
      <c r="E7379" s="71"/>
    </row>
    <row r="7380" spans="4:5" ht="26.1" customHeight="1">
      <c r="D7380" s="64"/>
      <c r="E7380" s="71"/>
    </row>
    <row r="7381" spans="4:5" ht="26.1" customHeight="1">
      <c r="D7381" s="64"/>
      <c r="E7381" s="71"/>
    </row>
    <row r="7382" spans="4:5" ht="26.1" customHeight="1">
      <c r="D7382" s="64"/>
      <c r="E7382" s="71"/>
    </row>
    <row r="7383" spans="4:5" ht="26.1" customHeight="1">
      <c r="D7383" s="64"/>
      <c r="E7383" s="71"/>
    </row>
    <row r="7384" spans="4:5" ht="26.1" customHeight="1">
      <c r="D7384" s="64"/>
      <c r="E7384" s="71"/>
    </row>
    <row r="7385" spans="4:5" ht="26.1" customHeight="1">
      <c r="D7385" s="64"/>
      <c r="E7385" s="71"/>
    </row>
    <row r="7386" spans="4:5" ht="26.1" customHeight="1">
      <c r="D7386" s="64"/>
      <c r="E7386" s="71"/>
    </row>
    <row r="7387" spans="4:5" ht="26.1" customHeight="1">
      <c r="D7387" s="64"/>
      <c r="E7387" s="71"/>
    </row>
    <row r="7388" spans="4:5" ht="26.1" customHeight="1">
      <c r="D7388" s="64"/>
      <c r="E7388" s="71"/>
    </row>
    <row r="7389" spans="4:5" ht="26.1" customHeight="1">
      <c r="D7389" s="64"/>
      <c r="E7389" s="71"/>
    </row>
    <row r="7390" spans="4:5" ht="26.1" customHeight="1">
      <c r="D7390" s="64"/>
      <c r="E7390" s="71"/>
    </row>
    <row r="7391" spans="4:5" ht="26.1" customHeight="1">
      <c r="D7391" s="64"/>
      <c r="E7391" s="71"/>
    </row>
    <row r="7392" spans="4:5" ht="26.1" customHeight="1">
      <c r="D7392" s="64"/>
      <c r="E7392" s="71"/>
    </row>
    <row r="7393" spans="4:5" ht="26.1" customHeight="1">
      <c r="D7393" s="64"/>
      <c r="E7393" s="71"/>
    </row>
    <row r="7394" spans="4:5" ht="26.1" customHeight="1">
      <c r="D7394" s="64"/>
      <c r="E7394" s="71"/>
    </row>
    <row r="7395" spans="4:5" ht="26.1" customHeight="1">
      <c r="D7395" s="64"/>
      <c r="E7395" s="71"/>
    </row>
    <row r="7396" spans="4:5" ht="26.1" customHeight="1">
      <c r="D7396" s="64"/>
      <c r="E7396" s="71"/>
    </row>
    <row r="7397" spans="4:5" ht="26.1" customHeight="1">
      <c r="D7397" s="64"/>
      <c r="E7397" s="71"/>
    </row>
    <row r="7398" spans="4:5" ht="26.1" customHeight="1">
      <c r="D7398" s="64"/>
      <c r="E7398" s="71"/>
    </row>
    <row r="7399" spans="4:5" ht="26.1" customHeight="1">
      <c r="D7399" s="64"/>
      <c r="E7399" s="71"/>
    </row>
    <row r="7400" spans="4:5" ht="26.1" customHeight="1">
      <c r="D7400" s="64"/>
      <c r="E7400" s="71"/>
    </row>
    <row r="7401" spans="4:5" ht="26.1" customHeight="1">
      <c r="D7401" s="64"/>
      <c r="E7401" s="71"/>
    </row>
    <row r="7402" spans="4:5" ht="26.1" customHeight="1">
      <c r="D7402" s="64"/>
      <c r="E7402" s="71"/>
    </row>
    <row r="7403" spans="4:5" ht="26.1" customHeight="1">
      <c r="D7403" s="64"/>
      <c r="E7403" s="71"/>
    </row>
    <row r="7404" spans="4:5" ht="26.1" customHeight="1">
      <c r="D7404" s="64"/>
      <c r="E7404" s="71"/>
    </row>
    <row r="7405" spans="4:5" ht="26.1" customHeight="1">
      <c r="D7405" s="64"/>
      <c r="E7405" s="71"/>
    </row>
    <row r="7406" spans="4:5" ht="26.1" customHeight="1">
      <c r="D7406" s="64"/>
      <c r="E7406" s="71"/>
    </row>
    <row r="7407" spans="4:5" ht="26.1" customHeight="1">
      <c r="D7407" s="64"/>
      <c r="E7407" s="71"/>
    </row>
    <row r="7408" spans="4:5" ht="26.1" customHeight="1">
      <c r="D7408" s="64"/>
      <c r="E7408" s="71"/>
    </row>
    <row r="7409" spans="4:5" ht="26.1" customHeight="1">
      <c r="D7409" s="64"/>
      <c r="E7409" s="71"/>
    </row>
    <row r="7410" spans="4:5" ht="26.1" customHeight="1">
      <c r="D7410" s="64"/>
      <c r="E7410" s="71"/>
    </row>
    <row r="7411" spans="4:5" ht="26.1" customHeight="1">
      <c r="D7411" s="64"/>
      <c r="E7411" s="71"/>
    </row>
    <row r="7412" spans="4:5" ht="26.1" customHeight="1">
      <c r="D7412" s="64"/>
      <c r="E7412" s="71"/>
    </row>
    <row r="7413" spans="4:5" ht="26.1" customHeight="1">
      <c r="D7413" s="64"/>
      <c r="E7413" s="71"/>
    </row>
    <row r="7414" spans="4:5" ht="26.1" customHeight="1">
      <c r="D7414" s="64"/>
      <c r="E7414" s="71"/>
    </row>
    <row r="7415" spans="4:5" ht="26.1" customHeight="1">
      <c r="D7415" s="64"/>
      <c r="E7415" s="71"/>
    </row>
    <row r="7416" spans="4:5" ht="26.1" customHeight="1">
      <c r="D7416" s="64"/>
      <c r="E7416" s="71"/>
    </row>
    <row r="7417" spans="4:5" ht="26.1" customHeight="1">
      <c r="D7417" s="64"/>
      <c r="E7417" s="71"/>
    </row>
    <row r="7418" spans="4:5" ht="26.1" customHeight="1">
      <c r="D7418" s="64"/>
      <c r="E7418" s="71"/>
    </row>
    <row r="7419" spans="4:5" ht="26.1" customHeight="1">
      <c r="D7419" s="64"/>
      <c r="E7419" s="71"/>
    </row>
    <row r="7420" spans="4:5" ht="26.1" customHeight="1">
      <c r="D7420" s="64"/>
      <c r="E7420" s="71"/>
    </row>
    <row r="7421" spans="4:5" ht="26.1" customHeight="1">
      <c r="D7421" s="64"/>
      <c r="E7421" s="71"/>
    </row>
    <row r="7422" spans="4:5" ht="26.1" customHeight="1">
      <c r="D7422" s="64"/>
      <c r="E7422" s="71"/>
    </row>
    <row r="7423" spans="4:5" ht="26.1" customHeight="1">
      <c r="D7423" s="64"/>
      <c r="E7423" s="71"/>
    </row>
    <row r="7424" spans="4:5" ht="26.1" customHeight="1">
      <c r="D7424" s="64"/>
      <c r="E7424" s="71"/>
    </row>
    <row r="7425" spans="4:5" ht="26.1" customHeight="1">
      <c r="D7425" s="64"/>
      <c r="E7425" s="71"/>
    </row>
    <row r="7426" spans="4:5" ht="26.1" customHeight="1">
      <c r="D7426" s="64"/>
      <c r="E7426" s="71"/>
    </row>
    <row r="7427" spans="4:5" ht="26.1" customHeight="1">
      <c r="D7427" s="64"/>
      <c r="E7427" s="71"/>
    </row>
    <row r="7428" spans="4:5" ht="26.1" customHeight="1">
      <c r="D7428" s="64"/>
      <c r="E7428" s="71"/>
    </row>
    <row r="7429" spans="4:5" ht="26.1" customHeight="1">
      <c r="D7429" s="64"/>
      <c r="E7429" s="71"/>
    </row>
    <row r="7430" spans="4:5" ht="26.1" customHeight="1">
      <c r="D7430" s="64"/>
      <c r="E7430" s="71"/>
    </row>
    <row r="7431" spans="4:5" ht="26.1" customHeight="1">
      <c r="D7431" s="64"/>
      <c r="E7431" s="71"/>
    </row>
    <row r="7432" spans="4:5" ht="26.1" customHeight="1">
      <c r="D7432" s="64"/>
      <c r="E7432" s="71"/>
    </row>
    <row r="7433" spans="4:5" ht="26.1" customHeight="1">
      <c r="D7433" s="64"/>
      <c r="E7433" s="71"/>
    </row>
    <row r="7434" spans="4:5" ht="26.1" customHeight="1">
      <c r="D7434" s="64"/>
      <c r="E7434" s="71"/>
    </row>
    <row r="7435" spans="4:5" ht="26.1" customHeight="1">
      <c r="D7435" s="64"/>
      <c r="E7435" s="71"/>
    </row>
    <row r="7436" spans="4:5" ht="26.1" customHeight="1">
      <c r="D7436" s="64"/>
      <c r="E7436" s="71"/>
    </row>
    <row r="7437" spans="4:5" ht="26.1" customHeight="1">
      <c r="D7437" s="64"/>
      <c r="E7437" s="71"/>
    </row>
    <row r="7438" spans="4:5" ht="26.1" customHeight="1">
      <c r="D7438" s="64"/>
      <c r="E7438" s="71"/>
    </row>
    <row r="7439" spans="4:5" ht="26.1" customHeight="1">
      <c r="D7439" s="64"/>
      <c r="E7439" s="71"/>
    </row>
    <row r="7440" spans="4:5" ht="26.1" customHeight="1">
      <c r="D7440" s="64"/>
      <c r="E7440" s="71"/>
    </row>
    <row r="7441" spans="4:5" ht="26.1" customHeight="1">
      <c r="D7441" s="64"/>
      <c r="E7441" s="71"/>
    </row>
    <row r="7442" spans="4:5" ht="26.1" customHeight="1">
      <c r="D7442" s="64"/>
      <c r="E7442" s="71"/>
    </row>
    <row r="7443" spans="4:5" ht="26.1" customHeight="1">
      <c r="D7443" s="64"/>
      <c r="E7443" s="71"/>
    </row>
    <row r="7444" spans="4:5" ht="26.1" customHeight="1">
      <c r="D7444" s="64"/>
      <c r="E7444" s="71"/>
    </row>
    <row r="7445" spans="4:5" ht="26.1" customHeight="1">
      <c r="D7445" s="64"/>
      <c r="E7445" s="71"/>
    </row>
    <row r="7446" spans="4:5" ht="26.1" customHeight="1">
      <c r="D7446" s="64"/>
      <c r="E7446" s="71"/>
    </row>
    <row r="7447" spans="4:5" ht="26.1" customHeight="1">
      <c r="D7447" s="64"/>
      <c r="E7447" s="71"/>
    </row>
    <row r="7448" spans="4:5" ht="26.1" customHeight="1">
      <c r="D7448" s="64"/>
      <c r="E7448" s="71"/>
    </row>
    <row r="7449" spans="4:5" ht="26.1" customHeight="1">
      <c r="D7449" s="64"/>
      <c r="E7449" s="71"/>
    </row>
    <row r="7450" spans="4:5" ht="26.1" customHeight="1">
      <c r="D7450" s="64"/>
      <c r="E7450" s="71"/>
    </row>
    <row r="7451" spans="4:5" ht="26.1" customHeight="1">
      <c r="D7451" s="64"/>
      <c r="E7451" s="71"/>
    </row>
    <row r="7452" spans="4:5" ht="26.1" customHeight="1">
      <c r="D7452" s="64"/>
      <c r="E7452" s="71"/>
    </row>
    <row r="7453" spans="4:5" ht="26.1" customHeight="1">
      <c r="D7453" s="64"/>
      <c r="E7453" s="71"/>
    </row>
    <row r="7454" spans="4:5" ht="26.1" customHeight="1">
      <c r="D7454" s="64"/>
      <c r="E7454" s="71"/>
    </row>
    <row r="7455" spans="4:5" ht="26.1" customHeight="1">
      <c r="D7455" s="64"/>
      <c r="E7455" s="71"/>
    </row>
    <row r="7456" spans="4:5" ht="26.1" customHeight="1">
      <c r="D7456" s="64"/>
      <c r="E7456" s="71"/>
    </row>
    <row r="7457" spans="4:5" ht="26.1" customHeight="1">
      <c r="D7457" s="64"/>
      <c r="E7457" s="71"/>
    </row>
    <row r="7458" spans="4:5" ht="26.1" customHeight="1">
      <c r="D7458" s="64"/>
      <c r="E7458" s="71"/>
    </row>
    <row r="7459" spans="4:5" ht="26.1" customHeight="1">
      <c r="D7459" s="64"/>
      <c r="E7459" s="71"/>
    </row>
    <row r="7460" spans="4:5" ht="26.1" customHeight="1">
      <c r="D7460" s="64"/>
      <c r="E7460" s="71"/>
    </row>
    <row r="7461" spans="4:5" ht="26.1" customHeight="1">
      <c r="D7461" s="64"/>
      <c r="E7461" s="71"/>
    </row>
    <row r="7462" spans="4:5" ht="26.1" customHeight="1">
      <c r="D7462" s="64"/>
      <c r="E7462" s="71"/>
    </row>
    <row r="7463" spans="4:5" ht="26.1" customHeight="1">
      <c r="D7463" s="64"/>
      <c r="E7463" s="71"/>
    </row>
    <row r="7464" spans="4:5" ht="26.1" customHeight="1">
      <c r="D7464" s="64"/>
      <c r="E7464" s="71"/>
    </row>
    <row r="7465" spans="4:5" ht="26.1" customHeight="1">
      <c r="D7465" s="64"/>
      <c r="E7465" s="71"/>
    </row>
    <row r="7466" spans="4:5" ht="26.1" customHeight="1">
      <c r="D7466" s="64"/>
      <c r="E7466" s="71"/>
    </row>
    <row r="7467" spans="4:5" ht="26.1" customHeight="1">
      <c r="D7467" s="64"/>
      <c r="E7467" s="71"/>
    </row>
    <row r="7468" spans="4:5" ht="26.1" customHeight="1">
      <c r="D7468" s="64"/>
      <c r="E7468" s="71"/>
    </row>
    <row r="7469" spans="4:5" ht="26.1" customHeight="1">
      <c r="D7469" s="64"/>
      <c r="E7469" s="71"/>
    </row>
    <row r="7470" spans="4:5" ht="26.1" customHeight="1">
      <c r="D7470" s="64"/>
      <c r="E7470" s="71"/>
    </row>
    <row r="7471" spans="4:5" ht="26.1" customHeight="1">
      <c r="D7471" s="64"/>
      <c r="E7471" s="71"/>
    </row>
    <row r="7472" spans="4:5" ht="26.1" customHeight="1">
      <c r="D7472" s="64"/>
      <c r="E7472" s="71"/>
    </row>
    <row r="7473" spans="4:5" ht="26.1" customHeight="1">
      <c r="D7473" s="64"/>
      <c r="E7473" s="71"/>
    </row>
    <row r="7474" spans="4:5" ht="26.1" customHeight="1">
      <c r="D7474" s="64"/>
      <c r="E7474" s="71"/>
    </row>
    <row r="7475" spans="4:5" ht="26.1" customHeight="1">
      <c r="D7475" s="64"/>
      <c r="E7475" s="71"/>
    </row>
    <row r="7476" spans="4:5" ht="26.1" customHeight="1">
      <c r="D7476" s="64"/>
      <c r="E7476" s="71"/>
    </row>
    <row r="7477" spans="4:5" ht="26.1" customHeight="1">
      <c r="D7477" s="64"/>
      <c r="E7477" s="71"/>
    </row>
    <row r="7478" spans="4:5" ht="26.1" customHeight="1">
      <c r="D7478" s="64"/>
      <c r="E7478" s="71"/>
    </row>
    <row r="7479" spans="4:5" ht="26.1" customHeight="1">
      <c r="D7479" s="64"/>
      <c r="E7479" s="71"/>
    </row>
    <row r="7480" spans="4:5" ht="26.1" customHeight="1">
      <c r="D7480" s="64"/>
      <c r="E7480" s="71"/>
    </row>
    <row r="7481" spans="4:5" ht="26.1" customHeight="1">
      <c r="D7481" s="64"/>
      <c r="E7481" s="71"/>
    </row>
    <row r="7482" spans="4:5" ht="26.1" customHeight="1">
      <c r="D7482" s="64"/>
      <c r="E7482" s="71"/>
    </row>
    <row r="7483" spans="4:5" ht="26.1" customHeight="1">
      <c r="D7483" s="64"/>
      <c r="E7483" s="71"/>
    </row>
    <row r="7484" spans="4:5" ht="26.1" customHeight="1">
      <c r="D7484" s="64"/>
      <c r="E7484" s="71"/>
    </row>
    <row r="7485" spans="4:5" ht="26.1" customHeight="1">
      <c r="D7485" s="64"/>
      <c r="E7485" s="71"/>
    </row>
    <row r="7486" spans="4:5" ht="26.1" customHeight="1">
      <c r="D7486" s="64"/>
      <c r="E7486" s="71"/>
    </row>
    <row r="7487" spans="4:5" ht="26.1" customHeight="1">
      <c r="D7487" s="64"/>
      <c r="E7487" s="71"/>
    </row>
    <row r="7488" spans="4:5" ht="26.1" customHeight="1">
      <c r="D7488" s="64"/>
      <c r="E7488" s="71"/>
    </row>
    <row r="7489" spans="4:5" ht="26.1" customHeight="1">
      <c r="D7489" s="64"/>
      <c r="E7489" s="71"/>
    </row>
    <row r="7490" spans="4:5" ht="26.1" customHeight="1">
      <c r="D7490" s="64"/>
      <c r="E7490" s="71"/>
    </row>
    <row r="7491" spans="4:5" ht="26.1" customHeight="1">
      <c r="D7491" s="64"/>
      <c r="E7491" s="71"/>
    </row>
    <row r="7492" spans="4:5" ht="26.1" customHeight="1">
      <c r="D7492" s="64"/>
      <c r="E7492" s="71"/>
    </row>
    <row r="7493" spans="4:5" ht="26.1" customHeight="1">
      <c r="D7493" s="64"/>
      <c r="E7493" s="71"/>
    </row>
    <row r="7494" spans="4:5" ht="26.1" customHeight="1">
      <c r="D7494" s="64"/>
      <c r="E7494" s="71"/>
    </row>
    <row r="7495" spans="4:5" ht="26.1" customHeight="1">
      <c r="D7495" s="64"/>
      <c r="E7495" s="71"/>
    </row>
    <row r="7496" spans="4:5" ht="26.1" customHeight="1">
      <c r="D7496" s="64"/>
      <c r="E7496" s="71"/>
    </row>
    <row r="7497" spans="4:5" ht="26.1" customHeight="1">
      <c r="D7497" s="64"/>
      <c r="E7497" s="71"/>
    </row>
    <row r="7498" spans="4:5" ht="26.1" customHeight="1">
      <c r="D7498" s="64"/>
      <c r="E7498" s="71"/>
    </row>
    <row r="7499" spans="4:5" ht="26.1" customHeight="1">
      <c r="D7499" s="64"/>
      <c r="E7499" s="71"/>
    </row>
    <row r="7500" spans="4:5" ht="26.1" customHeight="1">
      <c r="D7500" s="64"/>
      <c r="E7500" s="71"/>
    </row>
    <row r="7501" spans="4:5" ht="26.1" customHeight="1">
      <c r="D7501" s="64"/>
      <c r="E7501" s="71"/>
    </row>
    <row r="7502" spans="4:5" ht="26.1" customHeight="1">
      <c r="D7502" s="64"/>
      <c r="E7502" s="71"/>
    </row>
    <row r="7503" spans="4:5" ht="26.1" customHeight="1">
      <c r="D7503" s="64"/>
      <c r="E7503" s="71"/>
    </row>
    <row r="7504" spans="4:5" ht="26.1" customHeight="1">
      <c r="D7504" s="64"/>
      <c r="E7504" s="71"/>
    </row>
    <row r="7505" spans="4:5" ht="26.1" customHeight="1">
      <c r="D7505" s="64"/>
      <c r="E7505" s="71"/>
    </row>
    <row r="7506" spans="4:5" ht="26.1" customHeight="1">
      <c r="D7506" s="64"/>
      <c r="E7506" s="71"/>
    </row>
    <row r="7507" spans="4:5" ht="26.1" customHeight="1">
      <c r="D7507" s="64"/>
      <c r="E7507" s="71"/>
    </row>
    <row r="7508" spans="4:5" ht="26.1" customHeight="1">
      <c r="D7508" s="64"/>
      <c r="E7508" s="71"/>
    </row>
    <row r="7509" spans="4:5" ht="26.1" customHeight="1">
      <c r="D7509" s="64"/>
      <c r="E7509" s="71"/>
    </row>
    <row r="7510" spans="4:5" ht="26.1" customHeight="1">
      <c r="D7510" s="64"/>
      <c r="E7510" s="71"/>
    </row>
    <row r="7511" spans="4:5" ht="26.1" customHeight="1">
      <c r="D7511" s="64"/>
      <c r="E7511" s="71"/>
    </row>
    <row r="7512" spans="4:5" ht="26.1" customHeight="1">
      <c r="D7512" s="64"/>
      <c r="E7512" s="71"/>
    </row>
    <row r="7513" spans="4:5" ht="26.1" customHeight="1">
      <c r="D7513" s="64"/>
      <c r="E7513" s="71"/>
    </row>
    <row r="7514" spans="4:5" ht="26.1" customHeight="1">
      <c r="D7514" s="64"/>
      <c r="E7514" s="71"/>
    </row>
    <row r="7515" spans="4:5" ht="26.1" customHeight="1">
      <c r="D7515" s="64"/>
      <c r="E7515" s="71"/>
    </row>
    <row r="7516" spans="4:5" ht="26.1" customHeight="1">
      <c r="D7516" s="64"/>
      <c r="E7516" s="71"/>
    </row>
    <row r="7517" spans="4:5" ht="26.1" customHeight="1">
      <c r="D7517" s="64"/>
      <c r="E7517" s="71"/>
    </row>
    <row r="7518" spans="4:5" ht="26.1" customHeight="1">
      <c r="D7518" s="64"/>
      <c r="E7518" s="71"/>
    </row>
    <row r="7519" spans="4:5" ht="26.1" customHeight="1">
      <c r="D7519" s="64"/>
      <c r="E7519" s="71"/>
    </row>
    <row r="7520" spans="4:5" ht="26.1" customHeight="1">
      <c r="D7520" s="64"/>
      <c r="E7520" s="71"/>
    </row>
    <row r="7521" spans="4:5" ht="26.1" customHeight="1">
      <c r="D7521" s="64"/>
      <c r="E7521" s="71"/>
    </row>
    <row r="7522" spans="4:5" ht="26.1" customHeight="1">
      <c r="D7522" s="64"/>
      <c r="E7522" s="71"/>
    </row>
    <row r="7523" spans="4:5" ht="26.1" customHeight="1">
      <c r="D7523" s="64"/>
      <c r="E7523" s="71"/>
    </row>
    <row r="7524" spans="4:5" ht="26.1" customHeight="1">
      <c r="D7524" s="64"/>
      <c r="E7524" s="71"/>
    </row>
    <row r="7525" spans="4:5" ht="26.1" customHeight="1">
      <c r="D7525" s="64"/>
      <c r="E7525" s="71"/>
    </row>
    <row r="7526" spans="4:5" ht="26.1" customHeight="1">
      <c r="D7526" s="64"/>
      <c r="E7526" s="71"/>
    </row>
    <row r="7527" spans="4:5" ht="26.1" customHeight="1">
      <c r="D7527" s="64"/>
      <c r="E7527" s="71"/>
    </row>
    <row r="7528" spans="4:5" ht="26.1" customHeight="1">
      <c r="D7528" s="64"/>
      <c r="E7528" s="71"/>
    </row>
    <row r="7529" spans="4:5" ht="26.1" customHeight="1">
      <c r="D7529" s="64"/>
      <c r="E7529" s="71"/>
    </row>
    <row r="7530" spans="4:5" ht="26.1" customHeight="1">
      <c r="D7530" s="64"/>
      <c r="E7530" s="71"/>
    </row>
    <row r="7531" spans="4:5" ht="26.1" customHeight="1">
      <c r="D7531" s="64"/>
      <c r="E7531" s="71"/>
    </row>
    <row r="7532" spans="4:5" ht="26.1" customHeight="1">
      <c r="D7532" s="64"/>
      <c r="E7532" s="71"/>
    </row>
    <row r="7533" spans="4:5" ht="26.1" customHeight="1">
      <c r="D7533" s="64"/>
      <c r="E7533" s="71"/>
    </row>
    <row r="7534" spans="4:5" ht="26.1" customHeight="1">
      <c r="D7534" s="64"/>
      <c r="E7534" s="71"/>
    </row>
    <row r="7535" spans="4:5" ht="26.1" customHeight="1">
      <c r="D7535" s="64"/>
      <c r="E7535" s="71"/>
    </row>
    <row r="7536" spans="4:5" ht="26.1" customHeight="1">
      <c r="D7536" s="64"/>
      <c r="E7536" s="71"/>
    </row>
    <row r="7537" spans="4:5" ht="26.1" customHeight="1">
      <c r="D7537" s="64"/>
      <c r="E7537" s="71"/>
    </row>
    <row r="7538" spans="4:5" ht="26.1" customHeight="1">
      <c r="D7538" s="64"/>
      <c r="E7538" s="71"/>
    </row>
    <row r="7539" spans="4:5" ht="26.1" customHeight="1">
      <c r="D7539" s="64"/>
      <c r="E7539" s="71"/>
    </row>
    <row r="7540" spans="4:5" ht="26.1" customHeight="1">
      <c r="D7540" s="64"/>
      <c r="E7540" s="71"/>
    </row>
    <row r="7541" spans="4:5" ht="26.1" customHeight="1">
      <c r="D7541" s="64"/>
      <c r="E7541" s="71"/>
    </row>
    <row r="7542" spans="4:5" ht="26.1" customHeight="1">
      <c r="D7542" s="64"/>
      <c r="E7542" s="71"/>
    </row>
    <row r="7543" spans="4:5" ht="26.1" customHeight="1">
      <c r="D7543" s="64"/>
      <c r="E7543" s="71"/>
    </row>
    <row r="7544" spans="4:5" ht="26.1" customHeight="1">
      <c r="D7544" s="64"/>
      <c r="E7544" s="71"/>
    </row>
    <row r="7545" spans="4:5" ht="26.1" customHeight="1">
      <c r="D7545" s="64"/>
      <c r="E7545" s="71"/>
    </row>
    <row r="7546" spans="4:5" ht="26.1" customHeight="1">
      <c r="D7546" s="64"/>
      <c r="E7546" s="71"/>
    </row>
    <row r="7547" spans="4:5" ht="26.1" customHeight="1">
      <c r="D7547" s="64"/>
      <c r="E7547" s="71"/>
    </row>
    <row r="7548" spans="4:5" ht="26.1" customHeight="1">
      <c r="D7548" s="64"/>
      <c r="E7548" s="71"/>
    </row>
    <row r="7549" spans="4:5" ht="26.1" customHeight="1">
      <c r="D7549" s="64"/>
      <c r="E7549" s="71"/>
    </row>
    <row r="7550" spans="4:5" ht="26.1" customHeight="1">
      <c r="D7550" s="64"/>
      <c r="E7550" s="71"/>
    </row>
    <row r="7551" spans="4:5" ht="26.1" customHeight="1">
      <c r="D7551" s="64"/>
      <c r="E7551" s="71"/>
    </row>
    <row r="7552" spans="4:5" ht="26.1" customHeight="1">
      <c r="D7552" s="64"/>
      <c r="E7552" s="71"/>
    </row>
    <row r="7553" spans="4:5" ht="26.1" customHeight="1">
      <c r="D7553" s="64"/>
      <c r="E7553" s="71"/>
    </row>
    <row r="7554" spans="4:5" ht="26.1" customHeight="1">
      <c r="D7554" s="64"/>
      <c r="E7554" s="71"/>
    </row>
    <row r="7555" spans="4:5" ht="26.1" customHeight="1">
      <c r="D7555" s="64"/>
      <c r="E7555" s="71"/>
    </row>
    <row r="7556" spans="4:5" ht="26.1" customHeight="1">
      <c r="D7556" s="64"/>
      <c r="E7556" s="71"/>
    </row>
    <row r="7557" spans="4:5" ht="26.1" customHeight="1">
      <c r="D7557" s="64"/>
      <c r="E7557" s="71"/>
    </row>
    <row r="7558" spans="4:5" ht="26.1" customHeight="1">
      <c r="D7558" s="64"/>
      <c r="E7558" s="71"/>
    </row>
    <row r="7559" spans="4:5" ht="26.1" customHeight="1">
      <c r="D7559" s="64"/>
      <c r="E7559" s="71"/>
    </row>
    <row r="7560" spans="4:5" ht="26.1" customHeight="1">
      <c r="D7560" s="64"/>
      <c r="E7560" s="71"/>
    </row>
    <row r="7561" spans="4:5" ht="26.1" customHeight="1">
      <c r="D7561" s="64"/>
      <c r="E7561" s="71"/>
    </row>
    <row r="7562" spans="4:5" ht="26.1" customHeight="1">
      <c r="D7562" s="64"/>
      <c r="E7562" s="71"/>
    </row>
    <row r="7563" spans="4:5" ht="26.1" customHeight="1">
      <c r="D7563" s="64"/>
      <c r="E7563" s="71"/>
    </row>
    <row r="7564" spans="4:5" ht="26.1" customHeight="1">
      <c r="D7564" s="64"/>
      <c r="E7564" s="71"/>
    </row>
    <row r="7565" spans="4:5" ht="26.1" customHeight="1">
      <c r="D7565" s="64"/>
      <c r="E7565" s="71"/>
    </row>
    <row r="7566" spans="4:5" ht="26.1" customHeight="1">
      <c r="D7566" s="64"/>
      <c r="E7566" s="71"/>
    </row>
    <row r="7567" spans="4:5" ht="26.1" customHeight="1">
      <c r="D7567" s="64"/>
      <c r="E7567" s="71"/>
    </row>
    <row r="7568" spans="4:5" ht="26.1" customHeight="1">
      <c r="D7568" s="64"/>
      <c r="E7568" s="71"/>
    </row>
    <row r="7569" spans="4:5" ht="26.1" customHeight="1">
      <c r="D7569" s="64"/>
      <c r="E7569" s="71"/>
    </row>
    <row r="7570" spans="4:5" ht="26.1" customHeight="1">
      <c r="D7570" s="64"/>
      <c r="E7570" s="71"/>
    </row>
    <row r="7571" spans="4:5" ht="26.1" customHeight="1">
      <c r="D7571" s="64"/>
      <c r="E7571" s="71"/>
    </row>
    <row r="7572" spans="4:5" ht="26.1" customHeight="1">
      <c r="D7572" s="64"/>
      <c r="E7572" s="71"/>
    </row>
    <row r="7573" spans="4:5" ht="26.1" customHeight="1">
      <c r="D7573" s="64"/>
      <c r="E7573" s="71"/>
    </row>
    <row r="7574" spans="4:5" ht="26.1" customHeight="1">
      <c r="D7574" s="64"/>
      <c r="E7574" s="71"/>
    </row>
    <row r="7575" spans="4:5" ht="26.1" customHeight="1">
      <c r="D7575" s="64"/>
      <c r="E7575" s="71"/>
    </row>
    <row r="7576" spans="4:5" ht="26.1" customHeight="1">
      <c r="D7576" s="64"/>
      <c r="E7576" s="71"/>
    </row>
    <row r="7577" spans="4:5" ht="26.1" customHeight="1">
      <c r="D7577" s="64"/>
      <c r="E7577" s="71"/>
    </row>
    <row r="7578" spans="4:5" ht="26.1" customHeight="1">
      <c r="D7578" s="64"/>
      <c r="E7578" s="71"/>
    </row>
    <row r="7579" spans="4:5" ht="26.1" customHeight="1">
      <c r="D7579" s="64"/>
      <c r="E7579" s="71"/>
    </row>
    <row r="7580" spans="4:5" ht="26.1" customHeight="1">
      <c r="D7580" s="64"/>
      <c r="E7580" s="71"/>
    </row>
    <row r="7581" spans="4:5" ht="26.1" customHeight="1">
      <c r="D7581" s="64"/>
      <c r="E7581" s="71"/>
    </row>
    <row r="7582" spans="4:5" ht="26.1" customHeight="1">
      <c r="D7582" s="64"/>
      <c r="E7582" s="71"/>
    </row>
    <row r="7583" spans="4:5" ht="26.1" customHeight="1">
      <c r="D7583" s="64"/>
      <c r="E7583" s="71"/>
    </row>
    <row r="7584" spans="4:5" ht="26.1" customHeight="1">
      <c r="D7584" s="64"/>
      <c r="E7584" s="71"/>
    </row>
    <row r="7585" spans="4:5" ht="26.1" customHeight="1">
      <c r="D7585" s="64"/>
      <c r="E7585" s="71"/>
    </row>
    <row r="7586" spans="4:5" ht="26.1" customHeight="1">
      <c r="D7586" s="64"/>
      <c r="E7586" s="71"/>
    </row>
    <row r="7587" spans="4:5" ht="26.1" customHeight="1">
      <c r="D7587" s="64"/>
      <c r="E7587" s="71"/>
    </row>
    <row r="7588" spans="4:5" ht="26.1" customHeight="1">
      <c r="D7588" s="64"/>
      <c r="E7588" s="71"/>
    </row>
    <row r="7589" spans="4:5" ht="26.1" customHeight="1">
      <c r="D7589" s="64"/>
      <c r="E7589" s="71"/>
    </row>
    <row r="7590" spans="4:5" ht="26.1" customHeight="1">
      <c r="D7590" s="64"/>
      <c r="E7590" s="71"/>
    </row>
    <row r="7591" spans="4:5" ht="26.1" customHeight="1">
      <c r="D7591" s="64"/>
      <c r="E7591" s="71"/>
    </row>
    <row r="7592" spans="4:5" ht="26.1" customHeight="1">
      <c r="D7592" s="64"/>
      <c r="E7592" s="71"/>
    </row>
    <row r="7593" spans="4:5" ht="26.1" customHeight="1">
      <c r="D7593" s="64"/>
      <c r="E7593" s="71"/>
    </row>
    <row r="7594" spans="4:5" ht="26.1" customHeight="1">
      <c r="D7594" s="64"/>
      <c r="E7594" s="71"/>
    </row>
    <row r="7595" spans="4:5" ht="26.1" customHeight="1">
      <c r="D7595" s="64"/>
      <c r="E7595" s="71"/>
    </row>
    <row r="7596" spans="4:5" ht="26.1" customHeight="1">
      <c r="D7596" s="64"/>
      <c r="E7596" s="71"/>
    </row>
    <row r="7597" spans="4:5" ht="26.1" customHeight="1">
      <c r="D7597" s="64"/>
      <c r="E7597" s="71"/>
    </row>
    <row r="7598" spans="4:5" ht="26.1" customHeight="1">
      <c r="D7598" s="64"/>
      <c r="E7598" s="71"/>
    </row>
    <row r="7599" spans="4:5" ht="26.1" customHeight="1">
      <c r="D7599" s="64"/>
      <c r="E7599" s="71"/>
    </row>
    <row r="7600" spans="4:5" ht="26.1" customHeight="1">
      <c r="D7600" s="64"/>
      <c r="E7600" s="71"/>
    </row>
    <row r="7601" spans="4:5" ht="26.1" customHeight="1">
      <c r="D7601" s="64"/>
      <c r="E7601" s="71"/>
    </row>
    <row r="7602" spans="4:5" ht="26.1" customHeight="1">
      <c r="D7602" s="64"/>
      <c r="E7602" s="71"/>
    </row>
    <row r="7603" spans="4:5" ht="26.1" customHeight="1">
      <c r="D7603" s="64"/>
      <c r="E7603" s="71"/>
    </row>
    <row r="7604" spans="4:5" ht="26.1" customHeight="1">
      <c r="D7604" s="64"/>
      <c r="E7604" s="71"/>
    </row>
    <row r="7605" spans="4:5" ht="26.1" customHeight="1">
      <c r="D7605" s="64"/>
      <c r="E7605" s="71"/>
    </row>
    <row r="7606" spans="4:5" ht="26.1" customHeight="1">
      <c r="D7606" s="64"/>
      <c r="E7606" s="71"/>
    </row>
    <row r="7607" spans="4:5" ht="26.1" customHeight="1">
      <c r="D7607" s="64"/>
      <c r="E7607" s="71"/>
    </row>
    <row r="7608" spans="4:5" ht="26.1" customHeight="1">
      <c r="D7608" s="64"/>
      <c r="E7608" s="71"/>
    </row>
    <row r="7609" spans="4:5" ht="26.1" customHeight="1">
      <c r="D7609" s="64"/>
      <c r="E7609" s="71"/>
    </row>
    <row r="7610" spans="4:5" ht="26.1" customHeight="1">
      <c r="D7610" s="64"/>
      <c r="E7610" s="71"/>
    </row>
    <row r="7611" spans="4:5" ht="26.1" customHeight="1">
      <c r="D7611" s="64"/>
      <c r="E7611" s="71"/>
    </row>
    <row r="7612" spans="4:5" ht="26.1" customHeight="1">
      <c r="D7612" s="64"/>
      <c r="E7612" s="71"/>
    </row>
    <row r="7613" spans="4:5" ht="26.1" customHeight="1">
      <c r="D7613" s="64"/>
      <c r="E7613" s="71"/>
    </row>
    <row r="7614" spans="4:5" ht="26.1" customHeight="1">
      <c r="D7614" s="64"/>
      <c r="E7614" s="71"/>
    </row>
    <row r="7615" spans="4:5" ht="26.1" customHeight="1">
      <c r="D7615" s="64"/>
      <c r="E7615" s="71"/>
    </row>
    <row r="7616" spans="4:5" ht="26.1" customHeight="1">
      <c r="D7616" s="64"/>
      <c r="E7616" s="71"/>
    </row>
    <row r="7617" spans="4:5" ht="26.1" customHeight="1">
      <c r="D7617" s="64"/>
      <c r="E7617" s="71"/>
    </row>
    <row r="7618" spans="4:5" ht="26.1" customHeight="1">
      <c r="D7618" s="64"/>
      <c r="E7618" s="71"/>
    </row>
    <row r="7619" spans="4:5" ht="26.1" customHeight="1">
      <c r="D7619" s="64"/>
      <c r="E7619" s="71"/>
    </row>
    <row r="7620" spans="4:5" ht="26.1" customHeight="1">
      <c r="D7620" s="64"/>
      <c r="E7620" s="71"/>
    </row>
    <row r="7621" spans="4:5" ht="26.1" customHeight="1">
      <c r="D7621" s="64"/>
      <c r="E7621" s="71"/>
    </row>
    <row r="7622" spans="4:5" ht="26.1" customHeight="1">
      <c r="D7622" s="64"/>
      <c r="E7622" s="71"/>
    </row>
    <row r="7623" spans="4:5" ht="26.1" customHeight="1">
      <c r="D7623" s="64"/>
      <c r="E7623" s="71"/>
    </row>
    <row r="7624" spans="4:5" ht="26.1" customHeight="1">
      <c r="D7624" s="64"/>
      <c r="E7624" s="71"/>
    </row>
    <row r="7625" spans="4:5" ht="26.1" customHeight="1">
      <c r="D7625" s="64"/>
      <c r="E7625" s="71"/>
    </row>
    <row r="7626" spans="4:5" ht="26.1" customHeight="1">
      <c r="D7626" s="64"/>
      <c r="E7626" s="71"/>
    </row>
    <row r="7627" spans="4:5" ht="26.1" customHeight="1">
      <c r="D7627" s="64"/>
      <c r="E7627" s="71"/>
    </row>
    <row r="7628" spans="4:5" ht="26.1" customHeight="1">
      <c r="D7628" s="64"/>
      <c r="E7628" s="71"/>
    </row>
    <row r="7629" spans="4:5" ht="26.1" customHeight="1">
      <c r="D7629" s="64"/>
      <c r="E7629" s="71"/>
    </row>
    <row r="7630" spans="4:5" ht="26.1" customHeight="1">
      <c r="D7630" s="64"/>
      <c r="E7630" s="71"/>
    </row>
    <row r="7631" spans="4:5" ht="26.1" customHeight="1">
      <c r="D7631" s="64"/>
      <c r="E7631" s="71"/>
    </row>
    <row r="7632" spans="4:5" ht="26.1" customHeight="1">
      <c r="D7632" s="64"/>
      <c r="E7632" s="71"/>
    </row>
    <row r="7633" spans="4:5" ht="26.1" customHeight="1">
      <c r="D7633" s="64"/>
      <c r="E7633" s="71"/>
    </row>
    <row r="7634" spans="4:5" ht="26.1" customHeight="1">
      <c r="D7634" s="64"/>
      <c r="E7634" s="71"/>
    </row>
    <row r="7635" spans="4:5" ht="26.1" customHeight="1">
      <c r="D7635" s="64"/>
      <c r="E7635" s="71"/>
    </row>
    <row r="7636" spans="4:5" ht="26.1" customHeight="1">
      <c r="D7636" s="64"/>
      <c r="E7636" s="71"/>
    </row>
    <row r="7637" spans="4:5" ht="26.1" customHeight="1">
      <c r="D7637" s="64"/>
      <c r="E7637" s="71"/>
    </row>
    <row r="7638" spans="4:5" ht="26.1" customHeight="1">
      <c r="D7638" s="64"/>
      <c r="E7638" s="71"/>
    </row>
    <row r="7639" spans="4:5" ht="26.1" customHeight="1">
      <c r="D7639" s="64"/>
      <c r="E7639" s="71"/>
    </row>
    <row r="7640" spans="4:5" ht="26.1" customHeight="1">
      <c r="D7640" s="64"/>
      <c r="E7640" s="71"/>
    </row>
    <row r="7641" spans="4:5" ht="26.1" customHeight="1">
      <c r="D7641" s="64"/>
      <c r="E7641" s="71"/>
    </row>
    <row r="7642" spans="4:5" ht="26.1" customHeight="1">
      <c r="D7642" s="64"/>
      <c r="E7642" s="71"/>
    </row>
    <row r="7643" spans="4:5" ht="26.1" customHeight="1">
      <c r="D7643" s="64"/>
      <c r="E7643" s="71"/>
    </row>
    <row r="7644" spans="4:5" ht="26.1" customHeight="1">
      <c r="D7644" s="64"/>
      <c r="E7644" s="71"/>
    </row>
    <row r="7645" spans="4:5" ht="26.1" customHeight="1">
      <c r="D7645" s="64"/>
      <c r="E7645" s="71"/>
    </row>
    <row r="7646" spans="4:5" ht="26.1" customHeight="1">
      <c r="D7646" s="64"/>
      <c r="E7646" s="71"/>
    </row>
    <row r="7647" spans="4:5" ht="26.1" customHeight="1">
      <c r="D7647" s="64"/>
      <c r="E7647" s="71"/>
    </row>
    <row r="7648" spans="4:5" ht="26.1" customHeight="1">
      <c r="D7648" s="64"/>
      <c r="E7648" s="71"/>
    </row>
    <row r="7649" spans="4:5" ht="26.1" customHeight="1">
      <c r="D7649" s="64"/>
      <c r="E7649" s="71"/>
    </row>
    <row r="7650" spans="4:5" ht="26.1" customHeight="1">
      <c r="D7650" s="64"/>
      <c r="E7650" s="71"/>
    </row>
    <row r="7651" spans="4:5" ht="26.1" customHeight="1">
      <c r="D7651" s="64"/>
      <c r="E7651" s="71"/>
    </row>
    <row r="7652" spans="4:5" ht="26.1" customHeight="1">
      <c r="D7652" s="64"/>
      <c r="E7652" s="71"/>
    </row>
    <row r="7653" spans="4:5" ht="26.1" customHeight="1">
      <c r="D7653" s="64"/>
      <c r="E7653" s="71"/>
    </row>
    <row r="7654" spans="4:5" ht="26.1" customHeight="1">
      <c r="D7654" s="64"/>
      <c r="E7654" s="71"/>
    </row>
    <row r="7655" spans="4:5" ht="26.1" customHeight="1">
      <c r="D7655" s="64"/>
      <c r="E7655" s="71"/>
    </row>
    <row r="7656" spans="4:5" ht="26.1" customHeight="1">
      <c r="D7656" s="64"/>
      <c r="E7656" s="71"/>
    </row>
    <row r="7657" spans="4:5" ht="26.1" customHeight="1">
      <c r="D7657" s="64"/>
      <c r="E7657" s="71"/>
    </row>
    <row r="7658" spans="4:5" ht="26.1" customHeight="1">
      <c r="D7658" s="64"/>
      <c r="E7658" s="71"/>
    </row>
    <row r="7659" spans="4:5" ht="26.1" customHeight="1">
      <c r="D7659" s="64"/>
      <c r="E7659" s="71"/>
    </row>
    <row r="7660" spans="4:5" ht="26.1" customHeight="1">
      <c r="D7660" s="64"/>
      <c r="E7660" s="71"/>
    </row>
    <row r="7661" spans="4:5" ht="26.1" customHeight="1">
      <c r="D7661" s="64"/>
      <c r="E7661" s="71"/>
    </row>
    <row r="7662" spans="4:5" ht="26.1" customHeight="1">
      <c r="D7662" s="64"/>
      <c r="E7662" s="71"/>
    </row>
    <row r="7663" spans="4:5" ht="26.1" customHeight="1">
      <c r="D7663" s="64"/>
      <c r="E7663" s="71"/>
    </row>
    <row r="7664" spans="4:5" ht="26.1" customHeight="1">
      <c r="D7664" s="64"/>
      <c r="E7664" s="71"/>
    </row>
    <row r="7665" spans="4:5" ht="26.1" customHeight="1">
      <c r="D7665" s="64"/>
      <c r="E7665" s="71"/>
    </row>
    <row r="7666" spans="4:5" ht="26.1" customHeight="1">
      <c r="D7666" s="64"/>
      <c r="E7666" s="71"/>
    </row>
    <row r="7667" spans="4:5" ht="26.1" customHeight="1">
      <c r="D7667" s="64"/>
      <c r="E7667" s="71"/>
    </row>
    <row r="7668" spans="4:5" ht="26.1" customHeight="1">
      <c r="D7668" s="64"/>
      <c r="E7668" s="71"/>
    </row>
    <row r="7669" spans="4:5" ht="26.1" customHeight="1">
      <c r="D7669" s="64"/>
      <c r="E7669" s="71"/>
    </row>
    <row r="7670" spans="4:5" ht="26.1" customHeight="1">
      <c r="D7670" s="64"/>
      <c r="E7670" s="71"/>
    </row>
    <row r="7671" spans="4:5" ht="26.1" customHeight="1">
      <c r="D7671" s="64"/>
      <c r="E7671" s="71"/>
    </row>
    <row r="7672" spans="4:5" ht="26.1" customHeight="1">
      <c r="D7672" s="64"/>
      <c r="E7672" s="71"/>
    </row>
    <row r="7673" spans="4:5" ht="26.1" customHeight="1">
      <c r="D7673" s="64"/>
      <c r="E7673" s="71"/>
    </row>
    <row r="7674" spans="4:5" ht="26.1" customHeight="1">
      <c r="D7674" s="64"/>
      <c r="E7674" s="71"/>
    </row>
    <row r="7675" spans="4:5" ht="26.1" customHeight="1">
      <c r="D7675" s="64"/>
      <c r="E7675" s="71"/>
    </row>
    <row r="7676" spans="4:5" ht="26.1" customHeight="1">
      <c r="D7676" s="64"/>
      <c r="E7676" s="71"/>
    </row>
    <row r="7677" spans="4:5" ht="26.1" customHeight="1">
      <c r="D7677" s="64"/>
      <c r="E7677" s="71"/>
    </row>
    <row r="7678" spans="4:5" ht="26.1" customHeight="1">
      <c r="D7678" s="64"/>
      <c r="E7678" s="71"/>
    </row>
    <row r="7679" spans="4:5" ht="26.1" customHeight="1">
      <c r="D7679" s="64"/>
      <c r="E7679" s="71"/>
    </row>
    <row r="7680" spans="4:5" ht="26.1" customHeight="1">
      <c r="D7680" s="64"/>
      <c r="E7680" s="71"/>
    </row>
    <row r="7681" spans="4:5" ht="26.1" customHeight="1">
      <c r="D7681" s="64"/>
      <c r="E7681" s="71"/>
    </row>
    <row r="7682" spans="4:5" ht="26.1" customHeight="1">
      <c r="D7682" s="64"/>
      <c r="E7682" s="71"/>
    </row>
    <row r="7683" spans="4:5" ht="26.1" customHeight="1">
      <c r="D7683" s="64"/>
      <c r="E7683" s="71"/>
    </row>
    <row r="7684" spans="4:5" ht="26.1" customHeight="1">
      <c r="D7684" s="64"/>
      <c r="E7684" s="71"/>
    </row>
    <row r="7685" spans="4:5" ht="26.1" customHeight="1">
      <c r="D7685" s="64"/>
      <c r="E7685" s="71"/>
    </row>
    <row r="7686" spans="4:5" ht="26.1" customHeight="1">
      <c r="D7686" s="64"/>
      <c r="E7686" s="71"/>
    </row>
    <row r="7687" spans="4:5" ht="26.1" customHeight="1">
      <c r="D7687" s="64"/>
      <c r="E7687" s="71"/>
    </row>
    <row r="7688" spans="4:5" ht="26.1" customHeight="1">
      <c r="D7688" s="64"/>
      <c r="E7688" s="71"/>
    </row>
    <row r="7689" spans="4:5" ht="26.1" customHeight="1">
      <c r="D7689" s="64"/>
      <c r="E7689" s="71"/>
    </row>
    <row r="7690" spans="4:5" ht="26.1" customHeight="1">
      <c r="D7690" s="64"/>
      <c r="E7690" s="71"/>
    </row>
    <row r="7691" spans="4:5" ht="26.1" customHeight="1">
      <c r="D7691" s="64"/>
      <c r="E7691" s="71"/>
    </row>
    <row r="7692" spans="4:5" ht="26.1" customHeight="1">
      <c r="D7692" s="64"/>
      <c r="E7692" s="71"/>
    </row>
    <row r="7693" spans="4:5" ht="26.1" customHeight="1">
      <c r="D7693" s="64"/>
      <c r="E7693" s="71"/>
    </row>
    <row r="7694" spans="4:5" ht="26.1" customHeight="1">
      <c r="D7694" s="64"/>
      <c r="E7694" s="71"/>
    </row>
    <row r="7695" spans="4:5" ht="26.1" customHeight="1">
      <c r="D7695" s="64"/>
      <c r="E7695" s="71"/>
    </row>
    <row r="7696" spans="4:5" ht="26.1" customHeight="1">
      <c r="D7696" s="64"/>
      <c r="E7696" s="71"/>
    </row>
    <row r="7697" spans="4:5" ht="26.1" customHeight="1">
      <c r="D7697" s="64"/>
      <c r="E7697" s="71"/>
    </row>
    <row r="7698" spans="4:5" ht="26.1" customHeight="1">
      <c r="D7698" s="64"/>
      <c r="E7698" s="71"/>
    </row>
    <row r="7699" spans="4:5" ht="26.1" customHeight="1">
      <c r="D7699" s="64"/>
      <c r="E7699" s="71"/>
    </row>
    <row r="7700" spans="4:5" ht="26.1" customHeight="1">
      <c r="D7700" s="64"/>
      <c r="E7700" s="71"/>
    </row>
    <row r="7701" spans="4:5" ht="26.1" customHeight="1">
      <c r="D7701" s="64"/>
      <c r="E7701" s="71"/>
    </row>
    <row r="7702" spans="4:5" ht="26.1" customHeight="1">
      <c r="D7702" s="64"/>
      <c r="E7702" s="71"/>
    </row>
    <row r="7703" spans="4:5" ht="26.1" customHeight="1">
      <c r="D7703" s="64"/>
      <c r="E7703" s="71"/>
    </row>
    <row r="7704" spans="4:5" ht="26.1" customHeight="1">
      <c r="D7704" s="64"/>
      <c r="E7704" s="71"/>
    </row>
    <row r="7705" spans="4:5" ht="26.1" customHeight="1">
      <c r="D7705" s="64"/>
      <c r="E7705" s="71"/>
    </row>
    <row r="7706" spans="4:5" ht="26.1" customHeight="1">
      <c r="D7706" s="64"/>
      <c r="E7706" s="71"/>
    </row>
    <row r="7707" spans="4:5" ht="26.1" customHeight="1">
      <c r="D7707" s="64"/>
      <c r="E7707" s="71"/>
    </row>
    <row r="7708" spans="4:5" ht="26.1" customHeight="1">
      <c r="D7708" s="64"/>
      <c r="E7708" s="71"/>
    </row>
    <row r="7709" spans="4:5" ht="26.1" customHeight="1">
      <c r="D7709" s="64"/>
      <c r="E7709" s="71"/>
    </row>
    <row r="7710" spans="4:5" ht="26.1" customHeight="1">
      <c r="D7710" s="64"/>
      <c r="E7710" s="71"/>
    </row>
    <row r="7711" spans="4:5" ht="26.1" customHeight="1">
      <c r="D7711" s="64"/>
      <c r="E7711" s="71"/>
    </row>
    <row r="7712" spans="4:5" ht="26.1" customHeight="1">
      <c r="D7712" s="64"/>
      <c r="E7712" s="71"/>
    </row>
    <row r="7713" spans="4:5" ht="26.1" customHeight="1">
      <c r="D7713" s="64"/>
      <c r="E7713" s="71"/>
    </row>
    <row r="7714" spans="4:5" ht="26.1" customHeight="1">
      <c r="D7714" s="64"/>
      <c r="E7714" s="71"/>
    </row>
    <row r="7715" spans="4:5" ht="26.1" customHeight="1">
      <c r="D7715" s="64"/>
      <c r="E7715" s="71"/>
    </row>
    <row r="7716" spans="4:5" ht="26.1" customHeight="1">
      <c r="D7716" s="64"/>
      <c r="E7716" s="71"/>
    </row>
    <row r="7717" spans="4:5" ht="26.1" customHeight="1">
      <c r="D7717" s="64"/>
      <c r="E7717" s="71"/>
    </row>
    <row r="7718" spans="4:5" ht="26.1" customHeight="1">
      <c r="D7718" s="64"/>
      <c r="E7718" s="71"/>
    </row>
    <row r="7719" spans="4:5" ht="26.1" customHeight="1">
      <c r="D7719" s="64"/>
      <c r="E7719" s="71"/>
    </row>
    <row r="7720" spans="4:5" ht="26.1" customHeight="1">
      <c r="D7720" s="64"/>
      <c r="E7720" s="71"/>
    </row>
    <row r="7721" spans="4:5" ht="26.1" customHeight="1">
      <c r="D7721" s="64"/>
      <c r="E7721" s="71"/>
    </row>
    <row r="7722" spans="4:5" ht="26.1" customHeight="1">
      <c r="D7722" s="64"/>
      <c r="E7722" s="71"/>
    </row>
    <row r="7723" spans="4:5" ht="26.1" customHeight="1">
      <c r="D7723" s="64"/>
      <c r="E7723" s="71"/>
    </row>
    <row r="7724" spans="4:5" ht="26.1" customHeight="1">
      <c r="D7724" s="64"/>
      <c r="E7724" s="71"/>
    </row>
    <row r="7725" spans="4:5" ht="26.1" customHeight="1">
      <c r="D7725" s="64"/>
      <c r="E7725" s="71"/>
    </row>
    <row r="7726" spans="4:5" ht="26.1" customHeight="1">
      <c r="D7726" s="64"/>
      <c r="E7726" s="71"/>
    </row>
    <row r="7727" spans="4:5" ht="26.1" customHeight="1">
      <c r="D7727" s="64"/>
      <c r="E7727" s="71"/>
    </row>
    <row r="7728" spans="4:5" ht="26.1" customHeight="1">
      <c r="D7728" s="64"/>
      <c r="E7728" s="71"/>
    </row>
    <row r="7729" spans="4:5" ht="26.1" customHeight="1">
      <c r="D7729" s="64"/>
      <c r="E7729" s="71"/>
    </row>
    <row r="7730" spans="4:5" ht="26.1" customHeight="1">
      <c r="D7730" s="64"/>
      <c r="E7730" s="71"/>
    </row>
    <row r="7731" spans="4:5" ht="26.1" customHeight="1">
      <c r="D7731" s="64"/>
      <c r="E7731" s="71"/>
    </row>
    <row r="7732" spans="4:5" ht="26.1" customHeight="1">
      <c r="D7732" s="64"/>
      <c r="E7732" s="71"/>
    </row>
    <row r="7733" spans="4:5" ht="26.1" customHeight="1">
      <c r="D7733" s="64"/>
      <c r="E7733" s="71"/>
    </row>
    <row r="7734" spans="4:5" ht="26.1" customHeight="1">
      <c r="D7734" s="64"/>
      <c r="E7734" s="71"/>
    </row>
    <row r="7735" spans="4:5" ht="26.1" customHeight="1">
      <c r="D7735" s="64"/>
      <c r="E7735" s="71"/>
    </row>
    <row r="7736" spans="4:5" ht="26.1" customHeight="1">
      <c r="D7736" s="64"/>
      <c r="E7736" s="71"/>
    </row>
    <row r="7737" spans="4:5" ht="26.1" customHeight="1">
      <c r="D7737" s="64"/>
      <c r="E7737" s="71"/>
    </row>
    <row r="7738" spans="4:5" ht="26.1" customHeight="1">
      <c r="D7738" s="64"/>
      <c r="E7738" s="71"/>
    </row>
    <row r="7739" spans="4:5" ht="26.1" customHeight="1">
      <c r="D7739" s="64"/>
      <c r="E7739" s="71"/>
    </row>
    <row r="7740" spans="4:5" ht="26.1" customHeight="1">
      <c r="D7740" s="64"/>
      <c r="E7740" s="71"/>
    </row>
    <row r="7741" spans="4:5" ht="26.1" customHeight="1">
      <c r="D7741" s="64"/>
      <c r="E7741" s="71"/>
    </row>
    <row r="7742" spans="4:5" ht="26.1" customHeight="1">
      <c r="D7742" s="64"/>
      <c r="E7742" s="71"/>
    </row>
    <row r="7743" spans="4:5" ht="26.1" customHeight="1">
      <c r="D7743" s="64"/>
      <c r="E7743" s="71"/>
    </row>
    <row r="7744" spans="4:5" ht="26.1" customHeight="1">
      <c r="D7744" s="64"/>
      <c r="E7744" s="71"/>
    </row>
    <row r="7745" spans="4:5" ht="26.1" customHeight="1">
      <c r="D7745" s="64"/>
      <c r="E7745" s="71"/>
    </row>
    <row r="7746" spans="4:5" ht="26.1" customHeight="1">
      <c r="D7746" s="64"/>
      <c r="E7746" s="71"/>
    </row>
    <row r="7747" spans="4:5" ht="26.1" customHeight="1">
      <c r="D7747" s="64"/>
      <c r="E7747" s="71"/>
    </row>
    <row r="7748" spans="4:5" ht="26.1" customHeight="1">
      <c r="D7748" s="64"/>
      <c r="E7748" s="71"/>
    </row>
    <row r="7749" spans="4:5" ht="26.1" customHeight="1">
      <c r="D7749" s="64"/>
      <c r="E7749" s="71"/>
    </row>
    <row r="7750" spans="4:5" ht="26.1" customHeight="1">
      <c r="D7750" s="64"/>
      <c r="E7750" s="71"/>
    </row>
    <row r="7751" spans="4:5" ht="26.1" customHeight="1">
      <c r="D7751" s="64"/>
      <c r="E7751" s="71"/>
    </row>
    <row r="7752" spans="4:5" ht="26.1" customHeight="1">
      <c r="D7752" s="64"/>
      <c r="E7752" s="71"/>
    </row>
    <row r="7753" spans="4:5" ht="26.1" customHeight="1">
      <c r="D7753" s="64"/>
      <c r="E7753" s="71"/>
    </row>
    <row r="7754" spans="4:5" ht="26.1" customHeight="1">
      <c r="D7754" s="64"/>
      <c r="E7754" s="71"/>
    </row>
    <row r="7755" spans="4:5" ht="26.1" customHeight="1">
      <c r="D7755" s="64"/>
      <c r="E7755" s="71"/>
    </row>
    <row r="7756" spans="4:5" ht="26.1" customHeight="1">
      <c r="D7756" s="64"/>
      <c r="E7756" s="71"/>
    </row>
    <row r="7757" spans="4:5" ht="26.1" customHeight="1">
      <c r="D7757" s="64"/>
      <c r="E7757" s="71"/>
    </row>
    <row r="7758" spans="4:5" ht="26.1" customHeight="1">
      <c r="D7758" s="64"/>
      <c r="E7758" s="71"/>
    </row>
    <row r="7759" spans="4:5" ht="26.1" customHeight="1">
      <c r="D7759" s="64"/>
      <c r="E7759" s="71"/>
    </row>
    <row r="7760" spans="4:5" ht="26.1" customHeight="1">
      <c r="D7760" s="64"/>
      <c r="E7760" s="71"/>
    </row>
    <row r="7761" spans="4:5" ht="26.1" customHeight="1">
      <c r="D7761" s="64"/>
      <c r="E7761" s="71"/>
    </row>
    <row r="7762" spans="4:5" ht="26.1" customHeight="1">
      <c r="D7762" s="64"/>
      <c r="E7762" s="71"/>
    </row>
    <row r="7763" spans="4:5" ht="26.1" customHeight="1">
      <c r="D7763" s="64"/>
      <c r="E7763" s="71"/>
    </row>
    <row r="7764" spans="4:5" ht="26.1" customHeight="1">
      <c r="D7764" s="64"/>
      <c r="E7764" s="71"/>
    </row>
    <row r="7765" spans="4:5" ht="26.1" customHeight="1">
      <c r="D7765" s="64"/>
      <c r="E7765" s="71"/>
    </row>
    <row r="7766" spans="4:5" ht="26.1" customHeight="1">
      <c r="D7766" s="64"/>
      <c r="E7766" s="71"/>
    </row>
    <row r="7767" spans="4:5" ht="26.1" customHeight="1">
      <c r="D7767" s="64"/>
      <c r="E7767" s="71"/>
    </row>
    <row r="7768" spans="4:5" ht="26.1" customHeight="1">
      <c r="D7768" s="64"/>
      <c r="E7768" s="71"/>
    </row>
    <row r="7769" spans="4:5" ht="26.1" customHeight="1">
      <c r="D7769" s="64"/>
      <c r="E7769" s="71"/>
    </row>
    <row r="7770" spans="4:5" ht="26.1" customHeight="1">
      <c r="D7770" s="64"/>
      <c r="E7770" s="71"/>
    </row>
    <row r="7771" spans="4:5" ht="26.1" customHeight="1">
      <c r="D7771" s="64"/>
      <c r="E7771" s="71"/>
    </row>
    <row r="7772" spans="4:5" ht="26.1" customHeight="1">
      <c r="D7772" s="64"/>
      <c r="E7772" s="71"/>
    </row>
    <row r="7773" spans="4:5" ht="26.1" customHeight="1">
      <c r="D7773" s="64"/>
      <c r="E7773" s="71"/>
    </row>
    <row r="7774" spans="4:5" ht="26.1" customHeight="1">
      <c r="D7774" s="64"/>
      <c r="E7774" s="71"/>
    </row>
    <row r="7775" spans="4:5" ht="26.1" customHeight="1">
      <c r="D7775" s="64"/>
      <c r="E7775" s="71"/>
    </row>
    <row r="7776" spans="4:5" ht="26.1" customHeight="1">
      <c r="D7776" s="64"/>
      <c r="E7776" s="71"/>
    </row>
    <row r="7777" spans="4:5" ht="26.1" customHeight="1">
      <c r="D7777" s="64"/>
      <c r="E7777" s="71"/>
    </row>
    <row r="7778" spans="4:5" ht="26.1" customHeight="1">
      <c r="D7778" s="64"/>
      <c r="E7778" s="71"/>
    </row>
    <row r="7779" spans="4:5" ht="26.1" customHeight="1">
      <c r="D7779" s="64"/>
      <c r="E7779" s="71"/>
    </row>
    <row r="7780" spans="4:5" ht="26.1" customHeight="1">
      <c r="D7780" s="64"/>
      <c r="E7780" s="71"/>
    </row>
    <row r="7781" spans="4:5" ht="26.1" customHeight="1">
      <c r="D7781" s="64"/>
      <c r="E7781" s="71"/>
    </row>
    <row r="7782" spans="4:5" ht="26.1" customHeight="1">
      <c r="D7782" s="64"/>
      <c r="E7782" s="71"/>
    </row>
    <row r="7783" spans="4:5" ht="26.1" customHeight="1">
      <c r="D7783" s="64"/>
      <c r="E7783" s="71"/>
    </row>
    <row r="7784" spans="4:5" ht="26.1" customHeight="1">
      <c r="D7784" s="64"/>
      <c r="E7784" s="71"/>
    </row>
    <row r="7785" spans="4:5" ht="26.1" customHeight="1">
      <c r="D7785" s="64"/>
      <c r="E7785" s="71"/>
    </row>
    <row r="7786" spans="4:5" ht="26.1" customHeight="1">
      <c r="D7786" s="64"/>
      <c r="E7786" s="71"/>
    </row>
    <row r="7787" spans="4:5" ht="26.1" customHeight="1">
      <c r="D7787" s="64"/>
      <c r="E7787" s="71"/>
    </row>
    <row r="7788" spans="4:5" ht="26.1" customHeight="1">
      <c r="D7788" s="64"/>
      <c r="E7788" s="71"/>
    </row>
    <row r="7789" spans="4:5" ht="26.1" customHeight="1">
      <c r="D7789" s="64"/>
      <c r="E7789" s="71"/>
    </row>
    <row r="7790" spans="4:5" ht="26.1" customHeight="1">
      <c r="D7790" s="64"/>
      <c r="E7790" s="71"/>
    </row>
    <row r="7791" spans="4:5" ht="26.1" customHeight="1">
      <c r="D7791" s="64"/>
      <c r="E7791" s="71"/>
    </row>
    <row r="7792" spans="4:5" ht="26.1" customHeight="1">
      <c r="D7792" s="64"/>
      <c r="E7792" s="71"/>
    </row>
    <row r="7793" spans="4:5" ht="26.1" customHeight="1">
      <c r="D7793" s="64"/>
      <c r="E7793" s="71"/>
    </row>
    <row r="7794" spans="4:5" ht="26.1" customHeight="1">
      <c r="D7794" s="64"/>
      <c r="E7794" s="71"/>
    </row>
    <row r="7795" spans="4:5" ht="26.1" customHeight="1">
      <c r="D7795" s="64"/>
      <c r="E7795" s="71"/>
    </row>
    <row r="7796" spans="4:5" ht="26.1" customHeight="1">
      <c r="D7796" s="64"/>
      <c r="E7796" s="71"/>
    </row>
    <row r="7797" spans="4:5" ht="26.1" customHeight="1">
      <c r="D7797" s="64"/>
      <c r="E7797" s="71"/>
    </row>
    <row r="7798" spans="4:5" ht="26.1" customHeight="1">
      <c r="D7798" s="64"/>
      <c r="E7798" s="71"/>
    </row>
    <row r="7799" spans="4:5" ht="26.1" customHeight="1">
      <c r="D7799" s="64"/>
      <c r="E7799" s="71"/>
    </row>
    <row r="7800" spans="4:5" ht="26.1" customHeight="1">
      <c r="D7800" s="64"/>
      <c r="E7800" s="71"/>
    </row>
    <row r="7801" spans="4:5" ht="26.1" customHeight="1">
      <c r="D7801" s="64"/>
      <c r="E7801" s="71"/>
    </row>
    <row r="7802" spans="4:5" ht="26.1" customHeight="1">
      <c r="D7802" s="64"/>
      <c r="E7802" s="71"/>
    </row>
    <row r="7803" spans="4:5" ht="26.1" customHeight="1">
      <c r="D7803" s="64"/>
      <c r="E7803" s="71"/>
    </row>
    <row r="7804" spans="4:5" ht="26.1" customHeight="1">
      <c r="D7804" s="64"/>
      <c r="E7804" s="71"/>
    </row>
    <row r="7805" spans="4:5" ht="26.1" customHeight="1">
      <c r="D7805" s="64"/>
      <c r="E7805" s="71"/>
    </row>
    <row r="7806" spans="4:5" ht="26.1" customHeight="1">
      <c r="D7806" s="64"/>
      <c r="E7806" s="71"/>
    </row>
    <row r="7807" spans="4:5" ht="26.1" customHeight="1">
      <c r="D7807" s="64"/>
      <c r="E7807" s="71"/>
    </row>
    <row r="7808" spans="4:5" ht="26.1" customHeight="1">
      <c r="D7808" s="64"/>
      <c r="E7808" s="71"/>
    </row>
    <row r="7809" spans="4:5" ht="26.1" customHeight="1">
      <c r="D7809" s="64"/>
      <c r="E7809" s="71"/>
    </row>
    <row r="7810" spans="4:5" ht="26.1" customHeight="1">
      <c r="D7810" s="64"/>
      <c r="E7810" s="71"/>
    </row>
    <row r="7811" spans="4:5" ht="26.1" customHeight="1">
      <c r="D7811" s="64"/>
      <c r="E7811" s="71"/>
    </row>
    <row r="7812" spans="4:5" ht="26.1" customHeight="1">
      <c r="D7812" s="64"/>
      <c r="E7812" s="71"/>
    </row>
    <row r="7813" spans="4:5" ht="26.1" customHeight="1">
      <c r="D7813" s="64"/>
      <c r="E7813" s="71"/>
    </row>
    <row r="7814" spans="4:5" ht="26.1" customHeight="1">
      <c r="D7814" s="64"/>
      <c r="E7814" s="71"/>
    </row>
    <row r="7815" spans="4:5" ht="26.1" customHeight="1">
      <c r="D7815" s="64"/>
      <c r="E7815" s="71"/>
    </row>
    <row r="7816" spans="4:5" ht="26.1" customHeight="1">
      <c r="D7816" s="64"/>
      <c r="E7816" s="71"/>
    </row>
    <row r="7817" spans="4:5" ht="26.1" customHeight="1">
      <c r="D7817" s="64"/>
      <c r="E7817" s="71"/>
    </row>
    <row r="7818" spans="4:5" ht="26.1" customHeight="1">
      <c r="D7818" s="64"/>
      <c r="E7818" s="71"/>
    </row>
    <row r="7819" spans="4:5" ht="26.1" customHeight="1">
      <c r="D7819" s="64"/>
      <c r="E7819" s="71"/>
    </row>
    <row r="7820" spans="4:5" ht="26.1" customHeight="1">
      <c r="D7820" s="64"/>
      <c r="E7820" s="71"/>
    </row>
    <row r="7821" spans="4:5" ht="26.1" customHeight="1">
      <c r="D7821" s="64"/>
      <c r="E7821" s="71"/>
    </row>
    <row r="7822" spans="4:5" ht="26.1" customHeight="1">
      <c r="D7822" s="64"/>
      <c r="E7822" s="71"/>
    </row>
    <row r="7823" spans="4:5" ht="26.1" customHeight="1">
      <c r="D7823" s="64"/>
      <c r="E7823" s="71"/>
    </row>
    <row r="7824" spans="4:5" ht="26.1" customHeight="1">
      <c r="D7824" s="64"/>
      <c r="E7824" s="71"/>
    </row>
    <row r="7825" spans="4:5" ht="26.1" customHeight="1">
      <c r="D7825" s="64"/>
      <c r="E7825" s="71"/>
    </row>
    <row r="7826" spans="4:5" ht="26.1" customHeight="1">
      <c r="D7826" s="64"/>
      <c r="E7826" s="71"/>
    </row>
    <row r="7827" spans="4:5" ht="26.1" customHeight="1">
      <c r="D7827" s="64"/>
      <c r="E7827" s="71"/>
    </row>
    <row r="7828" spans="4:5" ht="26.1" customHeight="1">
      <c r="D7828" s="64"/>
      <c r="E7828" s="71"/>
    </row>
    <row r="7829" spans="4:5" ht="26.1" customHeight="1">
      <c r="D7829" s="64"/>
      <c r="E7829" s="71"/>
    </row>
    <row r="7830" spans="4:5" ht="26.1" customHeight="1">
      <c r="D7830" s="64"/>
      <c r="E7830" s="71"/>
    </row>
    <row r="7831" spans="4:5" ht="26.1" customHeight="1">
      <c r="D7831" s="64"/>
      <c r="E7831" s="71"/>
    </row>
    <row r="7832" spans="4:5" ht="26.1" customHeight="1">
      <c r="D7832" s="64"/>
      <c r="E7832" s="71"/>
    </row>
    <row r="7833" spans="4:5" ht="26.1" customHeight="1">
      <c r="D7833" s="64"/>
      <c r="E7833" s="71"/>
    </row>
    <row r="7834" spans="4:5" ht="26.1" customHeight="1">
      <c r="D7834" s="64"/>
      <c r="E7834" s="71"/>
    </row>
    <row r="7835" spans="4:5" ht="26.1" customHeight="1">
      <c r="D7835" s="64"/>
      <c r="E7835" s="71"/>
    </row>
    <row r="7836" spans="4:5" ht="26.1" customHeight="1">
      <c r="D7836" s="64"/>
      <c r="E7836" s="71"/>
    </row>
    <row r="7837" spans="4:5" ht="26.1" customHeight="1">
      <c r="D7837" s="64"/>
      <c r="E7837" s="71"/>
    </row>
    <row r="7838" spans="4:5" ht="26.1" customHeight="1">
      <c r="D7838" s="64"/>
      <c r="E7838" s="71"/>
    </row>
    <row r="7839" spans="4:5" ht="26.1" customHeight="1">
      <c r="D7839" s="64"/>
      <c r="E7839" s="71"/>
    </row>
    <row r="7840" spans="4:5" ht="26.1" customHeight="1">
      <c r="D7840" s="64"/>
      <c r="E7840" s="71"/>
    </row>
    <row r="7841" spans="4:5" ht="26.1" customHeight="1">
      <c r="D7841" s="64"/>
      <c r="E7841" s="71"/>
    </row>
    <row r="7842" spans="4:5" ht="26.1" customHeight="1">
      <c r="D7842" s="64"/>
      <c r="E7842" s="71"/>
    </row>
    <row r="7843" spans="4:5" ht="26.1" customHeight="1">
      <c r="D7843" s="64"/>
      <c r="E7843" s="71"/>
    </row>
    <row r="7844" spans="4:5" ht="26.1" customHeight="1">
      <c r="D7844" s="64"/>
      <c r="E7844" s="71"/>
    </row>
    <row r="7845" spans="4:5" ht="26.1" customHeight="1">
      <c r="D7845" s="64"/>
      <c r="E7845" s="71"/>
    </row>
    <row r="7846" spans="4:5" ht="26.1" customHeight="1">
      <c r="D7846" s="64"/>
      <c r="E7846" s="71"/>
    </row>
    <row r="7847" spans="4:5" ht="26.1" customHeight="1">
      <c r="D7847" s="64"/>
      <c r="E7847" s="71"/>
    </row>
    <row r="7848" spans="4:5" ht="26.1" customHeight="1">
      <c r="D7848" s="64"/>
      <c r="E7848" s="71"/>
    </row>
    <row r="7849" spans="4:5" ht="26.1" customHeight="1">
      <c r="D7849" s="64"/>
      <c r="E7849" s="71"/>
    </row>
    <row r="7850" spans="4:5" ht="26.1" customHeight="1">
      <c r="D7850" s="64"/>
      <c r="E7850" s="71"/>
    </row>
    <row r="7851" spans="4:5" ht="26.1" customHeight="1">
      <c r="D7851" s="64"/>
      <c r="E7851" s="71"/>
    </row>
    <row r="7852" spans="4:5" ht="26.1" customHeight="1">
      <c r="D7852" s="64"/>
      <c r="E7852" s="71"/>
    </row>
    <row r="7853" spans="4:5" ht="26.1" customHeight="1">
      <c r="D7853" s="64"/>
      <c r="E7853" s="71"/>
    </row>
    <row r="7854" spans="4:5" ht="26.1" customHeight="1">
      <c r="D7854" s="64"/>
      <c r="E7854" s="71"/>
    </row>
    <row r="7855" spans="4:5" ht="26.1" customHeight="1">
      <c r="D7855" s="64"/>
      <c r="E7855" s="71"/>
    </row>
    <row r="7856" spans="4:5" ht="26.1" customHeight="1">
      <c r="D7856" s="64"/>
      <c r="E7856" s="71"/>
    </row>
    <row r="7857" spans="4:5" ht="26.1" customHeight="1">
      <c r="D7857" s="64"/>
      <c r="E7857" s="71"/>
    </row>
    <row r="7858" spans="4:5" ht="26.1" customHeight="1">
      <c r="D7858" s="64"/>
      <c r="E7858" s="71"/>
    </row>
    <row r="7859" spans="4:5" ht="26.1" customHeight="1">
      <c r="D7859" s="64"/>
      <c r="E7859" s="71"/>
    </row>
    <row r="7860" spans="4:5" ht="26.1" customHeight="1">
      <c r="D7860" s="64"/>
      <c r="E7860" s="71"/>
    </row>
    <row r="7861" spans="4:5" ht="26.1" customHeight="1">
      <c r="D7861" s="64"/>
      <c r="E7861" s="71"/>
    </row>
    <row r="7862" spans="4:5" ht="26.1" customHeight="1">
      <c r="D7862" s="64"/>
      <c r="E7862" s="71"/>
    </row>
    <row r="7863" spans="4:5" ht="26.1" customHeight="1">
      <c r="D7863" s="64"/>
      <c r="E7863" s="71"/>
    </row>
    <row r="7864" spans="4:5" ht="26.1" customHeight="1">
      <c r="D7864" s="64"/>
      <c r="E7864" s="71"/>
    </row>
    <row r="7865" spans="4:5" ht="26.1" customHeight="1">
      <c r="D7865" s="64"/>
      <c r="E7865" s="71"/>
    </row>
    <row r="7866" spans="4:5" ht="26.1" customHeight="1">
      <c r="D7866" s="64"/>
      <c r="E7866" s="71"/>
    </row>
    <row r="7867" spans="4:5" ht="26.1" customHeight="1">
      <c r="D7867" s="64"/>
      <c r="E7867" s="71"/>
    </row>
    <row r="7868" spans="4:5" ht="26.1" customHeight="1">
      <c r="D7868" s="64"/>
      <c r="E7868" s="71"/>
    </row>
    <row r="7869" spans="4:5" ht="26.1" customHeight="1">
      <c r="D7869" s="64"/>
      <c r="E7869" s="71"/>
    </row>
    <row r="7870" spans="4:5" ht="26.1" customHeight="1">
      <c r="D7870" s="64"/>
      <c r="E7870" s="71"/>
    </row>
    <row r="7871" spans="4:5" ht="26.1" customHeight="1">
      <c r="D7871" s="64"/>
      <c r="E7871" s="71"/>
    </row>
    <row r="7872" spans="4:5" ht="26.1" customHeight="1">
      <c r="D7872" s="64"/>
      <c r="E7872" s="71"/>
    </row>
    <row r="7873" spans="4:5" ht="26.1" customHeight="1">
      <c r="D7873" s="64"/>
      <c r="E7873" s="71"/>
    </row>
    <row r="7874" spans="4:5" ht="26.1" customHeight="1">
      <c r="D7874" s="64"/>
      <c r="E7874" s="71"/>
    </row>
    <row r="7875" spans="4:5" ht="26.1" customHeight="1">
      <c r="D7875" s="64"/>
      <c r="E7875" s="71"/>
    </row>
    <row r="7876" spans="4:5" ht="26.1" customHeight="1">
      <c r="D7876" s="64"/>
      <c r="E7876" s="71"/>
    </row>
    <row r="7877" spans="4:5" ht="26.1" customHeight="1">
      <c r="D7877" s="64"/>
      <c r="E7877" s="71"/>
    </row>
    <row r="7878" spans="4:5" ht="26.1" customHeight="1">
      <c r="D7878" s="64"/>
      <c r="E7878" s="71"/>
    </row>
    <row r="7879" spans="4:5" ht="26.1" customHeight="1">
      <c r="D7879" s="64"/>
      <c r="E7879" s="71"/>
    </row>
    <row r="7880" spans="4:5" ht="26.1" customHeight="1">
      <c r="D7880" s="64"/>
      <c r="E7880" s="71"/>
    </row>
    <row r="7881" spans="4:5" ht="26.1" customHeight="1">
      <c r="D7881" s="64"/>
      <c r="E7881" s="71"/>
    </row>
    <row r="7882" spans="4:5" ht="26.1" customHeight="1">
      <c r="D7882" s="64"/>
      <c r="E7882" s="71"/>
    </row>
    <row r="7883" spans="4:5" ht="26.1" customHeight="1">
      <c r="D7883" s="64"/>
      <c r="E7883" s="71"/>
    </row>
    <row r="7884" spans="4:5" ht="26.1" customHeight="1">
      <c r="D7884" s="64"/>
      <c r="E7884" s="71"/>
    </row>
    <row r="7885" spans="4:5" ht="26.1" customHeight="1">
      <c r="D7885" s="64"/>
      <c r="E7885" s="71"/>
    </row>
    <row r="7886" spans="4:5" ht="26.1" customHeight="1">
      <c r="D7886" s="64"/>
      <c r="E7886" s="71"/>
    </row>
    <row r="7887" spans="4:5" ht="26.1" customHeight="1">
      <c r="D7887" s="64"/>
      <c r="E7887" s="71"/>
    </row>
    <row r="7888" spans="4:5" ht="26.1" customHeight="1">
      <c r="D7888" s="64"/>
      <c r="E7888" s="71"/>
    </row>
    <row r="7889" spans="4:5" ht="26.1" customHeight="1">
      <c r="D7889" s="64"/>
      <c r="E7889" s="71"/>
    </row>
    <row r="7890" spans="4:5" ht="26.1" customHeight="1">
      <c r="D7890" s="64"/>
      <c r="E7890" s="71"/>
    </row>
    <row r="7891" spans="4:5" ht="26.1" customHeight="1">
      <c r="D7891" s="64"/>
      <c r="E7891" s="71"/>
    </row>
    <row r="7892" spans="4:5" ht="26.1" customHeight="1">
      <c r="D7892" s="64"/>
      <c r="E7892" s="71"/>
    </row>
    <row r="7893" spans="4:5" ht="26.1" customHeight="1">
      <c r="D7893" s="64"/>
      <c r="E7893" s="71"/>
    </row>
    <row r="7894" spans="4:5" ht="26.1" customHeight="1">
      <c r="D7894" s="64"/>
      <c r="E7894" s="71"/>
    </row>
    <row r="7895" spans="4:5" ht="26.1" customHeight="1">
      <c r="D7895" s="64"/>
      <c r="E7895" s="71"/>
    </row>
    <row r="7896" spans="4:5" ht="26.1" customHeight="1">
      <c r="D7896" s="64"/>
      <c r="E7896" s="71"/>
    </row>
    <row r="7897" spans="4:5" ht="26.1" customHeight="1">
      <c r="D7897" s="64"/>
      <c r="E7897" s="71"/>
    </row>
    <row r="7898" spans="4:5" ht="26.1" customHeight="1">
      <c r="D7898" s="64"/>
      <c r="E7898" s="71"/>
    </row>
    <row r="7899" spans="4:5" ht="26.1" customHeight="1">
      <c r="D7899" s="64"/>
      <c r="E7899" s="71"/>
    </row>
    <row r="7900" spans="4:5" ht="26.1" customHeight="1">
      <c r="D7900" s="64"/>
      <c r="E7900" s="71"/>
    </row>
    <row r="7901" spans="4:5" ht="26.1" customHeight="1">
      <c r="D7901" s="64"/>
      <c r="E7901" s="71"/>
    </row>
    <row r="7902" spans="4:5" ht="26.1" customHeight="1">
      <c r="D7902" s="64"/>
      <c r="E7902" s="71"/>
    </row>
    <row r="7903" spans="4:5" ht="26.1" customHeight="1">
      <c r="D7903" s="64"/>
      <c r="E7903" s="71"/>
    </row>
    <row r="7904" spans="4:5" ht="26.1" customHeight="1">
      <c r="D7904" s="64"/>
      <c r="E7904" s="71"/>
    </row>
    <row r="7905" spans="4:5" ht="26.1" customHeight="1">
      <c r="D7905" s="64"/>
      <c r="E7905" s="71"/>
    </row>
    <row r="7906" spans="4:5" ht="26.1" customHeight="1">
      <c r="D7906" s="64"/>
      <c r="E7906" s="71"/>
    </row>
    <row r="7907" spans="4:5" ht="26.1" customHeight="1">
      <c r="D7907" s="64"/>
      <c r="E7907" s="71"/>
    </row>
    <row r="7908" spans="4:5" ht="26.1" customHeight="1">
      <c r="D7908" s="64"/>
      <c r="E7908" s="71"/>
    </row>
    <row r="7909" spans="4:5" ht="26.1" customHeight="1">
      <c r="D7909" s="64"/>
      <c r="E7909" s="71"/>
    </row>
    <row r="7910" spans="4:5" ht="26.1" customHeight="1">
      <c r="D7910" s="64"/>
      <c r="E7910" s="71"/>
    </row>
    <row r="7911" spans="4:5" ht="26.1" customHeight="1">
      <c r="D7911" s="64"/>
      <c r="E7911" s="71"/>
    </row>
    <row r="7912" spans="4:5" ht="26.1" customHeight="1">
      <c r="D7912" s="64"/>
      <c r="E7912" s="71"/>
    </row>
    <row r="7913" spans="4:5" ht="26.1" customHeight="1">
      <c r="D7913" s="64"/>
      <c r="E7913" s="71"/>
    </row>
    <row r="7914" spans="4:5" ht="26.1" customHeight="1">
      <c r="D7914" s="64"/>
      <c r="E7914" s="71"/>
    </row>
    <row r="7915" spans="4:5" ht="26.1" customHeight="1">
      <c r="D7915" s="64"/>
      <c r="E7915" s="71"/>
    </row>
    <row r="7916" spans="4:5" ht="26.1" customHeight="1">
      <c r="D7916" s="64"/>
      <c r="E7916" s="71"/>
    </row>
    <row r="7917" spans="4:5" ht="26.1" customHeight="1">
      <c r="D7917" s="64"/>
      <c r="E7917" s="71"/>
    </row>
    <row r="7918" spans="4:5" ht="26.1" customHeight="1">
      <c r="D7918" s="64"/>
      <c r="E7918" s="71"/>
    </row>
    <row r="7919" spans="4:5" ht="26.1" customHeight="1">
      <c r="D7919" s="64"/>
      <c r="E7919" s="71"/>
    </row>
    <row r="7920" spans="4:5" ht="26.1" customHeight="1">
      <c r="D7920" s="64"/>
      <c r="E7920" s="71"/>
    </row>
    <row r="7921" spans="4:5" ht="26.1" customHeight="1">
      <c r="D7921" s="64"/>
      <c r="E7921" s="71"/>
    </row>
    <row r="7922" spans="4:5" ht="26.1" customHeight="1">
      <c r="D7922" s="64"/>
      <c r="E7922" s="71"/>
    </row>
    <row r="7923" spans="4:5" ht="26.1" customHeight="1">
      <c r="D7923" s="64"/>
      <c r="E7923" s="71"/>
    </row>
    <row r="7924" spans="4:5" ht="26.1" customHeight="1">
      <c r="D7924" s="64"/>
      <c r="E7924" s="71"/>
    </row>
    <row r="7925" spans="4:5" ht="26.1" customHeight="1">
      <c r="D7925" s="64"/>
      <c r="E7925" s="71"/>
    </row>
    <row r="7926" spans="4:5" ht="26.1" customHeight="1">
      <c r="D7926" s="64"/>
      <c r="E7926" s="71"/>
    </row>
    <row r="7927" spans="4:5" ht="26.1" customHeight="1">
      <c r="D7927" s="64"/>
      <c r="E7927" s="71"/>
    </row>
    <row r="7928" spans="4:5" ht="26.1" customHeight="1">
      <c r="D7928" s="64"/>
      <c r="E7928" s="71"/>
    </row>
    <row r="7929" spans="4:5" ht="26.1" customHeight="1">
      <c r="D7929" s="64"/>
      <c r="E7929" s="71"/>
    </row>
    <row r="7930" spans="4:5" ht="26.1" customHeight="1">
      <c r="D7930" s="64"/>
      <c r="E7930" s="71"/>
    </row>
    <row r="7931" spans="4:5" ht="26.1" customHeight="1">
      <c r="D7931" s="64"/>
      <c r="E7931" s="71"/>
    </row>
    <row r="7932" spans="4:5" ht="26.1" customHeight="1">
      <c r="D7932" s="64"/>
      <c r="E7932" s="71"/>
    </row>
    <row r="7933" spans="4:5" ht="26.1" customHeight="1">
      <c r="D7933" s="64"/>
      <c r="E7933" s="71"/>
    </row>
    <row r="7934" spans="4:5" ht="26.1" customHeight="1">
      <c r="D7934" s="64"/>
      <c r="E7934" s="71"/>
    </row>
    <row r="7935" spans="4:5" ht="26.1" customHeight="1">
      <c r="D7935" s="64"/>
      <c r="E7935" s="71"/>
    </row>
    <row r="7936" spans="4:5" ht="26.1" customHeight="1">
      <c r="D7936" s="64"/>
      <c r="E7936" s="71"/>
    </row>
    <row r="7937" spans="4:5" ht="26.1" customHeight="1">
      <c r="D7937" s="64"/>
      <c r="E7937" s="71"/>
    </row>
    <row r="7938" spans="4:5" ht="26.1" customHeight="1">
      <c r="D7938" s="64"/>
      <c r="E7938" s="71"/>
    </row>
    <row r="7939" spans="4:5" ht="26.1" customHeight="1">
      <c r="D7939" s="64"/>
      <c r="E7939" s="71"/>
    </row>
    <row r="7940" spans="4:5" ht="26.1" customHeight="1">
      <c r="D7940" s="64"/>
      <c r="E7940" s="71"/>
    </row>
    <row r="7941" spans="4:5" ht="26.1" customHeight="1">
      <c r="D7941" s="64"/>
      <c r="E7941" s="71"/>
    </row>
    <row r="7942" spans="4:5" ht="26.1" customHeight="1">
      <c r="D7942" s="64"/>
      <c r="E7942" s="71"/>
    </row>
    <row r="7943" spans="4:5" ht="26.1" customHeight="1">
      <c r="D7943" s="64"/>
      <c r="E7943" s="71"/>
    </row>
    <row r="7944" spans="4:5" ht="26.1" customHeight="1">
      <c r="D7944" s="64"/>
      <c r="E7944" s="71"/>
    </row>
    <row r="7945" spans="4:5" ht="26.1" customHeight="1">
      <c r="D7945" s="64"/>
      <c r="E7945" s="71"/>
    </row>
    <row r="7946" spans="4:5" ht="26.1" customHeight="1">
      <c r="D7946" s="64"/>
      <c r="E7946" s="71"/>
    </row>
    <row r="7947" spans="4:5" ht="26.1" customHeight="1">
      <c r="D7947" s="64"/>
      <c r="E7947" s="71"/>
    </row>
    <row r="7948" spans="4:5" ht="26.1" customHeight="1">
      <c r="D7948" s="64"/>
      <c r="E7948" s="71"/>
    </row>
    <row r="7949" spans="4:5" ht="26.1" customHeight="1">
      <c r="D7949" s="64"/>
      <c r="E7949" s="71"/>
    </row>
    <row r="7950" spans="4:5" ht="26.1" customHeight="1">
      <c r="D7950" s="64"/>
      <c r="E7950" s="71"/>
    </row>
    <row r="7951" spans="4:5" ht="26.1" customHeight="1">
      <c r="D7951" s="64"/>
      <c r="E7951" s="71"/>
    </row>
    <row r="7952" spans="4:5" ht="26.1" customHeight="1">
      <c r="D7952" s="64"/>
      <c r="E7952" s="71"/>
    </row>
    <row r="7953" spans="4:5" ht="26.1" customHeight="1">
      <c r="D7953" s="64"/>
      <c r="E7953" s="71"/>
    </row>
    <row r="7954" spans="4:5" ht="26.1" customHeight="1">
      <c r="D7954" s="64"/>
      <c r="E7954" s="71"/>
    </row>
    <row r="7955" spans="4:5" ht="26.1" customHeight="1">
      <c r="D7955" s="64"/>
      <c r="E7955" s="71"/>
    </row>
    <row r="7956" spans="4:5" ht="26.1" customHeight="1">
      <c r="D7956" s="64"/>
      <c r="E7956" s="71"/>
    </row>
    <row r="7957" spans="4:5" ht="26.1" customHeight="1">
      <c r="D7957" s="64"/>
      <c r="E7957" s="71"/>
    </row>
    <row r="7958" spans="4:5" ht="26.1" customHeight="1">
      <c r="D7958" s="64"/>
      <c r="E7958" s="71"/>
    </row>
    <row r="7959" spans="4:5" ht="26.1" customHeight="1">
      <c r="D7959" s="64"/>
      <c r="E7959" s="71"/>
    </row>
    <row r="7960" spans="4:5" ht="26.1" customHeight="1">
      <c r="D7960" s="64"/>
      <c r="E7960" s="71"/>
    </row>
    <row r="7961" spans="4:5" ht="26.1" customHeight="1">
      <c r="D7961" s="64"/>
      <c r="E7961" s="71"/>
    </row>
    <row r="7962" spans="4:5" ht="26.1" customHeight="1">
      <c r="D7962" s="64"/>
      <c r="E7962" s="71"/>
    </row>
    <row r="7963" spans="4:5" ht="26.1" customHeight="1">
      <c r="D7963" s="64"/>
      <c r="E7963" s="71"/>
    </row>
    <row r="7964" spans="4:5" ht="26.1" customHeight="1">
      <c r="D7964" s="64"/>
      <c r="E7964" s="71"/>
    </row>
    <row r="7965" spans="4:5" ht="26.1" customHeight="1">
      <c r="D7965" s="64"/>
      <c r="E7965" s="71"/>
    </row>
    <row r="7966" spans="4:5" ht="26.1" customHeight="1">
      <c r="D7966" s="64"/>
      <c r="E7966" s="71"/>
    </row>
    <row r="7967" spans="4:5" ht="26.1" customHeight="1">
      <c r="D7967" s="64"/>
      <c r="E7967" s="71"/>
    </row>
    <row r="7968" spans="4:5" ht="26.1" customHeight="1">
      <c r="D7968" s="64"/>
      <c r="E7968" s="71"/>
    </row>
    <row r="7969" spans="4:5" ht="26.1" customHeight="1">
      <c r="D7969" s="64"/>
      <c r="E7969" s="71"/>
    </row>
    <row r="7970" spans="4:5" ht="26.1" customHeight="1">
      <c r="D7970" s="64"/>
      <c r="E7970" s="71"/>
    </row>
    <row r="7971" spans="4:5" ht="26.1" customHeight="1">
      <c r="D7971" s="64"/>
      <c r="E7971" s="71"/>
    </row>
    <row r="7972" spans="4:5" ht="26.1" customHeight="1">
      <c r="D7972" s="64"/>
      <c r="E7972" s="71"/>
    </row>
    <row r="7973" spans="4:5" ht="26.1" customHeight="1">
      <c r="D7973" s="64"/>
      <c r="E7973" s="71"/>
    </row>
    <row r="7974" spans="4:5" ht="26.1" customHeight="1">
      <c r="D7974" s="64"/>
      <c r="E7974" s="71"/>
    </row>
    <row r="7975" spans="4:5" ht="26.1" customHeight="1">
      <c r="D7975" s="64"/>
      <c r="E7975" s="71"/>
    </row>
    <row r="7976" spans="4:5" ht="26.1" customHeight="1">
      <c r="D7976" s="64"/>
      <c r="E7976" s="71"/>
    </row>
    <row r="7977" spans="4:5" ht="26.1" customHeight="1">
      <c r="D7977" s="64"/>
      <c r="E7977" s="71"/>
    </row>
    <row r="7978" spans="4:5" ht="26.1" customHeight="1">
      <c r="D7978" s="64"/>
      <c r="E7978" s="71"/>
    </row>
    <row r="7979" spans="4:5" ht="26.1" customHeight="1">
      <c r="D7979" s="64"/>
      <c r="E7979" s="71"/>
    </row>
    <row r="7980" spans="4:5" ht="26.1" customHeight="1">
      <c r="D7980" s="64"/>
      <c r="E7980" s="71"/>
    </row>
    <row r="7981" spans="4:5" ht="26.1" customHeight="1">
      <c r="D7981" s="64"/>
      <c r="E7981" s="71"/>
    </row>
    <row r="7982" spans="4:5" ht="26.1" customHeight="1">
      <c r="D7982" s="64"/>
      <c r="E7982" s="71"/>
    </row>
    <row r="7983" spans="4:5" ht="26.1" customHeight="1">
      <c r="D7983" s="64"/>
      <c r="E7983" s="71"/>
    </row>
    <row r="7984" spans="4:5" ht="26.1" customHeight="1">
      <c r="D7984" s="64"/>
      <c r="E7984" s="71"/>
    </row>
    <row r="7985" spans="4:5" ht="26.1" customHeight="1">
      <c r="D7985" s="64"/>
      <c r="E7985" s="71"/>
    </row>
    <row r="7986" spans="4:5" ht="26.1" customHeight="1">
      <c r="D7986" s="64"/>
      <c r="E7986" s="71"/>
    </row>
    <row r="7987" spans="4:5" ht="26.1" customHeight="1">
      <c r="D7987" s="64"/>
      <c r="E7987" s="71"/>
    </row>
    <row r="7988" spans="4:5" ht="26.1" customHeight="1">
      <c r="D7988" s="64"/>
      <c r="E7988" s="71"/>
    </row>
    <row r="7989" spans="4:5" ht="26.1" customHeight="1">
      <c r="D7989" s="64"/>
      <c r="E7989" s="71"/>
    </row>
    <row r="7990" spans="4:5" ht="26.1" customHeight="1">
      <c r="D7990" s="64"/>
      <c r="E7990" s="71"/>
    </row>
    <row r="7991" spans="4:5" ht="26.1" customHeight="1">
      <c r="D7991" s="64"/>
      <c r="E7991" s="71"/>
    </row>
    <row r="7992" spans="4:5" ht="26.1" customHeight="1">
      <c r="D7992" s="64"/>
      <c r="E7992" s="71"/>
    </row>
    <row r="7993" spans="4:5" ht="26.1" customHeight="1">
      <c r="D7993" s="64"/>
      <c r="E7993" s="71"/>
    </row>
    <row r="7994" spans="4:5" ht="26.1" customHeight="1">
      <c r="D7994" s="64"/>
      <c r="E7994" s="71"/>
    </row>
    <row r="7995" spans="4:5" ht="26.1" customHeight="1">
      <c r="D7995" s="64"/>
      <c r="E7995" s="71"/>
    </row>
    <row r="7996" spans="4:5" ht="26.1" customHeight="1">
      <c r="D7996" s="64"/>
      <c r="E7996" s="71"/>
    </row>
    <row r="7997" spans="4:5" ht="26.1" customHeight="1">
      <c r="D7997" s="64"/>
      <c r="E7997" s="71"/>
    </row>
    <row r="7998" spans="4:5" ht="26.1" customHeight="1">
      <c r="D7998" s="64"/>
      <c r="E7998" s="71"/>
    </row>
    <row r="7999" spans="4:5" ht="26.1" customHeight="1">
      <c r="D7999" s="64"/>
      <c r="E7999" s="71"/>
    </row>
    <row r="8000" spans="4:5" ht="26.1" customHeight="1">
      <c r="D8000" s="64"/>
      <c r="E8000" s="71"/>
    </row>
    <row r="8001" spans="4:5" ht="26.1" customHeight="1">
      <c r="D8001" s="64"/>
      <c r="E8001" s="71"/>
    </row>
    <row r="8002" spans="4:5" ht="26.1" customHeight="1">
      <c r="D8002" s="64"/>
      <c r="E8002" s="71"/>
    </row>
    <row r="8003" spans="4:5" ht="26.1" customHeight="1">
      <c r="D8003" s="64"/>
      <c r="E8003" s="71"/>
    </row>
    <row r="8004" spans="4:5" ht="26.1" customHeight="1">
      <c r="D8004" s="64"/>
      <c r="E8004" s="71"/>
    </row>
    <row r="8005" spans="4:5" ht="26.1" customHeight="1">
      <c r="D8005" s="64"/>
      <c r="E8005" s="71"/>
    </row>
    <row r="8006" spans="4:5" ht="26.1" customHeight="1">
      <c r="D8006" s="64"/>
      <c r="E8006" s="71"/>
    </row>
    <row r="8007" spans="4:5" ht="26.1" customHeight="1">
      <c r="D8007" s="64"/>
      <c r="E8007" s="71"/>
    </row>
    <row r="8008" spans="4:5" ht="26.1" customHeight="1">
      <c r="D8008" s="64"/>
      <c r="E8008" s="71"/>
    </row>
    <row r="8009" spans="4:5" ht="26.1" customHeight="1">
      <c r="D8009" s="64"/>
      <c r="E8009" s="71"/>
    </row>
    <row r="8010" spans="4:5" ht="26.1" customHeight="1">
      <c r="D8010" s="64"/>
      <c r="E8010" s="71"/>
    </row>
    <row r="8011" spans="4:5" ht="26.1" customHeight="1">
      <c r="D8011" s="64"/>
      <c r="E8011" s="71"/>
    </row>
    <row r="8012" spans="4:5" ht="26.1" customHeight="1">
      <c r="D8012" s="64"/>
      <c r="E8012" s="71"/>
    </row>
    <row r="8013" spans="4:5" ht="26.1" customHeight="1">
      <c r="D8013" s="64"/>
      <c r="E8013" s="71"/>
    </row>
    <row r="8014" spans="4:5" ht="26.1" customHeight="1">
      <c r="D8014" s="64"/>
      <c r="E8014" s="71"/>
    </row>
    <row r="8015" spans="4:5" ht="26.1" customHeight="1">
      <c r="D8015" s="64"/>
      <c r="E8015" s="71"/>
    </row>
    <row r="8016" spans="4:5" ht="26.1" customHeight="1">
      <c r="D8016" s="64"/>
      <c r="E8016" s="71"/>
    </row>
    <row r="8017" spans="4:5" ht="26.1" customHeight="1">
      <c r="D8017" s="64"/>
      <c r="E8017" s="71"/>
    </row>
    <row r="8018" spans="4:5" ht="26.1" customHeight="1">
      <c r="D8018" s="64"/>
      <c r="E8018" s="71"/>
    </row>
    <row r="8019" spans="4:5" ht="26.1" customHeight="1">
      <c r="D8019" s="64"/>
      <c r="E8019" s="71"/>
    </row>
    <row r="8020" spans="4:5" ht="26.1" customHeight="1">
      <c r="D8020" s="64"/>
      <c r="E8020" s="71"/>
    </row>
    <row r="8021" spans="4:5" ht="26.1" customHeight="1">
      <c r="D8021" s="64"/>
      <c r="E8021" s="71"/>
    </row>
    <row r="8022" spans="4:5" ht="26.1" customHeight="1">
      <c r="D8022" s="64"/>
      <c r="E8022" s="71"/>
    </row>
    <row r="8023" spans="4:5" ht="26.1" customHeight="1">
      <c r="D8023" s="64"/>
      <c r="E8023" s="71"/>
    </row>
    <row r="8024" spans="4:5" ht="26.1" customHeight="1">
      <c r="D8024" s="64"/>
      <c r="E8024" s="71"/>
    </row>
    <row r="8025" spans="4:5" ht="26.1" customHeight="1">
      <c r="D8025" s="64"/>
      <c r="E8025" s="71"/>
    </row>
    <row r="8026" spans="4:5" ht="26.1" customHeight="1">
      <c r="D8026" s="64"/>
      <c r="E8026" s="71"/>
    </row>
    <row r="8027" spans="4:5" ht="26.1" customHeight="1">
      <c r="D8027" s="64"/>
      <c r="E8027" s="71"/>
    </row>
    <row r="8028" spans="4:5" ht="26.1" customHeight="1">
      <c r="D8028" s="64"/>
      <c r="E8028" s="71"/>
    </row>
    <row r="8029" spans="4:5" ht="26.1" customHeight="1">
      <c r="D8029" s="64"/>
      <c r="E8029" s="71"/>
    </row>
    <row r="8030" spans="4:5" ht="26.1" customHeight="1">
      <c r="D8030" s="64"/>
      <c r="E8030" s="71"/>
    </row>
    <row r="8031" spans="4:5" ht="26.1" customHeight="1">
      <c r="D8031" s="64"/>
      <c r="E8031" s="71"/>
    </row>
    <row r="8032" spans="4:5" ht="26.1" customHeight="1">
      <c r="D8032" s="64"/>
      <c r="E8032" s="71"/>
    </row>
    <row r="8033" spans="4:5" ht="26.1" customHeight="1">
      <c r="D8033" s="64"/>
      <c r="E8033" s="71"/>
    </row>
    <row r="8034" spans="4:5" ht="26.1" customHeight="1">
      <c r="D8034" s="64"/>
      <c r="E8034" s="71"/>
    </row>
    <row r="8035" spans="4:5" ht="26.1" customHeight="1">
      <c r="D8035" s="64"/>
      <c r="E8035" s="71"/>
    </row>
    <row r="8036" spans="4:5" ht="26.1" customHeight="1">
      <c r="D8036" s="64"/>
      <c r="E8036" s="71"/>
    </row>
    <row r="8037" spans="4:5" ht="26.1" customHeight="1">
      <c r="D8037" s="64"/>
      <c r="E8037" s="71"/>
    </row>
    <row r="8038" spans="4:5" ht="26.1" customHeight="1">
      <c r="D8038" s="64"/>
      <c r="E8038" s="71"/>
    </row>
    <row r="8039" spans="4:5" ht="26.1" customHeight="1">
      <c r="D8039" s="64"/>
      <c r="E8039" s="71"/>
    </row>
    <row r="8040" spans="4:5" ht="26.1" customHeight="1">
      <c r="D8040" s="64"/>
      <c r="E8040" s="71"/>
    </row>
    <row r="8041" spans="4:5" ht="26.1" customHeight="1">
      <c r="D8041" s="64"/>
      <c r="E8041" s="71"/>
    </row>
    <row r="8042" spans="4:5" ht="26.1" customHeight="1">
      <c r="D8042" s="64"/>
      <c r="E8042" s="71"/>
    </row>
    <row r="8043" spans="4:5" ht="26.1" customHeight="1">
      <c r="D8043" s="64"/>
      <c r="E8043" s="71"/>
    </row>
    <row r="8044" spans="4:5" ht="26.1" customHeight="1">
      <c r="D8044" s="64"/>
      <c r="E8044" s="71"/>
    </row>
    <row r="8045" spans="4:5" ht="26.1" customHeight="1">
      <c r="D8045" s="64"/>
      <c r="E8045" s="71"/>
    </row>
    <row r="8046" spans="4:5" ht="26.1" customHeight="1">
      <c r="D8046" s="64"/>
      <c r="E8046" s="71"/>
    </row>
    <row r="8047" spans="4:5" ht="26.1" customHeight="1">
      <c r="D8047" s="64"/>
      <c r="E8047" s="71"/>
    </row>
    <row r="8048" spans="4:5" ht="26.1" customHeight="1">
      <c r="D8048" s="64"/>
      <c r="E8048" s="71"/>
    </row>
    <row r="8049" spans="4:5" ht="26.1" customHeight="1">
      <c r="D8049" s="64"/>
      <c r="E8049" s="71"/>
    </row>
    <row r="8050" spans="4:5" ht="26.1" customHeight="1">
      <c r="D8050" s="64"/>
      <c r="E8050" s="71"/>
    </row>
    <row r="8051" spans="4:5" ht="26.1" customHeight="1">
      <c r="D8051" s="64"/>
      <c r="E8051" s="71"/>
    </row>
    <row r="8052" spans="4:5" ht="26.1" customHeight="1">
      <c r="D8052" s="64"/>
      <c r="E8052" s="71"/>
    </row>
    <row r="8053" spans="4:5" ht="26.1" customHeight="1">
      <c r="D8053" s="64"/>
      <c r="E8053" s="71"/>
    </row>
    <row r="8054" spans="4:5" ht="26.1" customHeight="1">
      <c r="D8054" s="64"/>
      <c r="E8054" s="71"/>
    </row>
    <row r="8055" spans="4:5" ht="26.1" customHeight="1">
      <c r="D8055" s="64"/>
      <c r="E8055" s="71"/>
    </row>
    <row r="8056" spans="4:5" ht="26.1" customHeight="1">
      <c r="D8056" s="64"/>
      <c r="E8056" s="71"/>
    </row>
    <row r="8057" spans="4:5" ht="26.1" customHeight="1">
      <c r="D8057" s="64"/>
      <c r="E8057" s="71"/>
    </row>
    <row r="8058" spans="4:5" ht="26.1" customHeight="1">
      <c r="D8058" s="64"/>
      <c r="E8058" s="71"/>
    </row>
    <row r="8059" spans="4:5" ht="26.1" customHeight="1">
      <c r="D8059" s="64"/>
      <c r="E8059" s="71"/>
    </row>
    <row r="8060" spans="4:5" ht="26.1" customHeight="1">
      <c r="D8060" s="64"/>
      <c r="E8060" s="71"/>
    </row>
    <row r="8061" spans="4:5" ht="26.1" customHeight="1">
      <c r="D8061" s="64"/>
      <c r="E8061" s="71"/>
    </row>
    <row r="8062" spans="4:5" ht="26.1" customHeight="1">
      <c r="D8062" s="64"/>
      <c r="E8062" s="71"/>
    </row>
    <row r="8063" spans="4:5" ht="26.1" customHeight="1">
      <c r="D8063" s="64"/>
      <c r="E8063" s="71"/>
    </row>
    <row r="8064" spans="4:5" ht="26.1" customHeight="1">
      <c r="D8064" s="64"/>
      <c r="E8064" s="71"/>
    </row>
    <row r="8065" spans="4:5" ht="26.1" customHeight="1">
      <c r="D8065" s="64"/>
      <c r="E8065" s="71"/>
    </row>
    <row r="8066" spans="4:5" ht="26.1" customHeight="1">
      <c r="D8066" s="64"/>
      <c r="E8066" s="71"/>
    </row>
    <row r="8067" spans="4:5" ht="26.1" customHeight="1">
      <c r="D8067" s="64"/>
      <c r="E8067" s="71"/>
    </row>
    <row r="8068" spans="4:5" ht="26.1" customHeight="1">
      <c r="D8068" s="64"/>
      <c r="E8068" s="71"/>
    </row>
    <row r="8069" spans="4:5" ht="26.1" customHeight="1">
      <c r="D8069" s="64"/>
      <c r="E8069" s="71"/>
    </row>
    <row r="8070" spans="4:5" ht="26.1" customHeight="1">
      <c r="D8070" s="64"/>
      <c r="E8070" s="71"/>
    </row>
    <row r="8071" spans="4:5" ht="26.1" customHeight="1">
      <c r="D8071" s="64"/>
      <c r="E8071" s="71"/>
    </row>
    <row r="8072" spans="4:5" ht="26.1" customHeight="1">
      <c r="D8072" s="64"/>
      <c r="E8072" s="71"/>
    </row>
    <row r="8073" spans="4:5" ht="26.1" customHeight="1">
      <c r="D8073" s="64"/>
      <c r="E8073" s="71"/>
    </row>
    <row r="8074" spans="4:5" ht="26.1" customHeight="1">
      <c r="D8074" s="64"/>
      <c r="E8074" s="71"/>
    </row>
    <row r="8075" spans="4:5" ht="26.1" customHeight="1">
      <c r="D8075" s="64"/>
      <c r="E8075" s="71"/>
    </row>
    <row r="8076" spans="4:5" ht="26.1" customHeight="1">
      <c r="D8076" s="64"/>
      <c r="E8076" s="71"/>
    </row>
    <row r="8077" spans="4:5" ht="26.1" customHeight="1">
      <c r="D8077" s="64"/>
      <c r="E8077" s="71"/>
    </row>
    <row r="8078" spans="4:5" ht="26.1" customHeight="1">
      <c r="D8078" s="64"/>
      <c r="E8078" s="71"/>
    </row>
    <row r="8079" spans="4:5" ht="26.1" customHeight="1">
      <c r="D8079" s="64"/>
      <c r="E8079" s="71"/>
    </row>
    <row r="8080" spans="4:5" ht="26.1" customHeight="1">
      <c r="D8080" s="64"/>
      <c r="E8080" s="71"/>
    </row>
    <row r="8081" spans="4:5" ht="26.1" customHeight="1">
      <c r="D8081" s="64"/>
      <c r="E8081" s="71"/>
    </row>
    <row r="8082" spans="4:5" ht="26.1" customHeight="1">
      <c r="D8082" s="64"/>
      <c r="E8082" s="71"/>
    </row>
    <row r="8083" spans="4:5" ht="26.1" customHeight="1">
      <c r="D8083" s="64"/>
      <c r="E8083" s="71"/>
    </row>
    <row r="8084" spans="4:5" ht="26.1" customHeight="1">
      <c r="D8084" s="64"/>
      <c r="E8084" s="71"/>
    </row>
    <row r="8085" spans="4:5" ht="26.1" customHeight="1">
      <c r="D8085" s="64"/>
      <c r="E8085" s="71"/>
    </row>
    <row r="8086" spans="4:5" ht="26.1" customHeight="1">
      <c r="D8086" s="64"/>
      <c r="E8086" s="71"/>
    </row>
    <row r="8087" spans="4:5" ht="26.1" customHeight="1">
      <c r="D8087" s="64"/>
      <c r="E8087" s="71"/>
    </row>
    <row r="8088" spans="4:5" ht="26.1" customHeight="1">
      <c r="D8088" s="64"/>
      <c r="E8088" s="71"/>
    </row>
    <row r="8089" spans="4:5" ht="26.1" customHeight="1">
      <c r="D8089" s="64"/>
      <c r="E8089" s="71"/>
    </row>
    <row r="8090" spans="4:5" ht="26.1" customHeight="1">
      <c r="D8090" s="64"/>
      <c r="E8090" s="71"/>
    </row>
    <row r="8091" spans="4:5" ht="26.1" customHeight="1">
      <c r="D8091" s="64"/>
      <c r="E8091" s="71"/>
    </row>
    <row r="8092" spans="4:5" ht="26.1" customHeight="1">
      <c r="D8092" s="64"/>
      <c r="E8092" s="71"/>
    </row>
    <row r="8093" spans="4:5" ht="26.1" customHeight="1">
      <c r="D8093" s="64"/>
      <c r="E8093" s="71"/>
    </row>
    <row r="8094" spans="4:5" ht="26.1" customHeight="1">
      <c r="D8094" s="64"/>
      <c r="E8094" s="71"/>
    </row>
    <row r="8095" spans="4:5" ht="26.1" customHeight="1">
      <c r="D8095" s="64"/>
      <c r="E8095" s="71"/>
    </row>
    <row r="8096" spans="4:5" ht="26.1" customHeight="1">
      <c r="D8096" s="64"/>
      <c r="E8096" s="71"/>
    </row>
    <row r="8097" spans="4:5" ht="26.1" customHeight="1">
      <c r="D8097" s="64"/>
      <c r="E8097" s="71"/>
    </row>
    <row r="8098" spans="4:5" ht="26.1" customHeight="1">
      <c r="D8098" s="64"/>
      <c r="E8098" s="71"/>
    </row>
    <row r="8099" spans="4:5" ht="26.1" customHeight="1">
      <c r="D8099" s="64"/>
      <c r="E8099" s="71"/>
    </row>
    <row r="8100" spans="4:5" ht="26.1" customHeight="1">
      <c r="D8100" s="64"/>
      <c r="E8100" s="71"/>
    </row>
    <row r="8101" spans="4:5" ht="26.1" customHeight="1">
      <c r="D8101" s="64"/>
      <c r="E8101" s="71"/>
    </row>
    <row r="8102" spans="4:5" ht="26.1" customHeight="1">
      <c r="D8102" s="64"/>
      <c r="E8102" s="71"/>
    </row>
    <row r="8103" spans="4:5" ht="26.1" customHeight="1">
      <c r="D8103" s="64"/>
      <c r="E8103" s="71"/>
    </row>
    <row r="8104" spans="4:5" ht="26.1" customHeight="1">
      <c r="D8104" s="64"/>
      <c r="E8104" s="71"/>
    </row>
    <row r="8105" spans="4:5" ht="26.1" customHeight="1">
      <c r="D8105" s="64"/>
      <c r="E8105" s="71"/>
    </row>
    <row r="8106" spans="4:5" ht="26.1" customHeight="1">
      <c r="D8106" s="64"/>
      <c r="E8106" s="71"/>
    </row>
    <row r="8107" spans="4:5" ht="26.1" customHeight="1">
      <c r="D8107" s="64"/>
      <c r="E8107" s="71"/>
    </row>
    <row r="8108" spans="4:5" ht="26.1" customHeight="1">
      <c r="D8108" s="64"/>
      <c r="E8108" s="71"/>
    </row>
    <row r="8109" spans="4:5" ht="26.1" customHeight="1">
      <c r="D8109" s="64"/>
      <c r="E8109" s="71"/>
    </row>
    <row r="8110" spans="4:5" ht="26.1" customHeight="1">
      <c r="D8110" s="64"/>
      <c r="E8110" s="71"/>
    </row>
    <row r="8111" spans="4:5" ht="26.1" customHeight="1">
      <c r="D8111" s="64"/>
      <c r="E8111" s="71"/>
    </row>
    <row r="8112" spans="4:5" ht="26.1" customHeight="1">
      <c r="D8112" s="64"/>
      <c r="E8112" s="71"/>
    </row>
    <row r="8113" spans="4:5" ht="26.1" customHeight="1">
      <c r="D8113" s="64"/>
      <c r="E8113" s="71"/>
    </row>
    <row r="8114" spans="4:5" ht="26.1" customHeight="1">
      <c r="D8114" s="64"/>
      <c r="E8114" s="71"/>
    </row>
    <row r="8115" spans="4:5" ht="26.1" customHeight="1">
      <c r="D8115" s="64"/>
      <c r="E8115" s="71"/>
    </row>
    <row r="8116" spans="4:5" ht="26.1" customHeight="1">
      <c r="D8116" s="64"/>
      <c r="E8116" s="71"/>
    </row>
    <row r="8117" spans="4:5" ht="26.1" customHeight="1">
      <c r="D8117" s="64"/>
      <c r="E8117" s="71"/>
    </row>
    <row r="8118" spans="4:5" ht="26.1" customHeight="1">
      <c r="D8118" s="64"/>
      <c r="E8118" s="71"/>
    </row>
    <row r="8119" spans="4:5" ht="26.1" customHeight="1">
      <c r="D8119" s="64"/>
      <c r="E8119" s="71"/>
    </row>
    <row r="8120" spans="4:5" ht="26.1" customHeight="1">
      <c r="D8120" s="64"/>
      <c r="E8120" s="71"/>
    </row>
    <row r="8121" spans="4:5" ht="26.1" customHeight="1">
      <c r="D8121" s="64"/>
      <c r="E8121" s="71"/>
    </row>
    <row r="8122" spans="4:5" ht="26.1" customHeight="1">
      <c r="D8122" s="64"/>
      <c r="E8122" s="71"/>
    </row>
    <row r="8123" spans="4:5" ht="26.1" customHeight="1">
      <c r="D8123" s="64"/>
      <c r="E8123" s="71"/>
    </row>
    <row r="8124" spans="4:5" ht="26.1" customHeight="1">
      <c r="D8124" s="64"/>
      <c r="E8124" s="71"/>
    </row>
    <row r="8125" spans="4:5" ht="26.1" customHeight="1">
      <c r="D8125" s="64"/>
      <c r="E8125" s="71"/>
    </row>
    <row r="8126" spans="4:5" ht="26.1" customHeight="1">
      <c r="D8126" s="64"/>
      <c r="E8126" s="71"/>
    </row>
    <row r="8127" spans="4:5" ht="26.1" customHeight="1">
      <c r="D8127" s="64"/>
      <c r="E8127" s="71"/>
    </row>
    <row r="8128" spans="4:5" ht="26.1" customHeight="1">
      <c r="D8128" s="64"/>
      <c r="E8128" s="71"/>
    </row>
    <row r="8129" spans="4:5" ht="26.1" customHeight="1">
      <c r="D8129" s="64"/>
      <c r="E8129" s="71"/>
    </row>
    <row r="8130" spans="4:5" ht="26.1" customHeight="1">
      <c r="D8130" s="64"/>
      <c r="E8130" s="71"/>
    </row>
    <row r="8131" spans="4:5" ht="26.1" customHeight="1">
      <c r="D8131" s="64"/>
      <c r="E8131" s="71"/>
    </row>
    <row r="8132" spans="4:5" ht="26.1" customHeight="1">
      <c r="D8132" s="64"/>
      <c r="E8132" s="71"/>
    </row>
    <row r="8133" spans="4:5" ht="26.1" customHeight="1">
      <c r="D8133" s="64"/>
      <c r="E8133" s="71"/>
    </row>
    <row r="8134" spans="4:5" ht="26.1" customHeight="1">
      <c r="D8134" s="64"/>
      <c r="E8134" s="71"/>
    </row>
    <row r="8135" spans="4:5" ht="26.1" customHeight="1">
      <c r="D8135" s="64"/>
      <c r="E8135" s="71"/>
    </row>
    <row r="8136" spans="4:5" ht="26.1" customHeight="1">
      <c r="D8136" s="64"/>
      <c r="E8136" s="71"/>
    </row>
    <row r="8137" spans="4:5" ht="26.1" customHeight="1">
      <c r="D8137" s="64"/>
      <c r="E8137" s="71"/>
    </row>
    <row r="8138" spans="4:5" ht="26.1" customHeight="1">
      <c r="D8138" s="64"/>
      <c r="E8138" s="71"/>
    </row>
    <row r="8139" spans="4:5" ht="26.1" customHeight="1">
      <c r="D8139" s="64"/>
      <c r="E8139" s="71"/>
    </row>
    <row r="8140" spans="4:5" ht="26.1" customHeight="1">
      <c r="D8140" s="64"/>
      <c r="E8140" s="71"/>
    </row>
    <row r="8141" spans="4:5" ht="26.1" customHeight="1">
      <c r="D8141" s="64"/>
      <c r="E8141" s="71"/>
    </row>
    <row r="8142" spans="4:5" ht="26.1" customHeight="1">
      <c r="D8142" s="64"/>
      <c r="E8142" s="71"/>
    </row>
    <row r="8143" spans="4:5" ht="26.1" customHeight="1">
      <c r="D8143" s="64"/>
      <c r="E8143" s="71"/>
    </row>
    <row r="8144" spans="4:5" ht="26.1" customHeight="1">
      <c r="D8144" s="64"/>
      <c r="E8144" s="71"/>
    </row>
    <row r="8145" spans="4:5" ht="26.1" customHeight="1">
      <c r="D8145" s="64"/>
      <c r="E8145" s="71"/>
    </row>
    <row r="8146" spans="4:5" ht="26.1" customHeight="1">
      <c r="D8146" s="64"/>
      <c r="E8146" s="71"/>
    </row>
    <row r="8147" spans="4:5" ht="26.1" customHeight="1">
      <c r="D8147" s="64"/>
      <c r="E8147" s="71"/>
    </row>
    <row r="8148" spans="4:5" ht="26.1" customHeight="1">
      <c r="D8148" s="64"/>
      <c r="E8148" s="71"/>
    </row>
    <row r="8149" spans="4:5" ht="26.1" customHeight="1">
      <c r="D8149" s="64"/>
      <c r="E8149" s="71"/>
    </row>
    <row r="8150" spans="4:5" ht="26.1" customHeight="1">
      <c r="D8150" s="64"/>
      <c r="E8150" s="71"/>
    </row>
    <row r="8151" spans="4:5" ht="26.1" customHeight="1">
      <c r="D8151" s="64"/>
      <c r="E8151" s="71"/>
    </row>
    <row r="8152" spans="4:5" ht="26.1" customHeight="1">
      <c r="D8152" s="64"/>
      <c r="E8152" s="71"/>
    </row>
    <row r="8153" spans="4:5" ht="26.1" customHeight="1">
      <c r="D8153" s="64"/>
      <c r="E8153" s="71"/>
    </row>
    <row r="8154" spans="4:5" ht="26.1" customHeight="1">
      <c r="D8154" s="64"/>
      <c r="E8154" s="71"/>
    </row>
    <row r="8155" spans="4:5" ht="26.1" customHeight="1">
      <c r="D8155" s="64"/>
      <c r="E8155" s="71"/>
    </row>
    <row r="8156" spans="4:5" ht="26.1" customHeight="1">
      <c r="D8156" s="64"/>
      <c r="E8156" s="71"/>
    </row>
    <row r="8157" spans="4:5" ht="26.1" customHeight="1">
      <c r="D8157" s="64"/>
      <c r="E8157" s="71"/>
    </row>
    <row r="8158" spans="4:5" ht="26.1" customHeight="1">
      <c r="D8158" s="64"/>
      <c r="E8158" s="71"/>
    </row>
    <row r="8159" spans="4:5" ht="26.1" customHeight="1">
      <c r="D8159" s="64"/>
      <c r="E8159" s="71"/>
    </row>
    <row r="8160" spans="4:5" ht="26.1" customHeight="1">
      <c r="D8160" s="64"/>
      <c r="E8160" s="71"/>
    </row>
    <row r="8161" spans="4:5" ht="26.1" customHeight="1">
      <c r="D8161" s="64"/>
      <c r="E8161" s="71"/>
    </row>
    <row r="8162" spans="4:5" ht="26.1" customHeight="1">
      <c r="D8162" s="64"/>
      <c r="E8162" s="71"/>
    </row>
    <row r="8163" spans="4:5" ht="26.1" customHeight="1">
      <c r="D8163" s="64"/>
      <c r="E8163" s="71"/>
    </row>
    <row r="8164" spans="4:5" ht="26.1" customHeight="1">
      <c r="D8164" s="64"/>
      <c r="E8164" s="71"/>
    </row>
    <row r="8165" spans="4:5" ht="26.1" customHeight="1">
      <c r="D8165" s="64"/>
      <c r="E8165" s="71"/>
    </row>
    <row r="8166" spans="4:5" ht="26.1" customHeight="1">
      <c r="D8166" s="64"/>
      <c r="E8166" s="71"/>
    </row>
    <row r="8167" spans="4:5" ht="26.1" customHeight="1">
      <c r="D8167" s="64"/>
      <c r="E8167" s="71"/>
    </row>
    <row r="8168" spans="4:5" ht="26.1" customHeight="1">
      <c r="D8168" s="64"/>
      <c r="E8168" s="71"/>
    </row>
    <row r="8169" spans="4:5" ht="26.1" customHeight="1">
      <c r="D8169" s="64"/>
      <c r="E8169" s="71"/>
    </row>
    <row r="8170" spans="4:5" ht="26.1" customHeight="1">
      <c r="D8170" s="64"/>
      <c r="E8170" s="71"/>
    </row>
    <row r="8171" spans="4:5" ht="26.1" customHeight="1">
      <c r="D8171" s="64"/>
      <c r="E8171" s="71"/>
    </row>
    <row r="8172" spans="4:5" ht="26.1" customHeight="1">
      <c r="D8172" s="64"/>
      <c r="E8172" s="71"/>
    </row>
    <row r="8173" spans="4:5" ht="26.1" customHeight="1">
      <c r="D8173" s="64"/>
      <c r="E8173" s="71"/>
    </row>
    <row r="8174" spans="4:5" ht="26.1" customHeight="1">
      <c r="D8174" s="64"/>
      <c r="E8174" s="71"/>
    </row>
    <row r="8175" spans="4:5" ht="26.1" customHeight="1">
      <c r="D8175" s="64"/>
      <c r="E8175" s="71"/>
    </row>
    <row r="8176" spans="4:5" ht="26.1" customHeight="1">
      <c r="D8176" s="64"/>
      <c r="E8176" s="71"/>
    </row>
    <row r="8177" spans="4:5" ht="26.1" customHeight="1">
      <c r="D8177" s="64"/>
      <c r="E8177" s="71"/>
    </row>
    <row r="8178" spans="4:5" ht="26.1" customHeight="1">
      <c r="D8178" s="64"/>
      <c r="E8178" s="71"/>
    </row>
    <row r="8179" spans="4:5" ht="26.1" customHeight="1">
      <c r="D8179" s="64"/>
      <c r="E8179" s="71"/>
    </row>
    <row r="8180" spans="4:5" ht="26.1" customHeight="1">
      <c r="D8180" s="64"/>
      <c r="E8180" s="71"/>
    </row>
    <row r="8181" spans="4:5" ht="26.1" customHeight="1">
      <c r="D8181" s="64"/>
      <c r="E8181" s="71"/>
    </row>
    <row r="8182" spans="4:5" ht="26.1" customHeight="1">
      <c r="D8182" s="64"/>
      <c r="E8182" s="71"/>
    </row>
    <row r="8183" spans="4:5" ht="26.1" customHeight="1">
      <c r="D8183" s="64"/>
      <c r="E8183" s="71"/>
    </row>
    <row r="8184" spans="4:5" ht="26.1" customHeight="1">
      <c r="D8184" s="64"/>
      <c r="E8184" s="71"/>
    </row>
    <row r="8185" spans="4:5" ht="26.1" customHeight="1">
      <c r="D8185" s="64"/>
      <c r="E8185" s="71"/>
    </row>
    <row r="8186" spans="4:5" ht="26.1" customHeight="1">
      <c r="D8186" s="64"/>
      <c r="E8186" s="71"/>
    </row>
    <row r="8187" spans="4:5" ht="26.1" customHeight="1">
      <c r="D8187" s="64"/>
      <c r="E8187" s="71"/>
    </row>
    <row r="8188" spans="4:5" ht="26.1" customHeight="1">
      <c r="D8188" s="64"/>
      <c r="E8188" s="71"/>
    </row>
    <row r="8189" spans="4:5" ht="26.1" customHeight="1">
      <c r="D8189" s="64"/>
      <c r="E8189" s="71"/>
    </row>
    <row r="8190" spans="4:5" ht="26.1" customHeight="1">
      <c r="D8190" s="64"/>
      <c r="E8190" s="71"/>
    </row>
    <row r="8191" spans="4:5" ht="26.1" customHeight="1">
      <c r="D8191" s="64"/>
      <c r="E8191" s="71"/>
    </row>
    <row r="8192" spans="4:5" ht="26.1" customHeight="1">
      <c r="D8192" s="64"/>
      <c r="E8192" s="71"/>
    </row>
    <row r="8193" spans="4:5" ht="26.1" customHeight="1">
      <c r="D8193" s="64"/>
      <c r="E8193" s="71"/>
    </row>
    <row r="8194" spans="4:5" ht="26.1" customHeight="1">
      <c r="D8194" s="64"/>
      <c r="E8194" s="71"/>
    </row>
    <row r="8195" spans="4:5" ht="26.1" customHeight="1">
      <c r="D8195" s="64"/>
      <c r="E8195" s="71"/>
    </row>
    <row r="8196" spans="4:5" ht="26.1" customHeight="1">
      <c r="D8196" s="64"/>
      <c r="E8196" s="71"/>
    </row>
    <row r="8197" spans="4:5" ht="26.1" customHeight="1">
      <c r="D8197" s="64"/>
      <c r="E8197" s="71"/>
    </row>
    <row r="8198" spans="4:5" ht="26.1" customHeight="1">
      <c r="D8198" s="64"/>
      <c r="E8198" s="71"/>
    </row>
    <row r="8199" spans="4:5" ht="26.1" customHeight="1">
      <c r="D8199" s="64"/>
      <c r="E8199" s="71"/>
    </row>
    <row r="8200" spans="4:5" ht="26.1" customHeight="1">
      <c r="D8200" s="64"/>
      <c r="E8200" s="71"/>
    </row>
    <row r="8201" spans="4:5" ht="26.1" customHeight="1">
      <c r="D8201" s="64"/>
      <c r="E8201" s="71"/>
    </row>
    <row r="8202" spans="4:5" ht="26.1" customHeight="1">
      <c r="D8202" s="64"/>
      <c r="E8202" s="71"/>
    </row>
    <row r="8203" spans="4:5" ht="26.1" customHeight="1">
      <c r="D8203" s="64"/>
      <c r="E8203" s="71"/>
    </row>
    <row r="8204" spans="4:5" ht="26.1" customHeight="1">
      <c r="D8204" s="64"/>
      <c r="E8204" s="71"/>
    </row>
    <row r="8205" spans="4:5" ht="26.1" customHeight="1">
      <c r="D8205" s="64"/>
      <c r="E8205" s="71"/>
    </row>
    <row r="8206" spans="4:5" ht="26.1" customHeight="1">
      <c r="D8206" s="64"/>
      <c r="E8206" s="71"/>
    </row>
    <row r="8207" spans="4:5" ht="26.1" customHeight="1">
      <c r="D8207" s="64"/>
      <c r="E8207" s="71"/>
    </row>
    <row r="8208" spans="4:5" ht="26.1" customHeight="1">
      <c r="D8208" s="64"/>
      <c r="E8208" s="71"/>
    </row>
    <row r="8209" spans="4:5" ht="26.1" customHeight="1">
      <c r="D8209" s="64"/>
      <c r="E8209" s="71"/>
    </row>
    <row r="8210" spans="4:5" ht="26.1" customHeight="1">
      <c r="D8210" s="64"/>
      <c r="E8210" s="71"/>
    </row>
    <row r="8211" spans="4:5" ht="26.1" customHeight="1">
      <c r="D8211" s="64"/>
      <c r="E8211" s="71"/>
    </row>
    <row r="8212" spans="4:5" ht="26.1" customHeight="1">
      <c r="D8212" s="64"/>
      <c r="E8212" s="71"/>
    </row>
    <row r="8213" spans="4:5" ht="26.1" customHeight="1">
      <c r="D8213" s="64"/>
      <c r="E8213" s="71"/>
    </row>
    <row r="8214" spans="4:5" ht="26.1" customHeight="1">
      <c r="D8214" s="64"/>
      <c r="E8214" s="71"/>
    </row>
    <row r="8215" spans="4:5" ht="26.1" customHeight="1">
      <c r="D8215" s="64"/>
      <c r="E8215" s="71"/>
    </row>
    <row r="8216" spans="4:5" ht="26.1" customHeight="1">
      <c r="D8216" s="64"/>
      <c r="E8216" s="71"/>
    </row>
    <row r="8217" spans="4:5" ht="26.1" customHeight="1">
      <c r="D8217" s="64"/>
      <c r="E8217" s="71"/>
    </row>
    <row r="8218" spans="4:5" ht="26.1" customHeight="1">
      <c r="D8218" s="64"/>
      <c r="E8218" s="71"/>
    </row>
    <row r="8219" spans="4:5" ht="26.1" customHeight="1">
      <c r="D8219" s="64"/>
      <c r="E8219" s="71"/>
    </row>
    <row r="8220" spans="4:5" ht="26.1" customHeight="1">
      <c r="D8220" s="64"/>
      <c r="E8220" s="71"/>
    </row>
    <row r="8221" spans="4:5" ht="26.1" customHeight="1">
      <c r="D8221" s="64"/>
      <c r="E8221" s="71"/>
    </row>
    <row r="8222" spans="4:5" ht="26.1" customHeight="1">
      <c r="D8222" s="64"/>
      <c r="E8222" s="71"/>
    </row>
    <row r="8223" spans="4:5" ht="26.1" customHeight="1">
      <c r="D8223" s="64"/>
      <c r="E8223" s="71"/>
    </row>
    <row r="8224" spans="4:5" ht="26.1" customHeight="1">
      <c r="D8224" s="64"/>
      <c r="E8224" s="71"/>
    </row>
    <row r="8225" spans="4:5" ht="26.1" customHeight="1">
      <c r="D8225" s="64"/>
      <c r="E8225" s="71"/>
    </row>
    <row r="8226" spans="4:5" ht="26.1" customHeight="1">
      <c r="D8226" s="64"/>
      <c r="E8226" s="71"/>
    </row>
    <row r="8227" spans="4:5" ht="26.1" customHeight="1">
      <c r="D8227" s="64"/>
      <c r="E8227" s="71"/>
    </row>
    <row r="8228" spans="4:5" ht="26.1" customHeight="1">
      <c r="D8228" s="64"/>
      <c r="E8228" s="71"/>
    </row>
    <row r="8229" spans="4:5" ht="26.1" customHeight="1">
      <c r="D8229" s="64"/>
      <c r="E8229" s="71"/>
    </row>
    <row r="8230" spans="4:5" ht="26.1" customHeight="1">
      <c r="D8230" s="64"/>
      <c r="E8230" s="71"/>
    </row>
    <row r="8231" spans="4:5" ht="26.1" customHeight="1">
      <c r="D8231" s="64"/>
      <c r="E8231" s="71"/>
    </row>
    <row r="8232" spans="4:5" ht="26.1" customHeight="1">
      <c r="D8232" s="64"/>
      <c r="E8232" s="71"/>
    </row>
    <row r="8233" spans="4:5" ht="26.1" customHeight="1">
      <c r="D8233" s="64"/>
      <c r="E8233" s="71"/>
    </row>
    <row r="8234" spans="4:5" ht="26.1" customHeight="1">
      <c r="D8234" s="64"/>
      <c r="E8234" s="71"/>
    </row>
    <row r="8235" spans="4:5" ht="26.1" customHeight="1">
      <c r="D8235" s="64"/>
      <c r="E8235" s="71"/>
    </row>
    <row r="8236" spans="4:5" ht="26.1" customHeight="1">
      <c r="D8236" s="64"/>
      <c r="E8236" s="71"/>
    </row>
    <row r="8237" spans="4:5" ht="26.1" customHeight="1">
      <c r="D8237" s="64"/>
      <c r="E8237" s="71"/>
    </row>
    <row r="8238" spans="4:5" ht="26.1" customHeight="1">
      <c r="D8238" s="64"/>
      <c r="E8238" s="71"/>
    </row>
    <row r="8239" spans="4:5" ht="26.1" customHeight="1">
      <c r="D8239" s="64"/>
      <c r="E8239" s="71"/>
    </row>
    <row r="8240" spans="4:5" ht="26.1" customHeight="1">
      <c r="D8240" s="64"/>
      <c r="E8240" s="71"/>
    </row>
    <row r="8241" spans="4:5" ht="26.1" customHeight="1">
      <c r="D8241" s="64"/>
      <c r="E8241" s="71"/>
    </row>
    <row r="8242" spans="4:5" ht="26.1" customHeight="1">
      <c r="D8242" s="64"/>
      <c r="E8242" s="71"/>
    </row>
    <row r="8243" spans="4:5" ht="26.1" customHeight="1">
      <c r="D8243" s="64"/>
      <c r="E8243" s="71"/>
    </row>
    <row r="8244" spans="4:5" ht="26.1" customHeight="1">
      <c r="D8244" s="64"/>
      <c r="E8244" s="71"/>
    </row>
    <row r="8245" spans="4:5" ht="26.1" customHeight="1">
      <c r="D8245" s="64"/>
      <c r="E8245" s="71"/>
    </row>
    <row r="8246" spans="4:5" ht="26.1" customHeight="1">
      <c r="D8246" s="64"/>
      <c r="E8246" s="71"/>
    </row>
    <row r="8247" spans="4:5" ht="26.1" customHeight="1">
      <c r="D8247" s="64"/>
      <c r="E8247" s="71"/>
    </row>
    <row r="8248" spans="4:5" ht="26.1" customHeight="1">
      <c r="D8248" s="64"/>
      <c r="E8248" s="71"/>
    </row>
    <row r="8249" spans="4:5" ht="26.1" customHeight="1">
      <c r="D8249" s="64"/>
      <c r="E8249" s="71"/>
    </row>
    <row r="8250" spans="4:5" ht="26.1" customHeight="1">
      <c r="D8250" s="64"/>
      <c r="E8250" s="71"/>
    </row>
    <row r="8251" spans="4:5" ht="26.1" customHeight="1">
      <c r="D8251" s="64"/>
      <c r="E8251" s="71"/>
    </row>
    <row r="8252" spans="4:5" ht="26.1" customHeight="1">
      <c r="D8252" s="64"/>
      <c r="E8252" s="71"/>
    </row>
    <row r="8253" spans="4:5" ht="26.1" customHeight="1">
      <c r="D8253" s="64"/>
      <c r="E8253" s="71"/>
    </row>
    <row r="8254" spans="4:5" ht="26.1" customHeight="1">
      <c r="D8254" s="64"/>
      <c r="E8254" s="71"/>
    </row>
    <row r="8255" spans="4:5" ht="26.1" customHeight="1">
      <c r="D8255" s="64"/>
      <c r="E8255" s="71"/>
    </row>
    <row r="8256" spans="4:5" ht="26.1" customHeight="1">
      <c r="D8256" s="64"/>
      <c r="E8256" s="71"/>
    </row>
    <row r="8257" spans="4:5" ht="26.1" customHeight="1">
      <c r="D8257" s="64"/>
      <c r="E8257" s="71"/>
    </row>
    <row r="8258" spans="4:5" ht="26.1" customHeight="1">
      <c r="D8258" s="64"/>
      <c r="E8258" s="71"/>
    </row>
    <row r="8259" spans="4:5" ht="26.1" customHeight="1">
      <c r="D8259" s="64"/>
      <c r="E8259" s="71"/>
    </row>
    <row r="8260" spans="4:5" ht="26.1" customHeight="1">
      <c r="D8260" s="64"/>
      <c r="E8260" s="71"/>
    </row>
    <row r="8261" spans="4:5" ht="26.1" customHeight="1">
      <c r="D8261" s="64"/>
      <c r="E8261" s="71"/>
    </row>
    <row r="8262" spans="4:5" ht="26.1" customHeight="1">
      <c r="D8262" s="64"/>
      <c r="E8262" s="71"/>
    </row>
    <row r="8263" spans="4:5" ht="26.1" customHeight="1">
      <c r="D8263" s="64"/>
      <c r="E8263" s="71"/>
    </row>
    <row r="8264" spans="4:5" ht="26.1" customHeight="1">
      <c r="D8264" s="64"/>
      <c r="E8264" s="71"/>
    </row>
    <row r="8265" spans="4:5" ht="26.1" customHeight="1">
      <c r="D8265" s="64"/>
      <c r="E8265" s="71"/>
    </row>
    <row r="8266" spans="4:5" ht="26.1" customHeight="1">
      <c r="D8266" s="64"/>
      <c r="E8266" s="71"/>
    </row>
    <row r="8267" spans="4:5" ht="26.1" customHeight="1">
      <c r="D8267" s="64"/>
      <c r="E8267" s="71"/>
    </row>
    <row r="8268" spans="4:5" ht="26.1" customHeight="1">
      <c r="D8268" s="64"/>
      <c r="E8268" s="71"/>
    </row>
    <row r="8269" spans="4:5" ht="26.1" customHeight="1">
      <c r="D8269" s="64"/>
      <c r="E8269" s="71"/>
    </row>
    <row r="8270" spans="4:5" ht="26.1" customHeight="1">
      <c r="D8270" s="64"/>
      <c r="E8270" s="71"/>
    </row>
    <row r="8271" spans="4:5" ht="26.1" customHeight="1">
      <c r="D8271" s="64"/>
      <c r="E8271" s="71"/>
    </row>
    <row r="8272" spans="4:5" ht="26.1" customHeight="1">
      <c r="D8272" s="64"/>
      <c r="E8272" s="71"/>
    </row>
    <row r="8273" spans="4:5" ht="26.1" customHeight="1">
      <c r="D8273" s="64"/>
      <c r="E8273" s="71"/>
    </row>
    <row r="8274" spans="4:5" ht="26.1" customHeight="1">
      <c r="D8274" s="64"/>
      <c r="E8274" s="71"/>
    </row>
    <row r="8275" spans="4:5" ht="26.1" customHeight="1">
      <c r="D8275" s="64"/>
      <c r="E8275" s="71"/>
    </row>
    <row r="8276" spans="4:5" ht="26.1" customHeight="1">
      <c r="D8276" s="64"/>
      <c r="E8276" s="71"/>
    </row>
    <row r="8277" spans="4:5" ht="26.1" customHeight="1">
      <c r="D8277" s="64"/>
      <c r="E8277" s="71"/>
    </row>
    <row r="8278" spans="4:5" ht="26.1" customHeight="1">
      <c r="D8278" s="64"/>
      <c r="E8278" s="71"/>
    </row>
    <row r="8279" spans="4:5" ht="26.1" customHeight="1">
      <c r="D8279" s="64"/>
      <c r="E8279" s="71"/>
    </row>
    <row r="8280" spans="4:5" ht="26.1" customHeight="1">
      <c r="D8280" s="64"/>
      <c r="E8280" s="71"/>
    </row>
    <row r="8281" spans="4:5" ht="26.1" customHeight="1">
      <c r="D8281" s="64"/>
      <c r="E8281" s="71"/>
    </row>
    <row r="8282" spans="4:5" ht="26.1" customHeight="1">
      <c r="D8282" s="64"/>
      <c r="E8282" s="71"/>
    </row>
    <row r="8283" spans="4:5" ht="26.1" customHeight="1">
      <c r="D8283" s="64"/>
      <c r="E8283" s="71"/>
    </row>
    <row r="8284" spans="4:5" ht="26.1" customHeight="1">
      <c r="D8284" s="64"/>
      <c r="E8284" s="71"/>
    </row>
    <row r="8285" spans="4:5" ht="26.1" customHeight="1">
      <c r="D8285" s="64"/>
      <c r="E8285" s="71"/>
    </row>
    <row r="8286" spans="4:5" ht="26.1" customHeight="1">
      <c r="D8286" s="64"/>
      <c r="E8286" s="71"/>
    </row>
    <row r="8287" spans="4:5" ht="26.1" customHeight="1">
      <c r="D8287" s="64"/>
      <c r="E8287" s="71"/>
    </row>
    <row r="8288" spans="4:5" ht="26.1" customHeight="1">
      <c r="D8288" s="64"/>
      <c r="E8288" s="71"/>
    </row>
    <row r="8289" spans="4:5" ht="26.1" customHeight="1">
      <c r="D8289" s="64"/>
      <c r="E8289" s="71"/>
    </row>
    <row r="8290" spans="4:5" ht="26.1" customHeight="1">
      <c r="D8290" s="64"/>
      <c r="E8290" s="71"/>
    </row>
    <row r="8291" spans="4:5" ht="26.1" customHeight="1">
      <c r="D8291" s="64"/>
      <c r="E8291" s="71"/>
    </row>
    <row r="8292" spans="4:5" ht="26.1" customHeight="1">
      <c r="D8292" s="64"/>
      <c r="E8292" s="71"/>
    </row>
    <row r="8293" spans="4:5" ht="26.1" customHeight="1">
      <c r="D8293" s="64"/>
      <c r="E8293" s="71"/>
    </row>
    <row r="8294" spans="4:5" ht="26.1" customHeight="1">
      <c r="D8294" s="64"/>
      <c r="E8294" s="71"/>
    </row>
    <row r="8295" spans="4:5" ht="26.1" customHeight="1">
      <c r="D8295" s="64"/>
      <c r="E8295" s="71"/>
    </row>
    <row r="8296" spans="4:5" ht="26.1" customHeight="1">
      <c r="D8296" s="64"/>
      <c r="E8296" s="71"/>
    </row>
    <row r="8297" spans="4:5" ht="26.1" customHeight="1">
      <c r="D8297" s="64"/>
      <c r="E8297" s="71"/>
    </row>
    <row r="8298" spans="4:5" ht="26.1" customHeight="1">
      <c r="D8298" s="64"/>
      <c r="E8298" s="71"/>
    </row>
    <row r="8299" spans="4:5" ht="26.1" customHeight="1">
      <c r="D8299" s="64"/>
      <c r="E8299" s="71"/>
    </row>
    <row r="8300" spans="4:5" ht="26.1" customHeight="1">
      <c r="D8300" s="64"/>
      <c r="E8300" s="71"/>
    </row>
    <row r="8301" spans="4:5" ht="26.1" customHeight="1">
      <c r="D8301" s="64"/>
      <c r="E8301" s="71"/>
    </row>
    <row r="8302" spans="4:5" ht="26.1" customHeight="1">
      <c r="D8302" s="64"/>
      <c r="E8302" s="71"/>
    </row>
    <row r="8303" spans="4:5" ht="26.1" customHeight="1">
      <c r="D8303" s="64"/>
      <c r="E8303" s="71"/>
    </row>
    <row r="8304" spans="4:5" ht="26.1" customHeight="1">
      <c r="D8304" s="64"/>
      <c r="E8304" s="71"/>
    </row>
    <row r="8305" spans="4:5" ht="26.1" customHeight="1">
      <c r="D8305" s="64"/>
      <c r="E8305" s="71"/>
    </row>
    <row r="8306" spans="4:5" ht="26.1" customHeight="1">
      <c r="D8306" s="64"/>
      <c r="E8306" s="71"/>
    </row>
    <row r="8307" spans="4:5" ht="26.1" customHeight="1">
      <c r="D8307" s="64"/>
      <c r="E8307" s="71"/>
    </row>
    <row r="8308" spans="4:5" ht="26.1" customHeight="1">
      <c r="D8308" s="64"/>
      <c r="E8308" s="71"/>
    </row>
    <row r="8309" spans="4:5" ht="26.1" customHeight="1">
      <c r="D8309" s="64"/>
      <c r="E8309" s="71"/>
    </row>
    <row r="8310" spans="4:5" ht="26.1" customHeight="1">
      <c r="D8310" s="64"/>
      <c r="E8310" s="71"/>
    </row>
    <row r="8311" spans="4:5" ht="26.1" customHeight="1">
      <c r="D8311" s="64"/>
      <c r="E8311" s="71"/>
    </row>
    <row r="8312" spans="4:5" ht="26.1" customHeight="1">
      <c r="D8312" s="64"/>
      <c r="E8312" s="71"/>
    </row>
    <row r="8313" spans="4:5" ht="26.1" customHeight="1">
      <c r="D8313" s="64"/>
      <c r="E8313" s="71"/>
    </row>
    <row r="8314" spans="4:5" ht="26.1" customHeight="1">
      <c r="D8314" s="64"/>
      <c r="E8314" s="71"/>
    </row>
    <row r="8315" spans="4:5" ht="26.1" customHeight="1">
      <c r="D8315" s="64"/>
      <c r="E8315" s="71"/>
    </row>
    <row r="8316" spans="4:5" ht="26.1" customHeight="1">
      <c r="D8316" s="64"/>
      <c r="E8316" s="71"/>
    </row>
    <row r="8317" spans="4:5" ht="26.1" customHeight="1">
      <c r="D8317" s="64"/>
      <c r="E8317" s="71"/>
    </row>
    <row r="8318" spans="4:5" ht="26.1" customHeight="1">
      <c r="D8318" s="64"/>
      <c r="E8318" s="71"/>
    </row>
    <row r="8319" spans="4:5" ht="26.1" customHeight="1">
      <c r="D8319" s="64"/>
      <c r="E8319" s="71"/>
    </row>
    <row r="8320" spans="4:5" ht="26.1" customHeight="1">
      <c r="D8320" s="64"/>
      <c r="E8320" s="71"/>
    </row>
    <row r="8321" spans="4:5" ht="26.1" customHeight="1">
      <c r="D8321" s="64"/>
      <c r="E8321" s="71"/>
    </row>
    <row r="8322" spans="4:5" ht="26.1" customHeight="1">
      <c r="D8322" s="64"/>
      <c r="E8322" s="71"/>
    </row>
    <row r="8323" spans="4:5" ht="26.1" customHeight="1">
      <c r="D8323" s="64"/>
      <c r="E8323" s="71"/>
    </row>
    <row r="8324" spans="4:5" ht="26.1" customHeight="1">
      <c r="D8324" s="64"/>
      <c r="E8324" s="71"/>
    </row>
    <row r="8325" spans="4:5" ht="26.1" customHeight="1">
      <c r="D8325" s="64"/>
      <c r="E8325" s="71"/>
    </row>
    <row r="8326" spans="4:5" ht="26.1" customHeight="1">
      <c r="D8326" s="64"/>
      <c r="E8326" s="71"/>
    </row>
    <row r="8327" spans="4:5" ht="26.1" customHeight="1">
      <c r="D8327" s="64"/>
      <c r="E8327" s="71"/>
    </row>
    <row r="8328" spans="4:5" ht="26.1" customHeight="1">
      <c r="D8328" s="64"/>
      <c r="E8328" s="71"/>
    </row>
    <row r="8329" spans="4:5" ht="26.1" customHeight="1">
      <c r="D8329" s="64"/>
      <c r="E8329" s="71"/>
    </row>
    <row r="8330" spans="4:5" ht="26.1" customHeight="1">
      <c r="D8330" s="64"/>
      <c r="E8330" s="71"/>
    </row>
    <row r="8331" spans="4:5" ht="26.1" customHeight="1">
      <c r="D8331" s="64"/>
      <c r="E8331" s="71"/>
    </row>
    <row r="8332" spans="4:5" ht="26.1" customHeight="1">
      <c r="D8332" s="64"/>
      <c r="E8332" s="71"/>
    </row>
    <row r="8333" spans="4:5" ht="26.1" customHeight="1">
      <c r="D8333" s="64"/>
      <c r="E8333" s="71"/>
    </row>
    <row r="8334" spans="4:5" ht="26.1" customHeight="1">
      <c r="D8334" s="64"/>
      <c r="E8334" s="71"/>
    </row>
    <row r="8335" spans="4:5" ht="26.1" customHeight="1">
      <c r="D8335" s="64"/>
      <c r="E8335" s="71"/>
    </row>
    <row r="8336" spans="4:5" ht="26.1" customHeight="1">
      <c r="D8336" s="64"/>
      <c r="E8336" s="71"/>
    </row>
    <row r="8337" spans="4:5" ht="26.1" customHeight="1">
      <c r="D8337" s="64"/>
      <c r="E8337" s="71"/>
    </row>
    <row r="8338" spans="4:5" ht="26.1" customHeight="1">
      <c r="D8338" s="64"/>
      <c r="E8338" s="71"/>
    </row>
    <row r="8339" spans="4:5" ht="26.1" customHeight="1">
      <c r="D8339" s="64"/>
      <c r="E8339" s="71"/>
    </row>
    <row r="8340" spans="4:5" ht="26.1" customHeight="1">
      <c r="D8340" s="64"/>
      <c r="E8340" s="71"/>
    </row>
    <row r="8341" spans="4:5" ht="26.1" customHeight="1">
      <c r="D8341" s="64"/>
      <c r="E8341" s="71"/>
    </row>
    <row r="8342" spans="4:5" ht="26.1" customHeight="1">
      <c r="D8342" s="64"/>
      <c r="E8342" s="71"/>
    </row>
    <row r="8343" spans="4:5" ht="26.1" customHeight="1">
      <c r="D8343" s="64"/>
      <c r="E8343" s="71"/>
    </row>
    <row r="8344" spans="4:5" ht="26.1" customHeight="1">
      <c r="D8344" s="64"/>
      <c r="E8344" s="71"/>
    </row>
    <row r="8345" spans="4:5" ht="26.1" customHeight="1">
      <c r="D8345" s="64"/>
      <c r="E8345" s="71"/>
    </row>
    <row r="8346" spans="4:5" ht="26.1" customHeight="1">
      <c r="D8346" s="64"/>
      <c r="E8346" s="71"/>
    </row>
    <row r="8347" spans="4:5" ht="26.1" customHeight="1">
      <c r="D8347" s="64"/>
      <c r="E8347" s="71"/>
    </row>
    <row r="8348" spans="4:5" ht="26.1" customHeight="1">
      <c r="D8348" s="64"/>
      <c r="E8348" s="71"/>
    </row>
    <row r="8349" spans="4:5" ht="26.1" customHeight="1">
      <c r="D8349" s="64"/>
      <c r="E8349" s="71"/>
    </row>
    <row r="8350" spans="4:5" ht="26.1" customHeight="1">
      <c r="D8350" s="64"/>
      <c r="E8350" s="71"/>
    </row>
    <row r="8351" spans="4:5" ht="26.1" customHeight="1">
      <c r="D8351" s="64"/>
      <c r="E8351" s="71"/>
    </row>
    <row r="8352" spans="4:5" ht="26.1" customHeight="1">
      <c r="D8352" s="64"/>
      <c r="E8352" s="71"/>
    </row>
    <row r="8353" spans="4:5" ht="26.1" customHeight="1">
      <c r="D8353" s="64"/>
      <c r="E8353" s="71"/>
    </row>
    <row r="8354" spans="4:5" ht="26.1" customHeight="1">
      <c r="D8354" s="64"/>
      <c r="E8354" s="71"/>
    </row>
    <row r="8355" spans="4:5" ht="26.1" customHeight="1">
      <c r="D8355" s="64"/>
      <c r="E8355" s="71"/>
    </row>
    <row r="8356" spans="4:5" ht="26.1" customHeight="1">
      <c r="D8356" s="64"/>
      <c r="E8356" s="71"/>
    </row>
    <row r="8357" spans="4:5" ht="26.1" customHeight="1">
      <c r="D8357" s="64"/>
      <c r="E8357" s="71"/>
    </row>
    <row r="8358" spans="4:5" ht="26.1" customHeight="1">
      <c r="D8358" s="64"/>
      <c r="E8358" s="71"/>
    </row>
    <row r="8359" spans="4:5" ht="26.1" customHeight="1">
      <c r="D8359" s="64"/>
      <c r="E8359" s="71"/>
    </row>
    <row r="8360" spans="4:5" ht="26.1" customHeight="1">
      <c r="D8360" s="64"/>
      <c r="E8360" s="71"/>
    </row>
    <row r="8361" spans="4:5" ht="26.1" customHeight="1">
      <c r="D8361" s="64"/>
      <c r="E8361" s="71"/>
    </row>
    <row r="8362" spans="4:5" ht="26.1" customHeight="1">
      <c r="D8362" s="64"/>
      <c r="E8362" s="71"/>
    </row>
    <row r="8363" spans="4:5" ht="26.1" customHeight="1">
      <c r="D8363" s="64"/>
      <c r="E8363" s="71"/>
    </row>
    <row r="8364" spans="4:5" ht="26.1" customHeight="1">
      <c r="D8364" s="64"/>
      <c r="E8364" s="71"/>
    </row>
    <row r="8365" spans="4:5" ht="26.1" customHeight="1">
      <c r="D8365" s="64"/>
      <c r="E8365" s="71"/>
    </row>
    <row r="8366" spans="4:5" ht="26.1" customHeight="1">
      <c r="D8366" s="64"/>
      <c r="E8366" s="71"/>
    </row>
    <row r="8367" spans="4:5" ht="26.1" customHeight="1">
      <c r="D8367" s="64"/>
      <c r="E8367" s="71"/>
    </row>
    <row r="8368" spans="4:5" ht="26.1" customHeight="1">
      <c r="D8368" s="64"/>
      <c r="E8368" s="71"/>
    </row>
    <row r="8369" spans="4:5" ht="26.1" customHeight="1">
      <c r="D8369" s="64"/>
      <c r="E8369" s="71"/>
    </row>
    <row r="8370" spans="4:5" ht="26.1" customHeight="1">
      <c r="D8370" s="64"/>
      <c r="E8370" s="71"/>
    </row>
    <row r="8371" spans="4:5" ht="26.1" customHeight="1">
      <c r="D8371" s="64"/>
      <c r="E8371" s="71"/>
    </row>
    <row r="8372" spans="4:5" ht="26.1" customHeight="1">
      <c r="D8372" s="64"/>
      <c r="E8372" s="71"/>
    </row>
    <row r="8373" spans="4:5" ht="26.1" customHeight="1">
      <c r="D8373" s="64"/>
      <c r="E8373" s="71"/>
    </row>
    <row r="8374" spans="4:5" ht="26.1" customHeight="1">
      <c r="D8374" s="64"/>
      <c r="E8374" s="71"/>
    </row>
    <row r="8375" spans="4:5" ht="26.1" customHeight="1">
      <c r="D8375" s="64"/>
      <c r="E8375" s="71"/>
    </row>
    <row r="8376" spans="4:5" ht="26.1" customHeight="1">
      <c r="D8376" s="64"/>
      <c r="E8376" s="71"/>
    </row>
    <row r="8377" spans="4:5" ht="26.1" customHeight="1">
      <c r="D8377" s="64"/>
      <c r="E8377" s="71"/>
    </row>
    <row r="8378" spans="4:5" ht="26.1" customHeight="1">
      <c r="D8378" s="64"/>
      <c r="E8378" s="71"/>
    </row>
    <row r="8379" spans="4:5" ht="26.1" customHeight="1">
      <c r="D8379" s="64"/>
      <c r="E8379" s="71"/>
    </row>
    <row r="8380" spans="4:5" ht="26.1" customHeight="1">
      <c r="D8380" s="64"/>
      <c r="E8380" s="71"/>
    </row>
    <row r="8381" spans="4:5" ht="26.1" customHeight="1">
      <c r="D8381" s="64"/>
      <c r="E8381" s="71"/>
    </row>
    <row r="8382" spans="4:5" ht="26.1" customHeight="1">
      <c r="D8382" s="64"/>
      <c r="E8382" s="71"/>
    </row>
    <row r="8383" spans="4:5" ht="26.1" customHeight="1">
      <c r="D8383" s="64"/>
      <c r="E8383" s="71"/>
    </row>
    <row r="8384" spans="4:5" ht="26.1" customHeight="1">
      <c r="D8384" s="64"/>
      <c r="E8384" s="71"/>
    </row>
    <row r="8385" spans="4:5" ht="26.1" customHeight="1">
      <c r="D8385" s="64"/>
      <c r="E8385" s="71"/>
    </row>
    <row r="8386" spans="4:5" ht="26.1" customHeight="1">
      <c r="D8386" s="64"/>
      <c r="E8386" s="71"/>
    </row>
    <row r="8387" spans="4:5" ht="26.1" customHeight="1">
      <c r="D8387" s="64"/>
      <c r="E8387" s="71"/>
    </row>
    <row r="8388" spans="4:5" ht="26.1" customHeight="1">
      <c r="D8388" s="64"/>
      <c r="E8388" s="71"/>
    </row>
    <row r="8389" spans="4:5" ht="26.1" customHeight="1">
      <c r="D8389" s="64"/>
      <c r="E8389" s="71"/>
    </row>
    <row r="8390" spans="4:5" ht="26.1" customHeight="1">
      <c r="D8390" s="64"/>
      <c r="E8390" s="71"/>
    </row>
    <row r="8391" spans="4:5" ht="26.1" customHeight="1">
      <c r="D8391" s="64"/>
      <c r="E8391" s="71"/>
    </row>
    <row r="8392" spans="4:5" ht="26.1" customHeight="1">
      <c r="D8392" s="64"/>
      <c r="E8392" s="71"/>
    </row>
    <row r="8393" spans="4:5" ht="26.1" customHeight="1">
      <c r="D8393" s="64"/>
      <c r="E8393" s="71"/>
    </row>
    <row r="8394" spans="4:5" ht="26.1" customHeight="1">
      <c r="D8394" s="64"/>
      <c r="E8394" s="71"/>
    </row>
    <row r="8395" spans="4:5" ht="26.1" customHeight="1">
      <c r="D8395" s="64"/>
      <c r="E8395" s="71"/>
    </row>
    <row r="8396" spans="4:5" ht="26.1" customHeight="1">
      <c r="D8396" s="64"/>
      <c r="E8396" s="71"/>
    </row>
    <row r="8397" spans="4:5" ht="26.1" customHeight="1">
      <c r="D8397" s="64"/>
      <c r="E8397" s="71"/>
    </row>
    <row r="8398" spans="4:5" ht="26.1" customHeight="1">
      <c r="D8398" s="64"/>
      <c r="E8398" s="71"/>
    </row>
    <row r="8399" spans="4:5" ht="26.1" customHeight="1">
      <c r="D8399" s="64"/>
      <c r="E8399" s="71"/>
    </row>
    <row r="8400" spans="4:5" ht="26.1" customHeight="1">
      <c r="D8400" s="64"/>
      <c r="E8400" s="71"/>
    </row>
    <row r="8401" spans="4:5" ht="26.1" customHeight="1">
      <c r="D8401" s="64"/>
      <c r="E8401" s="71"/>
    </row>
    <row r="8402" spans="4:5" ht="26.1" customHeight="1">
      <c r="D8402" s="64"/>
      <c r="E8402" s="71"/>
    </row>
    <row r="8403" spans="4:5" ht="26.1" customHeight="1">
      <c r="D8403" s="64"/>
      <c r="E8403" s="71"/>
    </row>
    <row r="8404" spans="4:5" ht="26.1" customHeight="1">
      <c r="D8404" s="64"/>
      <c r="E8404" s="71"/>
    </row>
    <row r="8405" spans="4:5" ht="26.1" customHeight="1">
      <c r="D8405" s="64"/>
      <c r="E8405" s="71"/>
    </row>
    <row r="8406" spans="4:5" ht="26.1" customHeight="1">
      <c r="D8406" s="64"/>
      <c r="E8406" s="71"/>
    </row>
    <row r="8407" spans="4:5" ht="26.1" customHeight="1">
      <c r="D8407" s="64"/>
      <c r="E8407" s="71"/>
    </row>
    <row r="8408" spans="4:5" ht="26.1" customHeight="1">
      <c r="D8408" s="64"/>
      <c r="E8408" s="71"/>
    </row>
    <row r="8409" spans="4:5" ht="26.1" customHeight="1">
      <c r="D8409" s="64"/>
      <c r="E8409" s="71"/>
    </row>
    <row r="8410" spans="4:5" ht="26.1" customHeight="1">
      <c r="D8410" s="64"/>
      <c r="E8410" s="71"/>
    </row>
    <row r="8411" spans="4:5" ht="26.1" customHeight="1">
      <c r="D8411" s="64"/>
      <c r="E8411" s="71"/>
    </row>
    <row r="8412" spans="4:5" ht="26.1" customHeight="1">
      <c r="D8412" s="64"/>
      <c r="E8412" s="71"/>
    </row>
    <row r="8413" spans="4:5" ht="26.1" customHeight="1">
      <c r="D8413" s="64"/>
      <c r="E8413" s="71"/>
    </row>
    <row r="8414" spans="4:5" ht="26.1" customHeight="1">
      <c r="D8414" s="64"/>
      <c r="E8414" s="71"/>
    </row>
    <row r="8415" spans="4:5" ht="26.1" customHeight="1">
      <c r="D8415" s="64"/>
      <c r="E8415" s="71"/>
    </row>
    <row r="8416" spans="4:5" ht="26.1" customHeight="1">
      <c r="D8416" s="64"/>
      <c r="E8416" s="71"/>
    </row>
    <row r="8417" spans="4:5" ht="26.1" customHeight="1">
      <c r="D8417" s="64"/>
      <c r="E8417" s="71"/>
    </row>
    <row r="8418" spans="4:5" ht="26.1" customHeight="1">
      <c r="D8418" s="64"/>
      <c r="E8418" s="71"/>
    </row>
    <row r="8419" spans="4:5" ht="26.1" customHeight="1">
      <c r="D8419" s="64"/>
      <c r="E8419" s="71"/>
    </row>
    <row r="8420" spans="4:5" ht="26.1" customHeight="1">
      <c r="D8420" s="64"/>
      <c r="E8420" s="71"/>
    </row>
    <row r="8421" spans="4:5" ht="26.1" customHeight="1">
      <c r="D8421" s="64"/>
      <c r="E8421" s="71"/>
    </row>
    <row r="8422" spans="4:5" ht="26.1" customHeight="1">
      <c r="D8422" s="64"/>
      <c r="E8422" s="71"/>
    </row>
    <row r="8423" spans="4:5" ht="26.1" customHeight="1">
      <c r="D8423" s="64"/>
      <c r="E8423" s="71"/>
    </row>
    <row r="8424" spans="4:5" ht="26.1" customHeight="1">
      <c r="D8424" s="64"/>
      <c r="E8424" s="71"/>
    </row>
    <row r="8425" spans="4:5" ht="26.1" customHeight="1">
      <c r="D8425" s="64"/>
      <c r="E8425" s="71"/>
    </row>
    <row r="8426" spans="4:5" ht="26.1" customHeight="1">
      <c r="D8426" s="64"/>
      <c r="E8426" s="71"/>
    </row>
    <row r="8427" spans="4:5" ht="26.1" customHeight="1">
      <c r="D8427" s="64"/>
      <c r="E8427" s="71"/>
    </row>
    <row r="8428" spans="4:5" ht="26.1" customHeight="1">
      <c r="D8428" s="64"/>
      <c r="E8428" s="71"/>
    </row>
    <row r="8429" spans="4:5" ht="26.1" customHeight="1">
      <c r="D8429" s="64"/>
      <c r="E8429" s="71"/>
    </row>
    <row r="8430" spans="4:5" ht="26.1" customHeight="1">
      <c r="D8430" s="64"/>
      <c r="E8430" s="71"/>
    </row>
    <row r="8431" spans="4:5" ht="26.1" customHeight="1">
      <c r="D8431" s="64"/>
      <c r="E8431" s="71"/>
    </row>
    <row r="8432" spans="4:5" ht="26.1" customHeight="1">
      <c r="D8432" s="64"/>
      <c r="E8432" s="71"/>
    </row>
    <row r="8433" spans="4:5" ht="26.1" customHeight="1">
      <c r="D8433" s="64"/>
      <c r="E8433" s="71"/>
    </row>
    <row r="8434" spans="4:5" ht="26.1" customHeight="1">
      <c r="D8434" s="64"/>
      <c r="E8434" s="71"/>
    </row>
    <row r="8435" spans="4:5" ht="26.1" customHeight="1">
      <c r="D8435" s="64"/>
      <c r="E8435" s="71"/>
    </row>
    <row r="8436" spans="4:5" ht="26.1" customHeight="1">
      <c r="D8436" s="64"/>
      <c r="E8436" s="71"/>
    </row>
    <row r="8437" spans="4:5" ht="26.1" customHeight="1">
      <c r="D8437" s="64"/>
      <c r="E8437" s="71"/>
    </row>
    <row r="8438" spans="4:5" ht="26.1" customHeight="1">
      <c r="D8438" s="64"/>
      <c r="E8438" s="71"/>
    </row>
    <row r="8439" spans="4:5" ht="26.1" customHeight="1">
      <c r="D8439" s="64"/>
      <c r="E8439" s="71"/>
    </row>
    <row r="8440" spans="4:5" ht="26.1" customHeight="1">
      <c r="D8440" s="64"/>
      <c r="E8440" s="71"/>
    </row>
    <row r="8441" spans="4:5" ht="26.1" customHeight="1">
      <c r="D8441" s="64"/>
      <c r="E8441" s="71"/>
    </row>
    <row r="8442" spans="4:5" ht="26.1" customHeight="1">
      <c r="D8442" s="64"/>
      <c r="E8442" s="71"/>
    </row>
    <row r="8443" spans="4:5" ht="26.1" customHeight="1">
      <c r="D8443" s="64"/>
      <c r="E8443" s="71"/>
    </row>
    <row r="8444" spans="4:5" ht="26.1" customHeight="1">
      <c r="D8444" s="64"/>
      <c r="E8444" s="71"/>
    </row>
    <row r="8445" spans="4:5" ht="26.1" customHeight="1">
      <c r="D8445" s="64"/>
      <c r="E8445" s="71"/>
    </row>
    <row r="8446" spans="4:5" ht="26.1" customHeight="1">
      <c r="D8446" s="64"/>
      <c r="E8446" s="71"/>
    </row>
    <row r="8447" spans="4:5" ht="26.1" customHeight="1">
      <c r="D8447" s="64"/>
      <c r="E8447" s="71"/>
    </row>
    <row r="8448" spans="4:5" ht="26.1" customHeight="1">
      <c r="D8448" s="64"/>
      <c r="E8448" s="71"/>
    </row>
    <row r="8449" spans="4:5" ht="26.1" customHeight="1">
      <c r="D8449" s="64"/>
      <c r="E8449" s="71"/>
    </row>
    <row r="8450" spans="4:5" ht="26.1" customHeight="1">
      <c r="D8450" s="64"/>
      <c r="E8450" s="71"/>
    </row>
    <row r="8451" spans="4:5" ht="26.1" customHeight="1">
      <c r="D8451" s="64"/>
      <c r="E8451" s="71"/>
    </row>
    <row r="8452" spans="4:5" ht="26.1" customHeight="1">
      <c r="D8452" s="64"/>
      <c r="E8452" s="71"/>
    </row>
    <row r="8453" spans="4:5" ht="26.1" customHeight="1">
      <c r="D8453" s="64"/>
      <c r="E8453" s="71"/>
    </row>
    <row r="8454" spans="4:5" ht="26.1" customHeight="1">
      <c r="D8454" s="64"/>
      <c r="E8454" s="71"/>
    </row>
    <row r="8455" spans="4:5" ht="26.1" customHeight="1">
      <c r="D8455" s="64"/>
      <c r="E8455" s="71"/>
    </row>
    <row r="8456" spans="4:5" ht="26.1" customHeight="1">
      <c r="D8456" s="64"/>
      <c r="E8456" s="71"/>
    </row>
    <row r="8457" spans="4:5" ht="26.1" customHeight="1">
      <c r="D8457" s="64"/>
      <c r="E8457" s="71"/>
    </row>
    <row r="8458" spans="4:5" ht="26.1" customHeight="1">
      <c r="D8458" s="64"/>
      <c r="E8458" s="71"/>
    </row>
    <row r="8459" spans="4:5" ht="26.1" customHeight="1">
      <c r="D8459" s="64"/>
      <c r="E8459" s="71"/>
    </row>
    <row r="8460" spans="4:5" ht="26.1" customHeight="1">
      <c r="D8460" s="64"/>
      <c r="E8460" s="71"/>
    </row>
    <row r="8461" spans="4:5" ht="26.1" customHeight="1">
      <c r="D8461" s="64"/>
      <c r="E8461" s="71"/>
    </row>
    <row r="8462" spans="4:5" ht="26.1" customHeight="1">
      <c r="D8462" s="64"/>
      <c r="E8462" s="71"/>
    </row>
    <row r="8463" spans="4:5" ht="26.1" customHeight="1">
      <c r="D8463" s="64"/>
      <c r="E8463" s="71"/>
    </row>
    <row r="8464" spans="4:5" ht="26.1" customHeight="1">
      <c r="D8464" s="64"/>
      <c r="E8464" s="71"/>
    </row>
    <row r="8465" spans="4:5" ht="26.1" customHeight="1">
      <c r="D8465" s="64"/>
      <c r="E8465" s="71"/>
    </row>
    <row r="8466" spans="4:5" ht="26.1" customHeight="1">
      <c r="D8466" s="64"/>
      <c r="E8466" s="71"/>
    </row>
    <row r="8467" spans="4:5" ht="26.1" customHeight="1">
      <c r="D8467" s="64"/>
      <c r="E8467" s="71"/>
    </row>
    <row r="8468" spans="4:5" ht="26.1" customHeight="1">
      <c r="D8468" s="64"/>
      <c r="E8468" s="71"/>
    </row>
    <row r="8469" spans="4:5" ht="26.1" customHeight="1">
      <c r="D8469" s="64"/>
      <c r="E8469" s="71"/>
    </row>
    <row r="8470" spans="4:5" ht="26.1" customHeight="1">
      <c r="D8470" s="64"/>
      <c r="E8470" s="71"/>
    </row>
    <row r="8471" spans="4:5" ht="26.1" customHeight="1">
      <c r="D8471" s="64"/>
      <c r="E8471" s="71"/>
    </row>
    <row r="8472" spans="4:5" ht="26.1" customHeight="1">
      <c r="D8472" s="64"/>
      <c r="E8472" s="71"/>
    </row>
    <row r="8473" spans="4:5" ht="26.1" customHeight="1">
      <c r="D8473" s="64"/>
      <c r="E8473" s="71"/>
    </row>
    <row r="8474" spans="4:5" ht="26.1" customHeight="1">
      <c r="D8474" s="64"/>
      <c r="E8474" s="71"/>
    </row>
    <row r="8475" spans="4:5" ht="26.1" customHeight="1">
      <c r="D8475" s="64"/>
      <c r="E8475" s="71"/>
    </row>
    <row r="8476" spans="4:5" ht="26.1" customHeight="1">
      <c r="D8476" s="64"/>
      <c r="E8476" s="71"/>
    </row>
    <row r="8477" spans="4:5" ht="26.1" customHeight="1">
      <c r="D8477" s="64"/>
      <c r="E8477" s="71"/>
    </row>
    <row r="8478" spans="4:5" ht="26.1" customHeight="1">
      <c r="D8478" s="64"/>
      <c r="E8478" s="71"/>
    </row>
    <row r="8479" spans="4:5" ht="26.1" customHeight="1">
      <c r="D8479" s="64"/>
      <c r="E8479" s="71"/>
    </row>
    <row r="8480" spans="4:5" ht="26.1" customHeight="1">
      <c r="D8480" s="64"/>
      <c r="E8480" s="71"/>
    </row>
    <row r="8481" spans="4:5" ht="26.1" customHeight="1">
      <c r="D8481" s="64"/>
      <c r="E8481" s="71"/>
    </row>
    <row r="8482" spans="4:5" ht="26.1" customHeight="1">
      <c r="D8482" s="64"/>
      <c r="E8482" s="71"/>
    </row>
    <row r="8483" spans="4:5" ht="26.1" customHeight="1">
      <c r="D8483" s="64"/>
      <c r="E8483" s="71"/>
    </row>
    <row r="8484" spans="4:5" ht="26.1" customHeight="1">
      <c r="D8484" s="64"/>
      <c r="E8484" s="71"/>
    </row>
    <row r="8485" spans="4:5" ht="26.1" customHeight="1">
      <c r="D8485" s="64"/>
      <c r="E8485" s="71"/>
    </row>
    <row r="8486" spans="4:5" ht="26.1" customHeight="1">
      <c r="D8486" s="64"/>
      <c r="E8486" s="71"/>
    </row>
    <row r="8487" spans="4:5" ht="26.1" customHeight="1">
      <c r="D8487" s="64"/>
      <c r="E8487" s="71"/>
    </row>
    <row r="8488" spans="4:5" ht="26.1" customHeight="1">
      <c r="D8488" s="64"/>
      <c r="E8488" s="71"/>
    </row>
    <row r="8489" spans="4:5" ht="26.1" customHeight="1">
      <c r="D8489" s="64"/>
      <c r="E8489" s="71"/>
    </row>
    <row r="8490" spans="4:5" ht="26.1" customHeight="1">
      <c r="D8490" s="64"/>
      <c r="E8490" s="71"/>
    </row>
    <row r="8491" spans="4:5" ht="26.1" customHeight="1">
      <c r="D8491" s="64"/>
      <c r="E8491" s="71"/>
    </row>
    <row r="8492" spans="4:5" ht="26.1" customHeight="1">
      <c r="D8492" s="64"/>
      <c r="E8492" s="71"/>
    </row>
    <row r="8493" spans="4:5" ht="26.1" customHeight="1">
      <c r="D8493" s="64"/>
      <c r="E8493" s="71"/>
    </row>
    <row r="8494" spans="4:5" ht="26.1" customHeight="1">
      <c r="D8494" s="64"/>
      <c r="E8494" s="71"/>
    </row>
    <row r="8495" spans="4:5" ht="26.1" customHeight="1">
      <c r="D8495" s="64"/>
      <c r="E8495" s="71"/>
    </row>
    <row r="8496" spans="4:5" ht="26.1" customHeight="1">
      <c r="D8496" s="64"/>
      <c r="E8496" s="71"/>
    </row>
    <row r="8497" spans="4:5" ht="26.1" customHeight="1">
      <c r="D8497" s="64"/>
      <c r="E8497" s="71"/>
    </row>
    <row r="8498" spans="4:5" ht="26.1" customHeight="1">
      <c r="D8498" s="64"/>
      <c r="E8498" s="71"/>
    </row>
    <row r="8499" spans="4:5" ht="26.1" customHeight="1">
      <c r="D8499" s="64"/>
      <c r="E8499" s="71"/>
    </row>
    <row r="8500" spans="4:5" ht="26.1" customHeight="1">
      <c r="D8500" s="64"/>
      <c r="E8500" s="71"/>
    </row>
    <row r="8501" spans="4:5" ht="26.1" customHeight="1">
      <c r="D8501" s="64"/>
      <c r="E8501" s="71"/>
    </row>
    <row r="8502" spans="4:5" ht="26.1" customHeight="1">
      <c r="D8502" s="64"/>
      <c r="E8502" s="71"/>
    </row>
    <row r="8503" spans="4:5" ht="26.1" customHeight="1">
      <c r="D8503" s="64"/>
      <c r="E8503" s="71"/>
    </row>
    <row r="8504" spans="4:5" ht="26.1" customHeight="1">
      <c r="D8504" s="64"/>
      <c r="E8504" s="71"/>
    </row>
    <row r="8505" spans="4:5" ht="26.1" customHeight="1">
      <c r="D8505" s="64"/>
      <c r="E8505" s="71"/>
    </row>
    <row r="8506" spans="4:5" ht="26.1" customHeight="1">
      <c r="D8506" s="64"/>
      <c r="E8506" s="71"/>
    </row>
    <row r="8507" spans="4:5" ht="26.1" customHeight="1">
      <c r="D8507" s="64"/>
      <c r="E8507" s="71"/>
    </row>
    <row r="8508" spans="4:5" ht="26.1" customHeight="1">
      <c r="D8508" s="64"/>
      <c r="E8508" s="71"/>
    </row>
    <row r="8509" spans="4:5" ht="26.1" customHeight="1">
      <c r="D8509" s="64"/>
      <c r="E8509" s="71"/>
    </row>
    <row r="8510" spans="4:5" ht="26.1" customHeight="1">
      <c r="D8510" s="64"/>
      <c r="E8510" s="71"/>
    </row>
    <row r="8511" spans="4:5" ht="26.1" customHeight="1">
      <c r="D8511" s="64"/>
      <c r="E8511" s="71"/>
    </row>
    <row r="8512" spans="4:5" ht="26.1" customHeight="1">
      <c r="D8512" s="64"/>
      <c r="E8512" s="71"/>
    </row>
    <row r="8513" spans="4:5" ht="26.1" customHeight="1">
      <c r="D8513" s="64"/>
      <c r="E8513" s="71"/>
    </row>
    <row r="8514" spans="4:5" ht="26.1" customHeight="1">
      <c r="D8514" s="64"/>
      <c r="E8514" s="71"/>
    </row>
    <row r="8515" spans="4:5" ht="26.1" customHeight="1">
      <c r="D8515" s="64"/>
      <c r="E8515" s="71"/>
    </row>
    <row r="8516" spans="4:5" ht="26.1" customHeight="1">
      <c r="D8516" s="64"/>
      <c r="E8516" s="71"/>
    </row>
    <row r="8517" spans="4:5" ht="26.1" customHeight="1">
      <c r="D8517" s="64"/>
      <c r="E8517" s="71"/>
    </row>
    <row r="8518" spans="4:5" ht="26.1" customHeight="1">
      <c r="D8518" s="64"/>
      <c r="E8518" s="71"/>
    </row>
    <row r="8519" spans="4:5" ht="26.1" customHeight="1">
      <c r="D8519" s="64"/>
      <c r="E8519" s="71"/>
    </row>
    <row r="8520" spans="4:5" ht="26.1" customHeight="1">
      <c r="D8520" s="64"/>
      <c r="E8520" s="71"/>
    </row>
    <row r="8521" spans="4:5" ht="26.1" customHeight="1">
      <c r="D8521" s="64"/>
      <c r="E8521" s="71"/>
    </row>
    <row r="8522" spans="4:5" ht="26.1" customHeight="1">
      <c r="D8522" s="64"/>
      <c r="E8522" s="71"/>
    </row>
    <row r="8523" spans="4:5" ht="26.1" customHeight="1">
      <c r="D8523" s="64"/>
      <c r="E8523" s="71"/>
    </row>
    <row r="8524" spans="4:5" ht="26.1" customHeight="1">
      <c r="D8524" s="64"/>
      <c r="E8524" s="71"/>
    </row>
    <row r="8525" spans="4:5" ht="26.1" customHeight="1">
      <c r="D8525" s="64"/>
      <c r="E8525" s="71"/>
    </row>
    <row r="8526" spans="4:5" ht="26.1" customHeight="1">
      <c r="D8526" s="64"/>
      <c r="E8526" s="71"/>
    </row>
    <row r="8527" spans="4:5" ht="26.1" customHeight="1">
      <c r="D8527" s="64"/>
      <c r="E8527" s="71"/>
    </row>
    <row r="8528" spans="4:5" ht="26.1" customHeight="1">
      <c r="D8528" s="64"/>
      <c r="E8528" s="71"/>
    </row>
    <row r="8529" spans="4:5" ht="26.1" customHeight="1">
      <c r="D8529" s="64"/>
      <c r="E8529" s="71"/>
    </row>
    <row r="8530" spans="4:5" ht="26.1" customHeight="1">
      <c r="D8530" s="64"/>
      <c r="E8530" s="71"/>
    </row>
    <row r="8531" spans="4:5" ht="26.1" customHeight="1">
      <c r="D8531" s="64"/>
      <c r="E8531" s="71"/>
    </row>
    <row r="8532" spans="4:5" ht="26.1" customHeight="1">
      <c r="D8532" s="64"/>
      <c r="E8532" s="71"/>
    </row>
    <row r="8533" spans="4:5" ht="26.1" customHeight="1">
      <c r="D8533" s="64"/>
      <c r="E8533" s="71"/>
    </row>
    <row r="8534" spans="4:5" ht="26.1" customHeight="1">
      <c r="D8534" s="64"/>
      <c r="E8534" s="71"/>
    </row>
    <row r="8535" spans="4:5" ht="26.1" customHeight="1">
      <c r="D8535" s="64"/>
      <c r="E8535" s="71"/>
    </row>
    <row r="8536" spans="4:5" ht="26.1" customHeight="1">
      <c r="D8536" s="64"/>
      <c r="E8536" s="71"/>
    </row>
    <row r="8537" spans="4:5" ht="26.1" customHeight="1">
      <c r="D8537" s="64"/>
      <c r="E8537" s="71"/>
    </row>
    <row r="8538" spans="4:5" ht="26.1" customHeight="1">
      <c r="D8538" s="64"/>
      <c r="E8538" s="71"/>
    </row>
    <row r="8539" spans="4:5" ht="26.1" customHeight="1">
      <c r="D8539" s="64"/>
      <c r="E8539" s="71"/>
    </row>
    <row r="8540" spans="4:5" ht="26.1" customHeight="1">
      <c r="D8540" s="64"/>
      <c r="E8540" s="71"/>
    </row>
    <row r="8541" spans="4:5" ht="26.1" customHeight="1">
      <c r="D8541" s="64"/>
      <c r="E8541" s="71"/>
    </row>
    <row r="8542" spans="4:5" ht="26.1" customHeight="1">
      <c r="D8542" s="64"/>
      <c r="E8542" s="71"/>
    </row>
    <row r="8543" spans="4:5" ht="26.1" customHeight="1">
      <c r="D8543" s="64"/>
      <c r="E8543" s="71"/>
    </row>
    <row r="8544" spans="4:5" ht="26.1" customHeight="1">
      <c r="D8544" s="64"/>
      <c r="E8544" s="71"/>
    </row>
    <row r="8545" spans="4:5" ht="26.1" customHeight="1">
      <c r="D8545" s="64"/>
      <c r="E8545" s="71"/>
    </row>
    <row r="8546" spans="4:5" ht="26.1" customHeight="1">
      <c r="D8546" s="64"/>
      <c r="E8546" s="71"/>
    </row>
    <row r="8547" spans="4:5" ht="26.1" customHeight="1">
      <c r="D8547" s="64"/>
      <c r="E8547" s="71"/>
    </row>
    <row r="8548" spans="4:5" ht="26.1" customHeight="1">
      <c r="D8548" s="64"/>
      <c r="E8548" s="71"/>
    </row>
    <row r="8549" spans="4:5" ht="26.1" customHeight="1">
      <c r="D8549" s="64"/>
      <c r="E8549" s="71"/>
    </row>
    <row r="8550" spans="4:5" ht="26.1" customHeight="1">
      <c r="D8550" s="64"/>
      <c r="E8550" s="71"/>
    </row>
    <row r="8551" spans="4:5" ht="26.1" customHeight="1">
      <c r="D8551" s="64"/>
      <c r="E8551" s="71"/>
    </row>
    <row r="8552" spans="4:5" ht="26.1" customHeight="1">
      <c r="D8552" s="64"/>
      <c r="E8552" s="71"/>
    </row>
    <row r="8553" spans="4:5" ht="26.1" customHeight="1">
      <c r="D8553" s="64"/>
      <c r="E8553" s="71"/>
    </row>
    <row r="8554" spans="4:5" ht="26.1" customHeight="1">
      <c r="D8554" s="64"/>
      <c r="E8554" s="71"/>
    </row>
    <row r="8555" spans="4:5" ht="26.1" customHeight="1">
      <c r="D8555" s="64"/>
      <c r="E8555" s="71"/>
    </row>
    <row r="8556" spans="4:5" ht="26.1" customHeight="1">
      <c r="D8556" s="64"/>
      <c r="E8556" s="71"/>
    </row>
    <row r="8557" spans="4:5" ht="26.1" customHeight="1">
      <c r="D8557" s="64"/>
      <c r="E8557" s="71"/>
    </row>
    <row r="8558" spans="4:5" ht="26.1" customHeight="1">
      <c r="D8558" s="64"/>
      <c r="E8558" s="71"/>
    </row>
    <row r="8559" spans="4:5" ht="26.1" customHeight="1">
      <c r="D8559" s="64"/>
      <c r="E8559" s="71"/>
    </row>
    <row r="8560" spans="4:5" ht="26.1" customHeight="1">
      <c r="D8560" s="64"/>
      <c r="E8560" s="71"/>
    </row>
    <row r="8561" spans="4:5" ht="26.1" customHeight="1">
      <c r="D8561" s="64"/>
      <c r="E8561" s="71"/>
    </row>
    <row r="8562" spans="4:5" ht="26.1" customHeight="1">
      <c r="D8562" s="64"/>
      <c r="E8562" s="71"/>
    </row>
    <row r="8563" spans="4:5" ht="26.1" customHeight="1">
      <c r="D8563" s="64"/>
      <c r="E8563" s="71"/>
    </row>
    <row r="8564" spans="4:5" ht="26.1" customHeight="1">
      <c r="D8564" s="64"/>
      <c r="E8564" s="71"/>
    </row>
    <row r="8565" spans="4:5" ht="26.1" customHeight="1">
      <c r="D8565" s="64"/>
      <c r="E8565" s="71"/>
    </row>
    <row r="8566" spans="4:5" ht="26.1" customHeight="1">
      <c r="D8566" s="64"/>
      <c r="E8566" s="71"/>
    </row>
    <row r="8567" spans="4:5" ht="26.1" customHeight="1">
      <c r="D8567" s="64"/>
      <c r="E8567" s="71"/>
    </row>
    <row r="8568" spans="4:5" ht="26.1" customHeight="1">
      <c r="D8568" s="64"/>
      <c r="E8568" s="71"/>
    </row>
    <row r="8569" spans="4:5" ht="26.1" customHeight="1">
      <c r="D8569" s="64"/>
      <c r="E8569" s="71"/>
    </row>
    <row r="8570" spans="4:5" ht="26.1" customHeight="1">
      <c r="D8570" s="64"/>
      <c r="E8570" s="71"/>
    </row>
    <row r="8571" spans="4:5" ht="26.1" customHeight="1">
      <c r="D8571" s="64"/>
      <c r="E8571" s="71"/>
    </row>
    <row r="8572" spans="4:5" ht="26.1" customHeight="1">
      <c r="D8572" s="64"/>
      <c r="E8572" s="71"/>
    </row>
    <row r="8573" spans="4:5" ht="26.1" customHeight="1">
      <c r="D8573" s="64"/>
      <c r="E8573" s="71"/>
    </row>
    <row r="8574" spans="4:5" ht="26.1" customHeight="1">
      <c r="D8574" s="64"/>
      <c r="E8574" s="71"/>
    </row>
    <row r="8575" spans="4:5" ht="26.1" customHeight="1">
      <c r="D8575" s="64"/>
      <c r="E8575" s="71"/>
    </row>
    <row r="8576" spans="4:5" ht="26.1" customHeight="1">
      <c r="D8576" s="64"/>
      <c r="E8576" s="71"/>
    </row>
    <row r="8577" spans="4:5" ht="26.1" customHeight="1">
      <c r="D8577" s="64"/>
      <c r="E8577" s="71"/>
    </row>
    <row r="8578" spans="4:5" ht="26.1" customHeight="1">
      <c r="D8578" s="64"/>
      <c r="E8578" s="71"/>
    </row>
    <row r="8579" spans="4:5" ht="26.1" customHeight="1">
      <c r="D8579" s="64"/>
      <c r="E8579" s="71"/>
    </row>
    <row r="8580" spans="4:5" ht="26.1" customHeight="1">
      <c r="D8580" s="64"/>
      <c r="E8580" s="71"/>
    </row>
    <row r="8581" spans="4:5" ht="26.1" customHeight="1">
      <c r="D8581" s="64"/>
      <c r="E8581" s="71"/>
    </row>
    <row r="8582" spans="4:5" ht="26.1" customHeight="1">
      <c r="D8582" s="64"/>
      <c r="E8582" s="71"/>
    </row>
    <row r="8583" spans="4:5" ht="26.1" customHeight="1">
      <c r="D8583" s="64"/>
      <c r="E8583" s="71"/>
    </row>
    <row r="8584" spans="4:5" ht="26.1" customHeight="1">
      <c r="D8584" s="64"/>
      <c r="E8584" s="71"/>
    </row>
    <row r="8585" spans="4:5" ht="26.1" customHeight="1">
      <c r="D8585" s="64"/>
      <c r="E8585" s="71"/>
    </row>
    <row r="8586" spans="4:5" ht="26.1" customHeight="1">
      <c r="D8586" s="64"/>
      <c r="E8586" s="71"/>
    </row>
    <row r="8587" spans="4:5" ht="26.1" customHeight="1">
      <c r="D8587" s="64"/>
      <c r="E8587" s="71"/>
    </row>
    <row r="8588" spans="4:5" ht="26.1" customHeight="1">
      <c r="D8588" s="64"/>
      <c r="E8588" s="71"/>
    </row>
    <row r="8589" spans="4:5" ht="26.1" customHeight="1">
      <c r="D8589" s="64"/>
      <c r="E8589" s="71"/>
    </row>
    <row r="8590" spans="4:5" ht="26.1" customHeight="1">
      <c r="D8590" s="64"/>
      <c r="E8590" s="71"/>
    </row>
    <row r="8591" spans="4:5" ht="26.1" customHeight="1">
      <c r="D8591" s="64"/>
      <c r="E8591" s="71"/>
    </row>
    <row r="8592" spans="4:5" ht="26.1" customHeight="1">
      <c r="D8592" s="64"/>
      <c r="E8592" s="71"/>
    </row>
    <row r="8593" spans="4:5" ht="26.1" customHeight="1">
      <c r="D8593" s="64"/>
      <c r="E8593" s="71"/>
    </row>
    <row r="8594" spans="4:5" ht="26.1" customHeight="1">
      <c r="D8594" s="64"/>
      <c r="E8594" s="71"/>
    </row>
    <row r="8595" spans="4:5" ht="26.1" customHeight="1">
      <c r="D8595" s="64"/>
      <c r="E8595" s="71"/>
    </row>
    <row r="8596" spans="4:5" ht="26.1" customHeight="1">
      <c r="D8596" s="64"/>
      <c r="E8596" s="71"/>
    </row>
    <row r="8597" spans="4:5" ht="26.1" customHeight="1">
      <c r="D8597" s="64"/>
      <c r="E8597" s="71"/>
    </row>
    <row r="8598" spans="4:5" ht="26.1" customHeight="1">
      <c r="D8598" s="64"/>
      <c r="E8598" s="71"/>
    </row>
    <row r="8599" spans="4:5" ht="26.1" customHeight="1">
      <c r="D8599" s="64"/>
      <c r="E8599" s="71"/>
    </row>
    <row r="8600" spans="4:5" ht="26.1" customHeight="1">
      <c r="D8600" s="64"/>
      <c r="E8600" s="71"/>
    </row>
    <row r="8601" spans="4:5" ht="26.1" customHeight="1">
      <c r="D8601" s="64"/>
      <c r="E8601" s="71"/>
    </row>
    <row r="8602" spans="4:5" ht="26.1" customHeight="1">
      <c r="D8602" s="64"/>
      <c r="E8602" s="71"/>
    </row>
    <row r="8603" spans="4:5" ht="26.1" customHeight="1">
      <c r="D8603" s="64"/>
      <c r="E8603" s="71"/>
    </row>
    <row r="8604" spans="4:5" ht="26.1" customHeight="1">
      <c r="D8604" s="64"/>
      <c r="E8604" s="71"/>
    </row>
    <row r="8605" spans="4:5" ht="26.1" customHeight="1">
      <c r="D8605" s="64"/>
      <c r="E8605" s="71"/>
    </row>
    <row r="8606" spans="4:5" ht="26.1" customHeight="1">
      <c r="D8606" s="64"/>
      <c r="E8606" s="71"/>
    </row>
    <row r="8607" spans="4:5" ht="26.1" customHeight="1">
      <c r="D8607" s="64"/>
      <c r="E8607" s="71"/>
    </row>
    <row r="8608" spans="4:5" ht="26.1" customHeight="1">
      <c r="D8608" s="64"/>
      <c r="E8608" s="71"/>
    </row>
    <row r="8609" spans="4:5" ht="26.1" customHeight="1">
      <c r="D8609" s="64"/>
      <c r="E8609" s="71"/>
    </row>
    <row r="8610" spans="4:5" ht="26.1" customHeight="1">
      <c r="D8610" s="64"/>
      <c r="E8610" s="71"/>
    </row>
    <row r="8611" spans="4:5" ht="26.1" customHeight="1">
      <c r="D8611" s="64"/>
      <c r="E8611" s="71"/>
    </row>
    <row r="8612" spans="4:5" ht="26.1" customHeight="1">
      <c r="D8612" s="64"/>
      <c r="E8612" s="71"/>
    </row>
    <row r="8613" spans="4:5" ht="26.1" customHeight="1">
      <c r="D8613" s="64"/>
      <c r="E8613" s="71"/>
    </row>
    <row r="8614" spans="4:5" ht="26.1" customHeight="1">
      <c r="D8614" s="64"/>
      <c r="E8614" s="71"/>
    </row>
    <row r="8615" spans="4:5" ht="26.1" customHeight="1">
      <c r="D8615" s="64"/>
      <c r="E8615" s="71"/>
    </row>
    <row r="8616" spans="4:5" ht="26.1" customHeight="1">
      <c r="D8616" s="64"/>
      <c r="E8616" s="71"/>
    </row>
    <row r="8617" spans="4:5" ht="26.1" customHeight="1">
      <c r="D8617" s="64"/>
      <c r="E8617" s="71"/>
    </row>
    <row r="8618" spans="4:5" ht="26.1" customHeight="1">
      <c r="D8618" s="64"/>
      <c r="E8618" s="71"/>
    </row>
    <row r="8619" spans="4:5" ht="26.1" customHeight="1">
      <c r="D8619" s="64"/>
      <c r="E8619" s="71"/>
    </row>
    <row r="8620" spans="4:5" ht="26.1" customHeight="1">
      <c r="D8620" s="64"/>
      <c r="E8620" s="71"/>
    </row>
    <row r="8621" spans="4:5" ht="26.1" customHeight="1">
      <c r="D8621" s="64"/>
      <c r="E8621" s="71"/>
    </row>
    <row r="8622" spans="4:5" ht="26.1" customHeight="1">
      <c r="D8622" s="64"/>
      <c r="E8622" s="71"/>
    </row>
    <row r="8623" spans="4:5" ht="26.1" customHeight="1">
      <c r="D8623" s="64"/>
      <c r="E8623" s="71"/>
    </row>
    <row r="8624" spans="4:5" ht="26.1" customHeight="1">
      <c r="D8624" s="64"/>
      <c r="E8624" s="71"/>
    </row>
    <row r="8625" spans="4:5" ht="26.1" customHeight="1">
      <c r="D8625" s="64"/>
      <c r="E8625" s="71"/>
    </row>
    <row r="8626" spans="4:5" ht="26.1" customHeight="1">
      <c r="D8626" s="64"/>
      <c r="E8626" s="71"/>
    </row>
    <row r="8627" spans="4:5" ht="26.1" customHeight="1">
      <c r="D8627" s="64"/>
      <c r="E8627" s="71"/>
    </row>
    <row r="8628" spans="4:5" ht="26.1" customHeight="1">
      <c r="D8628" s="64"/>
      <c r="E8628" s="71"/>
    </row>
    <row r="8629" spans="4:5" ht="26.1" customHeight="1">
      <c r="D8629" s="64"/>
      <c r="E8629" s="71"/>
    </row>
    <row r="8630" spans="4:5" ht="26.1" customHeight="1">
      <c r="D8630" s="64"/>
      <c r="E8630" s="71"/>
    </row>
    <row r="8631" spans="4:5" ht="26.1" customHeight="1">
      <c r="D8631" s="64"/>
      <c r="E8631" s="71"/>
    </row>
    <row r="8632" spans="4:5" ht="26.1" customHeight="1">
      <c r="D8632" s="64"/>
      <c r="E8632" s="71"/>
    </row>
    <row r="8633" spans="4:5" ht="26.1" customHeight="1">
      <c r="D8633" s="64"/>
      <c r="E8633" s="71"/>
    </row>
    <row r="8634" spans="4:5" ht="26.1" customHeight="1">
      <c r="D8634" s="64"/>
      <c r="E8634" s="71"/>
    </row>
    <row r="8635" spans="4:5" ht="26.1" customHeight="1">
      <c r="D8635" s="64"/>
      <c r="E8635" s="71"/>
    </row>
    <row r="8636" spans="4:5" ht="26.1" customHeight="1">
      <c r="D8636" s="64"/>
      <c r="E8636" s="71"/>
    </row>
    <row r="8637" spans="4:5" ht="26.1" customHeight="1">
      <c r="D8637" s="64"/>
      <c r="E8637" s="71"/>
    </row>
    <row r="8638" spans="4:5" ht="26.1" customHeight="1">
      <c r="D8638" s="64"/>
      <c r="E8638" s="71"/>
    </row>
    <row r="8639" spans="4:5" ht="26.1" customHeight="1">
      <c r="D8639" s="64"/>
      <c r="E8639" s="71"/>
    </row>
    <row r="8640" spans="4:5" ht="26.1" customHeight="1">
      <c r="D8640" s="64"/>
      <c r="E8640" s="71"/>
    </row>
    <row r="8641" spans="4:5" ht="26.1" customHeight="1">
      <c r="D8641" s="64"/>
      <c r="E8641" s="71"/>
    </row>
    <row r="8642" spans="4:5" ht="26.1" customHeight="1">
      <c r="D8642" s="64"/>
      <c r="E8642" s="71"/>
    </row>
    <row r="8643" spans="4:5" ht="26.1" customHeight="1">
      <c r="D8643" s="64"/>
      <c r="E8643" s="71"/>
    </row>
    <row r="8644" spans="4:5" ht="26.1" customHeight="1">
      <c r="D8644" s="64"/>
      <c r="E8644" s="71"/>
    </row>
    <row r="8645" spans="4:5" ht="26.1" customHeight="1">
      <c r="D8645" s="64"/>
      <c r="E8645" s="71"/>
    </row>
    <row r="8646" spans="4:5" ht="26.1" customHeight="1">
      <c r="D8646" s="64"/>
      <c r="E8646" s="71"/>
    </row>
    <row r="8647" spans="4:5" ht="26.1" customHeight="1">
      <c r="D8647" s="64"/>
      <c r="E8647" s="71"/>
    </row>
    <row r="8648" spans="4:5" ht="26.1" customHeight="1">
      <c r="D8648" s="64"/>
      <c r="E8648" s="71"/>
    </row>
    <row r="8649" spans="4:5" ht="26.1" customHeight="1">
      <c r="D8649" s="64"/>
      <c r="E8649" s="71"/>
    </row>
    <row r="8650" spans="4:5" ht="26.1" customHeight="1">
      <c r="D8650" s="64"/>
      <c r="E8650" s="71"/>
    </row>
    <row r="8651" spans="4:5" ht="26.1" customHeight="1">
      <c r="D8651" s="64"/>
      <c r="E8651" s="71"/>
    </row>
    <row r="8652" spans="4:5" ht="26.1" customHeight="1">
      <c r="D8652" s="64"/>
      <c r="E8652" s="71"/>
    </row>
    <row r="8653" spans="4:5" ht="26.1" customHeight="1">
      <c r="D8653" s="64"/>
      <c r="E8653" s="71"/>
    </row>
    <row r="8654" spans="4:5" ht="26.1" customHeight="1">
      <c r="D8654" s="64"/>
      <c r="E8654" s="71"/>
    </row>
    <row r="8655" spans="4:5" ht="26.1" customHeight="1">
      <c r="D8655" s="64"/>
      <c r="E8655" s="71"/>
    </row>
    <row r="8656" spans="4:5" ht="26.1" customHeight="1">
      <c r="D8656" s="64"/>
      <c r="E8656" s="71"/>
    </row>
    <row r="8657" spans="4:5" ht="26.1" customHeight="1">
      <c r="D8657" s="64"/>
      <c r="E8657" s="71"/>
    </row>
    <row r="8658" spans="4:5" ht="26.1" customHeight="1">
      <c r="D8658" s="64"/>
      <c r="E8658" s="71"/>
    </row>
    <row r="8659" spans="4:5" ht="26.1" customHeight="1">
      <c r="D8659" s="64"/>
      <c r="E8659" s="71"/>
    </row>
    <row r="8660" spans="4:5" ht="26.1" customHeight="1">
      <c r="D8660" s="64"/>
      <c r="E8660" s="71"/>
    </row>
    <row r="8661" spans="4:5" ht="26.1" customHeight="1">
      <c r="D8661" s="64"/>
      <c r="E8661" s="71"/>
    </row>
    <row r="8662" spans="4:5" ht="26.1" customHeight="1">
      <c r="D8662" s="64"/>
      <c r="E8662" s="71"/>
    </row>
    <row r="8663" spans="4:5" ht="26.1" customHeight="1">
      <c r="D8663" s="64"/>
      <c r="E8663" s="71"/>
    </row>
    <row r="8664" spans="4:5" ht="26.1" customHeight="1">
      <c r="D8664" s="64"/>
      <c r="E8664" s="71"/>
    </row>
    <row r="8665" spans="4:5" ht="26.1" customHeight="1">
      <c r="D8665" s="64"/>
      <c r="E8665" s="71"/>
    </row>
    <row r="8666" spans="4:5" ht="26.1" customHeight="1">
      <c r="D8666" s="64"/>
      <c r="E8666" s="71"/>
    </row>
    <row r="8667" spans="4:5" ht="26.1" customHeight="1">
      <c r="D8667" s="64"/>
      <c r="E8667" s="71"/>
    </row>
    <row r="8668" spans="4:5" ht="26.1" customHeight="1">
      <c r="D8668" s="64"/>
      <c r="E8668" s="71"/>
    </row>
    <row r="8669" spans="4:5" ht="26.1" customHeight="1">
      <c r="D8669" s="64"/>
      <c r="E8669" s="71"/>
    </row>
    <row r="8670" spans="4:5" ht="26.1" customHeight="1">
      <c r="D8670" s="64"/>
      <c r="E8670" s="71"/>
    </row>
    <row r="8671" spans="4:5" ht="26.1" customHeight="1">
      <c r="D8671" s="64"/>
      <c r="E8671" s="71"/>
    </row>
    <row r="8672" spans="4:5" ht="26.1" customHeight="1">
      <c r="D8672" s="64"/>
      <c r="E8672" s="71"/>
    </row>
    <row r="8673" spans="4:5" ht="26.1" customHeight="1">
      <c r="D8673" s="64"/>
      <c r="E8673" s="71"/>
    </row>
    <row r="8674" spans="4:5" ht="26.1" customHeight="1">
      <c r="D8674" s="64"/>
      <c r="E8674" s="71"/>
    </row>
    <row r="8675" spans="4:5" ht="26.1" customHeight="1">
      <c r="D8675" s="64"/>
      <c r="E8675" s="71"/>
    </row>
    <row r="8676" spans="4:5" ht="26.1" customHeight="1">
      <c r="D8676" s="64"/>
      <c r="E8676" s="71"/>
    </row>
    <row r="8677" spans="4:5" ht="26.1" customHeight="1">
      <c r="D8677" s="64"/>
      <c r="E8677" s="71"/>
    </row>
    <row r="8678" spans="4:5" ht="26.1" customHeight="1">
      <c r="D8678" s="64"/>
      <c r="E8678" s="71"/>
    </row>
    <row r="8679" spans="4:5" ht="26.1" customHeight="1">
      <c r="D8679" s="64"/>
      <c r="E8679" s="71"/>
    </row>
    <row r="8680" spans="4:5" ht="26.1" customHeight="1">
      <c r="D8680" s="64"/>
      <c r="E8680" s="71"/>
    </row>
    <row r="8681" spans="4:5" ht="26.1" customHeight="1">
      <c r="D8681" s="64"/>
      <c r="E8681" s="71"/>
    </row>
    <row r="8682" spans="4:5" ht="26.1" customHeight="1">
      <c r="D8682" s="64"/>
      <c r="E8682" s="71"/>
    </row>
    <row r="8683" spans="4:5" ht="26.1" customHeight="1">
      <c r="D8683" s="64"/>
      <c r="E8683" s="71"/>
    </row>
    <row r="8684" spans="4:5" ht="26.1" customHeight="1">
      <c r="D8684" s="64"/>
      <c r="E8684" s="71"/>
    </row>
    <row r="8685" spans="4:5" ht="26.1" customHeight="1">
      <c r="D8685" s="64"/>
      <c r="E8685" s="71"/>
    </row>
    <row r="8686" spans="4:5" ht="26.1" customHeight="1">
      <c r="D8686" s="64"/>
      <c r="E8686" s="71"/>
    </row>
    <row r="8687" spans="4:5" ht="26.1" customHeight="1">
      <c r="D8687" s="64"/>
      <c r="E8687" s="71"/>
    </row>
    <row r="8688" spans="4:5" ht="26.1" customHeight="1">
      <c r="D8688" s="64"/>
      <c r="E8688" s="71"/>
    </row>
    <row r="8689" spans="4:5" ht="26.1" customHeight="1">
      <c r="D8689" s="64"/>
      <c r="E8689" s="71"/>
    </row>
    <row r="8690" spans="4:5" ht="26.1" customHeight="1">
      <c r="D8690" s="64"/>
      <c r="E8690" s="71"/>
    </row>
    <row r="8691" spans="4:5" ht="26.1" customHeight="1">
      <c r="D8691" s="64"/>
      <c r="E8691" s="71"/>
    </row>
    <row r="8692" spans="4:5" ht="26.1" customHeight="1">
      <c r="D8692" s="64"/>
      <c r="E8692" s="71"/>
    </row>
    <row r="8693" spans="4:5" ht="26.1" customHeight="1">
      <c r="D8693" s="64"/>
      <c r="E8693" s="71"/>
    </row>
    <row r="8694" spans="4:5" ht="26.1" customHeight="1">
      <c r="D8694" s="64"/>
      <c r="E8694" s="71"/>
    </row>
    <row r="8695" spans="4:5" ht="26.1" customHeight="1">
      <c r="D8695" s="64"/>
      <c r="E8695" s="71"/>
    </row>
    <row r="8696" spans="4:5" ht="26.1" customHeight="1">
      <c r="D8696" s="64"/>
      <c r="E8696" s="71"/>
    </row>
    <row r="8697" spans="4:5" ht="26.1" customHeight="1">
      <c r="D8697" s="64"/>
      <c r="E8697" s="71"/>
    </row>
    <row r="8698" spans="4:5" ht="26.1" customHeight="1">
      <c r="D8698" s="64"/>
      <c r="E8698" s="71"/>
    </row>
    <row r="8699" spans="4:5" ht="26.1" customHeight="1">
      <c r="D8699" s="64"/>
      <c r="E8699" s="71"/>
    </row>
    <row r="8700" spans="4:5" ht="26.1" customHeight="1">
      <c r="D8700" s="64"/>
      <c r="E8700" s="71"/>
    </row>
    <row r="8701" spans="4:5" ht="26.1" customHeight="1">
      <c r="D8701" s="64"/>
      <c r="E8701" s="71"/>
    </row>
    <row r="8702" spans="4:5" ht="26.1" customHeight="1">
      <c r="D8702" s="64"/>
      <c r="E8702" s="71"/>
    </row>
    <row r="8703" spans="4:5" ht="26.1" customHeight="1">
      <c r="D8703" s="64"/>
      <c r="E8703" s="71"/>
    </row>
    <row r="8704" spans="4:5" ht="26.1" customHeight="1">
      <c r="D8704" s="64"/>
      <c r="E8704" s="71"/>
    </row>
    <row r="8705" spans="4:5" ht="26.1" customHeight="1">
      <c r="D8705" s="64"/>
      <c r="E8705" s="71"/>
    </row>
    <row r="8706" spans="4:5" ht="26.1" customHeight="1">
      <c r="D8706" s="64"/>
      <c r="E8706" s="71"/>
    </row>
    <row r="8707" spans="4:5" ht="26.1" customHeight="1">
      <c r="D8707" s="64"/>
      <c r="E8707" s="71"/>
    </row>
    <row r="8708" spans="4:5" ht="26.1" customHeight="1">
      <c r="D8708" s="64"/>
      <c r="E8708" s="71"/>
    </row>
    <row r="8709" spans="4:5" ht="26.1" customHeight="1">
      <c r="D8709" s="64"/>
      <c r="E8709" s="71"/>
    </row>
    <row r="8710" spans="4:5" ht="26.1" customHeight="1">
      <c r="D8710" s="64"/>
      <c r="E8710" s="71"/>
    </row>
    <row r="8711" spans="4:5" ht="26.1" customHeight="1">
      <c r="D8711" s="64"/>
      <c r="E8711" s="71"/>
    </row>
    <row r="8712" spans="4:5" ht="26.1" customHeight="1">
      <c r="D8712" s="64"/>
      <c r="E8712" s="71"/>
    </row>
    <row r="8713" spans="4:5" ht="26.1" customHeight="1">
      <c r="D8713" s="64"/>
      <c r="E8713" s="71"/>
    </row>
    <row r="8714" spans="4:5" ht="26.1" customHeight="1">
      <c r="D8714" s="64"/>
      <c r="E8714" s="71"/>
    </row>
    <row r="8715" spans="4:5" ht="26.1" customHeight="1">
      <c r="D8715" s="64"/>
      <c r="E8715" s="71"/>
    </row>
    <row r="8716" spans="4:5" ht="26.1" customHeight="1">
      <c r="D8716" s="64"/>
      <c r="E8716" s="71"/>
    </row>
    <row r="8717" spans="4:5" ht="26.1" customHeight="1">
      <c r="D8717" s="64"/>
      <c r="E8717" s="71"/>
    </row>
    <row r="8718" spans="4:5" ht="26.1" customHeight="1">
      <c r="D8718" s="64"/>
      <c r="E8718" s="71"/>
    </row>
    <row r="8719" spans="4:5" ht="26.1" customHeight="1">
      <c r="D8719" s="64"/>
      <c r="E8719" s="71"/>
    </row>
    <row r="8720" spans="4:5" ht="26.1" customHeight="1">
      <c r="D8720" s="64"/>
      <c r="E8720" s="71"/>
    </row>
    <row r="8721" spans="4:5" ht="26.1" customHeight="1">
      <c r="D8721" s="64"/>
      <c r="E8721" s="71"/>
    </row>
    <row r="8722" spans="4:5" ht="26.1" customHeight="1">
      <c r="D8722" s="64"/>
      <c r="E8722" s="71"/>
    </row>
    <row r="8723" spans="4:5" ht="26.1" customHeight="1">
      <c r="D8723" s="64"/>
      <c r="E8723" s="71"/>
    </row>
    <row r="8724" spans="4:5" ht="26.1" customHeight="1">
      <c r="D8724" s="64"/>
      <c r="E8724" s="71"/>
    </row>
    <row r="8725" spans="4:5" ht="26.1" customHeight="1">
      <c r="D8725" s="64"/>
      <c r="E8725" s="71"/>
    </row>
    <row r="8726" spans="4:5" ht="26.1" customHeight="1">
      <c r="D8726" s="64"/>
      <c r="E8726" s="71"/>
    </row>
    <row r="8727" spans="4:5" ht="26.1" customHeight="1">
      <c r="D8727" s="64"/>
      <c r="E8727" s="71"/>
    </row>
    <row r="8728" spans="4:5" ht="26.1" customHeight="1">
      <c r="D8728" s="64"/>
      <c r="E8728" s="71"/>
    </row>
    <row r="8729" spans="4:5" ht="26.1" customHeight="1">
      <c r="D8729" s="64"/>
      <c r="E8729" s="71"/>
    </row>
    <row r="8730" spans="4:5" ht="26.1" customHeight="1">
      <c r="D8730" s="64"/>
      <c r="E8730" s="71"/>
    </row>
    <row r="8731" spans="4:5" ht="26.1" customHeight="1">
      <c r="D8731" s="64"/>
      <c r="E8731" s="71"/>
    </row>
    <row r="8732" spans="4:5" ht="26.1" customHeight="1">
      <c r="D8732" s="64"/>
      <c r="E8732" s="71"/>
    </row>
    <row r="8733" spans="4:5" ht="26.1" customHeight="1">
      <c r="D8733" s="64"/>
      <c r="E8733" s="71"/>
    </row>
    <row r="8734" spans="4:5" ht="26.1" customHeight="1">
      <c r="D8734" s="64"/>
      <c r="E8734" s="71"/>
    </row>
    <row r="8735" spans="4:5" ht="26.1" customHeight="1">
      <c r="D8735" s="64"/>
      <c r="E8735" s="71"/>
    </row>
    <row r="8736" spans="4:5" ht="26.1" customHeight="1">
      <c r="D8736" s="64"/>
      <c r="E8736" s="71"/>
    </row>
    <row r="8737" spans="4:5" ht="26.1" customHeight="1">
      <c r="D8737" s="64"/>
      <c r="E8737" s="71"/>
    </row>
    <row r="8738" spans="4:5" ht="26.1" customHeight="1">
      <c r="D8738" s="64"/>
      <c r="E8738" s="71"/>
    </row>
    <row r="8739" spans="4:5" ht="26.1" customHeight="1">
      <c r="D8739" s="64"/>
      <c r="E8739" s="71"/>
    </row>
    <row r="8740" spans="4:5" ht="26.1" customHeight="1">
      <c r="D8740" s="64"/>
      <c r="E8740" s="71"/>
    </row>
    <row r="8741" spans="4:5" ht="26.1" customHeight="1">
      <c r="D8741" s="64"/>
      <c r="E8741" s="71"/>
    </row>
    <row r="8742" spans="4:5" ht="26.1" customHeight="1">
      <c r="D8742" s="64"/>
      <c r="E8742" s="71"/>
    </row>
    <row r="8743" spans="4:5" ht="26.1" customHeight="1">
      <c r="D8743" s="64"/>
      <c r="E8743" s="71"/>
    </row>
    <row r="8744" spans="4:5" ht="26.1" customHeight="1">
      <c r="D8744" s="64"/>
      <c r="E8744" s="71"/>
    </row>
    <row r="8745" spans="4:5" ht="26.1" customHeight="1">
      <c r="D8745" s="64"/>
      <c r="E8745" s="71"/>
    </row>
    <row r="8746" spans="4:5" ht="26.1" customHeight="1">
      <c r="D8746" s="64"/>
      <c r="E8746" s="71"/>
    </row>
    <row r="8747" spans="4:5" ht="26.1" customHeight="1">
      <c r="D8747" s="64"/>
      <c r="E8747" s="71"/>
    </row>
    <row r="8748" spans="4:5" ht="26.1" customHeight="1">
      <c r="D8748" s="64"/>
      <c r="E8748" s="71"/>
    </row>
    <row r="8749" spans="4:5" ht="26.1" customHeight="1">
      <c r="D8749" s="64"/>
      <c r="E8749" s="71"/>
    </row>
    <row r="8750" spans="4:5" ht="26.1" customHeight="1">
      <c r="D8750" s="64"/>
      <c r="E8750" s="71"/>
    </row>
    <row r="8751" spans="4:5" ht="26.1" customHeight="1">
      <c r="D8751" s="64"/>
      <c r="E8751" s="71"/>
    </row>
    <row r="8752" spans="4:5" ht="26.1" customHeight="1">
      <c r="D8752" s="64"/>
      <c r="E8752" s="71"/>
    </row>
    <row r="8753" spans="4:5" ht="26.1" customHeight="1">
      <c r="D8753" s="64"/>
      <c r="E8753" s="71"/>
    </row>
    <row r="8754" spans="4:5" ht="26.1" customHeight="1">
      <c r="D8754" s="64"/>
      <c r="E8754" s="71"/>
    </row>
    <row r="8755" spans="4:5" ht="26.1" customHeight="1">
      <c r="D8755" s="64"/>
      <c r="E8755" s="71"/>
    </row>
    <row r="8756" spans="4:5" ht="26.1" customHeight="1">
      <c r="D8756" s="64"/>
      <c r="E8756" s="71"/>
    </row>
    <row r="8757" spans="4:5" ht="26.1" customHeight="1">
      <c r="D8757" s="64"/>
      <c r="E8757" s="71"/>
    </row>
    <row r="8758" spans="4:5" ht="26.1" customHeight="1">
      <c r="D8758" s="64"/>
      <c r="E8758" s="71"/>
    </row>
    <row r="8759" spans="4:5" ht="26.1" customHeight="1">
      <c r="D8759" s="64"/>
      <c r="E8759" s="71"/>
    </row>
    <row r="8760" spans="4:5" ht="26.1" customHeight="1">
      <c r="D8760" s="64"/>
      <c r="E8760" s="71"/>
    </row>
    <row r="8761" spans="4:5" ht="26.1" customHeight="1">
      <c r="D8761" s="64"/>
      <c r="E8761" s="71"/>
    </row>
    <row r="8762" spans="4:5" ht="26.1" customHeight="1">
      <c r="D8762" s="64"/>
      <c r="E8762" s="71"/>
    </row>
    <row r="8763" spans="4:5" ht="26.1" customHeight="1">
      <c r="D8763" s="64"/>
      <c r="E8763" s="71"/>
    </row>
    <row r="8764" spans="4:5" ht="26.1" customHeight="1">
      <c r="D8764" s="64"/>
      <c r="E8764" s="71"/>
    </row>
    <row r="8765" spans="4:5" ht="26.1" customHeight="1">
      <c r="D8765" s="64"/>
      <c r="E8765" s="71"/>
    </row>
    <row r="8766" spans="4:5" ht="26.1" customHeight="1">
      <c r="D8766" s="64"/>
      <c r="E8766" s="71"/>
    </row>
    <row r="8767" spans="4:5" ht="26.1" customHeight="1">
      <c r="D8767" s="64"/>
      <c r="E8767" s="71"/>
    </row>
    <row r="8768" spans="4:5" ht="26.1" customHeight="1">
      <c r="D8768" s="64"/>
      <c r="E8768" s="71"/>
    </row>
    <row r="8769" spans="4:5" ht="26.1" customHeight="1">
      <c r="D8769" s="64"/>
      <c r="E8769" s="71"/>
    </row>
    <row r="8770" spans="4:5" ht="26.1" customHeight="1">
      <c r="D8770" s="64"/>
      <c r="E8770" s="71"/>
    </row>
    <row r="8771" spans="4:5" ht="26.1" customHeight="1">
      <c r="D8771" s="64"/>
      <c r="E8771" s="71"/>
    </row>
    <row r="8772" spans="4:5" ht="26.1" customHeight="1">
      <c r="D8772" s="64"/>
      <c r="E8772" s="71"/>
    </row>
    <row r="8773" spans="4:5" ht="26.1" customHeight="1">
      <c r="D8773" s="64"/>
      <c r="E8773" s="71"/>
    </row>
    <row r="8774" spans="4:5" ht="26.1" customHeight="1">
      <c r="D8774" s="64"/>
      <c r="E8774" s="71"/>
    </row>
    <row r="8775" spans="4:5" ht="26.1" customHeight="1">
      <c r="D8775" s="64"/>
      <c r="E8775" s="71"/>
    </row>
    <row r="8776" spans="4:5" ht="26.1" customHeight="1">
      <c r="D8776" s="64"/>
      <c r="E8776" s="71"/>
    </row>
    <row r="8777" spans="4:5" ht="26.1" customHeight="1">
      <c r="D8777" s="64"/>
      <c r="E8777" s="71"/>
    </row>
    <row r="8778" spans="4:5" ht="26.1" customHeight="1">
      <c r="D8778" s="64"/>
      <c r="E8778" s="71"/>
    </row>
    <row r="8779" spans="4:5" ht="26.1" customHeight="1">
      <c r="D8779" s="64"/>
      <c r="E8779" s="71"/>
    </row>
    <row r="8780" spans="4:5" ht="26.1" customHeight="1">
      <c r="D8780" s="64"/>
      <c r="E8780" s="71"/>
    </row>
    <row r="8781" spans="4:5" ht="26.1" customHeight="1">
      <c r="D8781" s="64"/>
      <c r="E8781" s="71"/>
    </row>
    <row r="8782" spans="4:5" ht="26.1" customHeight="1">
      <c r="D8782" s="64"/>
      <c r="E8782" s="71"/>
    </row>
    <row r="8783" spans="4:5" ht="26.1" customHeight="1">
      <c r="D8783" s="64"/>
      <c r="E8783" s="71"/>
    </row>
    <row r="8784" spans="4:5" ht="26.1" customHeight="1">
      <c r="D8784" s="64"/>
      <c r="E8784" s="71"/>
    </row>
    <row r="8785" spans="4:5" ht="26.1" customHeight="1">
      <c r="D8785" s="64"/>
      <c r="E8785" s="71"/>
    </row>
    <row r="8786" spans="4:5" ht="26.1" customHeight="1">
      <c r="D8786" s="64"/>
      <c r="E8786" s="71"/>
    </row>
    <row r="8787" spans="4:5" ht="26.1" customHeight="1">
      <c r="D8787" s="64"/>
      <c r="E8787" s="71"/>
    </row>
    <row r="8788" spans="4:5" ht="26.1" customHeight="1">
      <c r="D8788" s="64"/>
      <c r="E8788" s="71"/>
    </row>
    <row r="8789" spans="4:5" ht="26.1" customHeight="1">
      <c r="D8789" s="64"/>
      <c r="E8789" s="71"/>
    </row>
    <row r="8790" spans="4:5" ht="26.1" customHeight="1">
      <c r="D8790" s="64"/>
      <c r="E8790" s="71"/>
    </row>
    <row r="8791" spans="4:5" ht="26.1" customHeight="1">
      <c r="D8791" s="64"/>
      <c r="E8791" s="71"/>
    </row>
    <row r="8792" spans="4:5" ht="26.1" customHeight="1">
      <c r="D8792" s="64"/>
      <c r="E8792" s="71"/>
    </row>
    <row r="8793" spans="4:5" ht="26.1" customHeight="1">
      <c r="D8793" s="64"/>
      <c r="E8793" s="71"/>
    </row>
    <row r="8794" spans="4:5" ht="26.1" customHeight="1">
      <c r="D8794" s="64"/>
      <c r="E8794" s="71"/>
    </row>
    <row r="8795" spans="4:5" ht="26.1" customHeight="1">
      <c r="D8795" s="64"/>
      <c r="E8795" s="71"/>
    </row>
    <row r="8796" spans="4:5" ht="26.1" customHeight="1">
      <c r="D8796" s="64"/>
      <c r="E8796" s="71"/>
    </row>
    <row r="8797" spans="4:5" ht="26.1" customHeight="1">
      <c r="D8797" s="64"/>
      <c r="E8797" s="71"/>
    </row>
    <row r="8798" spans="4:5" ht="26.1" customHeight="1">
      <c r="D8798" s="64"/>
      <c r="E8798" s="71"/>
    </row>
    <row r="8799" spans="4:5" ht="26.1" customHeight="1">
      <c r="D8799" s="64"/>
      <c r="E8799" s="71"/>
    </row>
    <row r="8800" spans="4:5" ht="26.1" customHeight="1">
      <c r="D8800" s="64"/>
      <c r="E8800" s="71"/>
    </row>
    <row r="8801" spans="4:5" ht="26.1" customHeight="1">
      <c r="D8801" s="64"/>
      <c r="E8801" s="71"/>
    </row>
    <row r="8802" spans="4:5" ht="26.1" customHeight="1">
      <c r="D8802" s="64"/>
      <c r="E8802" s="71"/>
    </row>
    <row r="8803" spans="4:5" ht="26.1" customHeight="1">
      <c r="D8803" s="64"/>
      <c r="E8803" s="71"/>
    </row>
    <row r="8804" spans="4:5" ht="26.1" customHeight="1">
      <c r="D8804" s="64"/>
      <c r="E8804" s="71"/>
    </row>
    <row r="8805" spans="4:5" ht="26.1" customHeight="1">
      <c r="D8805" s="64"/>
      <c r="E8805" s="71"/>
    </row>
    <row r="8806" spans="4:5" ht="26.1" customHeight="1">
      <c r="D8806" s="64"/>
      <c r="E8806" s="71"/>
    </row>
    <row r="8807" spans="4:5" ht="26.1" customHeight="1">
      <c r="D8807" s="64"/>
      <c r="E8807" s="71"/>
    </row>
    <row r="8808" spans="4:5" ht="26.1" customHeight="1">
      <c r="D8808" s="64"/>
      <c r="E8808" s="71"/>
    </row>
    <row r="8809" spans="4:5" ht="26.1" customHeight="1">
      <c r="D8809" s="64"/>
      <c r="E8809" s="71"/>
    </row>
    <row r="8810" spans="4:5" ht="26.1" customHeight="1">
      <c r="D8810" s="64"/>
      <c r="E8810" s="71"/>
    </row>
    <row r="8811" spans="4:5" ht="26.1" customHeight="1">
      <c r="D8811" s="64"/>
      <c r="E8811" s="71"/>
    </row>
    <row r="8812" spans="4:5" ht="26.1" customHeight="1">
      <c r="D8812" s="64"/>
      <c r="E8812" s="71"/>
    </row>
    <row r="8813" spans="4:5" ht="26.1" customHeight="1">
      <c r="D8813" s="64"/>
      <c r="E8813" s="71"/>
    </row>
    <row r="8814" spans="4:5" ht="26.1" customHeight="1">
      <c r="D8814" s="64"/>
      <c r="E8814" s="71"/>
    </row>
    <row r="8815" spans="4:5" ht="26.1" customHeight="1">
      <c r="D8815" s="64"/>
      <c r="E8815" s="71"/>
    </row>
    <row r="8816" spans="4:5" ht="26.1" customHeight="1">
      <c r="D8816" s="64"/>
      <c r="E8816" s="71"/>
    </row>
    <row r="8817" spans="4:5" ht="26.1" customHeight="1">
      <c r="D8817" s="64"/>
      <c r="E8817" s="71"/>
    </row>
    <row r="8818" spans="4:5" ht="26.1" customHeight="1">
      <c r="D8818" s="64"/>
      <c r="E8818" s="71"/>
    </row>
    <row r="8819" spans="4:5" ht="26.1" customHeight="1">
      <c r="D8819" s="64"/>
      <c r="E8819" s="71"/>
    </row>
    <row r="8820" spans="4:5" ht="26.1" customHeight="1">
      <c r="D8820" s="64"/>
      <c r="E8820" s="71"/>
    </row>
    <row r="8821" spans="4:5" ht="26.1" customHeight="1">
      <c r="D8821" s="64"/>
      <c r="E8821" s="71"/>
    </row>
    <row r="8822" spans="4:5" ht="26.1" customHeight="1">
      <c r="D8822" s="64"/>
      <c r="E8822" s="71"/>
    </row>
    <row r="8823" spans="4:5" ht="26.1" customHeight="1">
      <c r="D8823" s="64"/>
      <c r="E8823" s="71"/>
    </row>
    <row r="8824" spans="4:5" ht="26.1" customHeight="1">
      <c r="D8824" s="64"/>
      <c r="E8824" s="71"/>
    </row>
    <row r="8825" spans="4:5" ht="26.1" customHeight="1">
      <c r="D8825" s="64"/>
      <c r="E8825" s="71"/>
    </row>
    <row r="8826" spans="4:5" ht="26.1" customHeight="1">
      <c r="D8826" s="64"/>
      <c r="E8826" s="71"/>
    </row>
    <row r="8827" spans="4:5" ht="26.1" customHeight="1">
      <c r="D8827" s="64"/>
      <c r="E8827" s="71"/>
    </row>
    <row r="8828" spans="4:5" ht="26.1" customHeight="1">
      <c r="D8828" s="64"/>
      <c r="E8828" s="71"/>
    </row>
    <row r="8829" spans="4:5" ht="26.1" customHeight="1">
      <c r="D8829" s="64"/>
      <c r="E8829" s="71"/>
    </row>
    <row r="8830" spans="4:5" ht="26.1" customHeight="1">
      <c r="D8830" s="64"/>
      <c r="E8830" s="71"/>
    </row>
    <row r="8831" spans="4:5" ht="26.1" customHeight="1">
      <c r="D8831" s="64"/>
      <c r="E8831" s="71"/>
    </row>
    <row r="8832" spans="4:5" ht="26.1" customHeight="1">
      <c r="D8832" s="64"/>
      <c r="E8832" s="71"/>
    </row>
    <row r="8833" spans="4:5" ht="26.1" customHeight="1">
      <c r="D8833" s="64"/>
      <c r="E8833" s="71"/>
    </row>
    <row r="8834" spans="4:5" ht="26.1" customHeight="1">
      <c r="D8834" s="64"/>
      <c r="E8834" s="71"/>
    </row>
    <row r="8835" spans="4:5" ht="26.1" customHeight="1">
      <c r="D8835" s="64"/>
      <c r="E8835" s="71"/>
    </row>
    <row r="8836" spans="4:5" ht="26.1" customHeight="1">
      <c r="D8836" s="64"/>
      <c r="E8836" s="71"/>
    </row>
    <row r="8837" spans="4:5" ht="26.1" customHeight="1">
      <c r="D8837" s="64"/>
      <c r="E8837" s="71"/>
    </row>
    <row r="8838" spans="4:5" ht="26.1" customHeight="1">
      <c r="D8838" s="64"/>
      <c r="E8838" s="71"/>
    </row>
    <row r="8839" spans="4:5" ht="26.1" customHeight="1">
      <c r="D8839" s="64"/>
      <c r="E8839" s="71"/>
    </row>
    <row r="8840" spans="4:5" ht="26.1" customHeight="1">
      <c r="D8840" s="64"/>
      <c r="E8840" s="71"/>
    </row>
    <row r="8841" spans="4:5" ht="26.1" customHeight="1">
      <c r="D8841" s="64"/>
      <c r="E8841" s="71"/>
    </row>
    <row r="8842" spans="4:5" ht="26.1" customHeight="1">
      <c r="D8842" s="64"/>
      <c r="E8842" s="71"/>
    </row>
    <row r="8843" spans="4:5" ht="26.1" customHeight="1">
      <c r="D8843" s="64"/>
      <c r="E8843" s="71"/>
    </row>
    <row r="8844" spans="4:5" ht="26.1" customHeight="1">
      <c r="D8844" s="64"/>
      <c r="E8844" s="71"/>
    </row>
    <row r="8845" spans="4:5" ht="26.1" customHeight="1">
      <c r="D8845" s="64"/>
      <c r="E8845" s="71"/>
    </row>
    <row r="8846" spans="4:5" ht="26.1" customHeight="1">
      <c r="D8846" s="64"/>
      <c r="E8846" s="71"/>
    </row>
    <row r="8847" spans="4:5" ht="26.1" customHeight="1">
      <c r="D8847" s="64"/>
      <c r="E8847" s="71"/>
    </row>
    <row r="8848" spans="4:5" ht="26.1" customHeight="1">
      <c r="D8848" s="64"/>
      <c r="E8848" s="71"/>
    </row>
    <row r="8849" spans="4:5" ht="26.1" customHeight="1">
      <c r="D8849" s="64"/>
      <c r="E8849" s="71"/>
    </row>
    <row r="8850" spans="4:5" ht="26.1" customHeight="1">
      <c r="D8850" s="64"/>
      <c r="E8850" s="71"/>
    </row>
    <row r="8851" spans="4:5" ht="26.1" customHeight="1">
      <c r="D8851" s="64"/>
      <c r="E8851" s="71"/>
    </row>
    <row r="8852" spans="4:5" ht="26.1" customHeight="1">
      <c r="D8852" s="64"/>
      <c r="E8852" s="71"/>
    </row>
    <row r="8853" spans="4:5" ht="26.1" customHeight="1">
      <c r="D8853" s="64"/>
      <c r="E8853" s="71"/>
    </row>
    <row r="8854" spans="4:5" ht="26.1" customHeight="1">
      <c r="D8854" s="64"/>
      <c r="E8854" s="71"/>
    </row>
    <row r="8855" spans="4:5" ht="26.1" customHeight="1">
      <c r="D8855" s="64"/>
      <c r="E8855" s="71"/>
    </row>
    <row r="8856" spans="4:5" ht="26.1" customHeight="1">
      <c r="D8856" s="64"/>
      <c r="E8856" s="71"/>
    </row>
    <row r="8857" spans="4:5" ht="26.1" customHeight="1">
      <c r="D8857" s="64"/>
      <c r="E8857" s="71"/>
    </row>
    <row r="8858" spans="4:5" ht="26.1" customHeight="1">
      <c r="D8858" s="64"/>
      <c r="E8858" s="71"/>
    </row>
    <row r="8859" spans="4:5" ht="26.1" customHeight="1">
      <c r="D8859" s="64"/>
      <c r="E8859" s="71"/>
    </row>
    <row r="8860" spans="4:5" ht="26.1" customHeight="1">
      <c r="D8860" s="64"/>
      <c r="E8860" s="71"/>
    </row>
    <row r="8861" spans="4:5" ht="26.1" customHeight="1">
      <c r="D8861" s="64"/>
      <c r="E8861" s="71"/>
    </row>
    <row r="8862" spans="4:5" ht="26.1" customHeight="1">
      <c r="D8862" s="64"/>
      <c r="E8862" s="71"/>
    </row>
    <row r="8863" spans="4:5" ht="26.1" customHeight="1">
      <c r="D8863" s="64"/>
      <c r="E8863" s="71"/>
    </row>
    <row r="8864" spans="4:5" ht="26.1" customHeight="1">
      <c r="D8864" s="64"/>
      <c r="E8864" s="71"/>
    </row>
    <row r="8865" spans="4:5" ht="26.1" customHeight="1">
      <c r="D8865" s="64"/>
      <c r="E8865" s="71"/>
    </row>
    <row r="8866" spans="4:5" ht="26.1" customHeight="1">
      <c r="D8866" s="64"/>
      <c r="E8866" s="71"/>
    </row>
    <row r="8867" spans="4:5" ht="26.1" customHeight="1">
      <c r="D8867" s="64"/>
      <c r="E8867" s="71"/>
    </row>
    <row r="8868" spans="4:5" ht="26.1" customHeight="1">
      <c r="D8868" s="64"/>
      <c r="E8868" s="71"/>
    </row>
    <row r="8869" spans="4:5" ht="26.1" customHeight="1">
      <c r="D8869" s="64"/>
      <c r="E8869" s="71"/>
    </row>
    <row r="8870" spans="4:5" ht="26.1" customHeight="1">
      <c r="D8870" s="64"/>
      <c r="E8870" s="71"/>
    </row>
    <row r="8871" spans="4:5" ht="26.1" customHeight="1">
      <c r="D8871" s="64"/>
      <c r="E8871" s="71"/>
    </row>
    <row r="8872" spans="4:5" ht="26.1" customHeight="1">
      <c r="D8872" s="64"/>
      <c r="E8872" s="71"/>
    </row>
    <row r="8873" spans="4:5" ht="26.1" customHeight="1">
      <c r="D8873" s="64"/>
      <c r="E8873" s="71"/>
    </row>
    <row r="8874" spans="4:5" ht="26.1" customHeight="1">
      <c r="D8874" s="64"/>
      <c r="E8874" s="71"/>
    </row>
    <row r="8875" spans="4:5" ht="26.1" customHeight="1">
      <c r="D8875" s="64"/>
      <c r="E8875" s="71"/>
    </row>
    <row r="8876" spans="4:5" ht="26.1" customHeight="1">
      <c r="D8876" s="64"/>
      <c r="E8876" s="71"/>
    </row>
    <row r="8877" spans="4:5" ht="26.1" customHeight="1">
      <c r="D8877" s="64"/>
      <c r="E8877" s="71"/>
    </row>
    <row r="8878" spans="4:5" ht="26.1" customHeight="1">
      <c r="D8878" s="64"/>
      <c r="E8878" s="71"/>
    </row>
    <row r="8879" spans="4:5" ht="26.1" customHeight="1">
      <c r="D8879" s="64"/>
      <c r="E8879" s="71"/>
    </row>
    <row r="8880" spans="4:5" ht="26.1" customHeight="1">
      <c r="D8880" s="64"/>
      <c r="E8880" s="71"/>
    </row>
    <row r="8881" spans="4:5" ht="26.1" customHeight="1">
      <c r="D8881" s="64"/>
      <c r="E8881" s="71"/>
    </row>
    <row r="8882" spans="4:5" ht="26.1" customHeight="1">
      <c r="D8882" s="64"/>
      <c r="E8882" s="71"/>
    </row>
    <row r="8883" spans="4:5" ht="26.1" customHeight="1">
      <c r="D8883" s="64"/>
      <c r="E8883" s="71"/>
    </row>
    <row r="8884" spans="4:5" ht="26.1" customHeight="1">
      <c r="D8884" s="64"/>
      <c r="E8884" s="71"/>
    </row>
    <row r="8885" spans="4:5" ht="26.1" customHeight="1">
      <c r="D8885" s="64"/>
      <c r="E8885" s="71"/>
    </row>
    <row r="8886" spans="4:5" ht="26.1" customHeight="1">
      <c r="D8886" s="64"/>
      <c r="E8886" s="71"/>
    </row>
    <row r="8887" spans="4:5" ht="26.1" customHeight="1">
      <c r="D8887" s="64"/>
      <c r="E8887" s="71"/>
    </row>
    <row r="8888" spans="4:5" ht="26.1" customHeight="1">
      <c r="D8888" s="64"/>
      <c r="E8888" s="71"/>
    </row>
    <row r="8889" spans="4:5" ht="26.1" customHeight="1">
      <c r="D8889" s="64"/>
      <c r="E8889" s="71"/>
    </row>
    <row r="8890" spans="4:5" ht="26.1" customHeight="1">
      <c r="D8890" s="64"/>
      <c r="E8890" s="71"/>
    </row>
    <row r="8891" spans="4:5" ht="26.1" customHeight="1">
      <c r="D8891" s="64"/>
      <c r="E8891" s="71"/>
    </row>
    <row r="8892" spans="4:5" ht="26.1" customHeight="1">
      <c r="D8892" s="64"/>
      <c r="E8892" s="71"/>
    </row>
    <row r="8893" spans="4:5" ht="26.1" customHeight="1">
      <c r="D8893" s="64"/>
      <c r="E8893" s="71"/>
    </row>
    <row r="8894" spans="4:5" ht="26.1" customHeight="1">
      <c r="D8894" s="64"/>
      <c r="E8894" s="71"/>
    </row>
    <row r="8895" spans="4:5" ht="26.1" customHeight="1">
      <c r="D8895" s="64"/>
      <c r="E8895" s="71"/>
    </row>
    <row r="8896" spans="4:5" ht="26.1" customHeight="1">
      <c r="D8896" s="64"/>
      <c r="E8896" s="71"/>
    </row>
    <row r="8897" spans="4:5" ht="26.1" customHeight="1">
      <c r="D8897" s="64"/>
      <c r="E8897" s="71"/>
    </row>
    <row r="8898" spans="4:5" ht="26.1" customHeight="1">
      <c r="D8898" s="64"/>
      <c r="E8898" s="71"/>
    </row>
    <row r="8899" spans="4:5" ht="26.1" customHeight="1">
      <c r="D8899" s="64"/>
      <c r="E8899" s="71"/>
    </row>
    <row r="8900" spans="4:5" ht="26.1" customHeight="1">
      <c r="D8900" s="64"/>
      <c r="E8900" s="71"/>
    </row>
    <row r="8901" spans="4:5" ht="26.1" customHeight="1">
      <c r="D8901" s="64"/>
      <c r="E8901" s="71"/>
    </row>
    <row r="8902" spans="4:5" ht="26.1" customHeight="1">
      <c r="D8902" s="64"/>
      <c r="E8902" s="71"/>
    </row>
    <row r="8903" spans="4:5" ht="26.1" customHeight="1">
      <c r="D8903" s="64"/>
      <c r="E8903" s="71"/>
    </row>
    <row r="8904" spans="4:5" ht="26.1" customHeight="1">
      <c r="D8904" s="64"/>
      <c r="E8904" s="71"/>
    </row>
    <row r="8905" spans="4:5" ht="26.1" customHeight="1">
      <c r="D8905" s="64"/>
      <c r="E8905" s="71"/>
    </row>
    <row r="8906" spans="4:5" ht="26.1" customHeight="1">
      <c r="D8906" s="64"/>
      <c r="E8906" s="71"/>
    </row>
    <row r="8907" spans="4:5" ht="26.1" customHeight="1">
      <c r="D8907" s="64"/>
      <c r="E8907" s="71"/>
    </row>
    <row r="8908" spans="4:5" ht="26.1" customHeight="1">
      <c r="D8908" s="64"/>
      <c r="E8908" s="71"/>
    </row>
    <row r="8909" spans="4:5" ht="26.1" customHeight="1">
      <c r="D8909" s="64"/>
      <c r="E8909" s="71"/>
    </row>
    <row r="8910" spans="4:5" ht="26.1" customHeight="1">
      <c r="D8910" s="64"/>
      <c r="E8910" s="71"/>
    </row>
    <row r="8911" spans="4:5" ht="26.1" customHeight="1">
      <c r="D8911" s="64"/>
      <c r="E8911" s="71"/>
    </row>
    <row r="8912" spans="4:5" ht="26.1" customHeight="1">
      <c r="D8912" s="64"/>
      <c r="E8912" s="71"/>
    </row>
    <row r="8913" spans="4:5" ht="26.1" customHeight="1">
      <c r="D8913" s="64"/>
      <c r="E8913" s="71"/>
    </row>
    <row r="8914" spans="4:5" ht="26.1" customHeight="1">
      <c r="D8914" s="64"/>
      <c r="E8914" s="71"/>
    </row>
    <row r="8915" spans="4:5" ht="26.1" customHeight="1">
      <c r="D8915" s="64"/>
      <c r="E8915" s="71"/>
    </row>
    <row r="8916" spans="4:5" ht="26.1" customHeight="1">
      <c r="D8916" s="64"/>
      <c r="E8916" s="71"/>
    </row>
    <row r="8917" spans="4:5" ht="26.1" customHeight="1">
      <c r="D8917" s="64"/>
      <c r="E8917" s="71"/>
    </row>
    <row r="8918" spans="4:5" ht="26.1" customHeight="1">
      <c r="D8918" s="64"/>
      <c r="E8918" s="71"/>
    </row>
    <row r="8919" spans="4:5" ht="26.1" customHeight="1">
      <c r="D8919" s="64"/>
      <c r="E8919" s="71"/>
    </row>
    <row r="8920" spans="4:5" ht="26.1" customHeight="1">
      <c r="D8920" s="64"/>
      <c r="E8920" s="71"/>
    </row>
    <row r="8921" spans="4:5" ht="26.1" customHeight="1">
      <c r="D8921" s="64"/>
      <c r="E8921" s="71"/>
    </row>
    <row r="8922" spans="4:5" ht="26.1" customHeight="1">
      <c r="D8922" s="64"/>
      <c r="E8922" s="71"/>
    </row>
    <row r="8923" spans="4:5" ht="26.1" customHeight="1">
      <c r="D8923" s="64"/>
      <c r="E8923" s="71"/>
    </row>
    <row r="8924" spans="4:5" ht="26.1" customHeight="1">
      <c r="D8924" s="64"/>
      <c r="E8924" s="71"/>
    </row>
    <row r="8925" spans="4:5" ht="26.1" customHeight="1">
      <c r="D8925" s="64"/>
      <c r="E8925" s="71"/>
    </row>
    <row r="8926" spans="4:5" ht="26.1" customHeight="1">
      <c r="D8926" s="64"/>
      <c r="E8926" s="71"/>
    </row>
    <row r="8927" spans="4:5" ht="26.1" customHeight="1">
      <c r="D8927" s="64"/>
      <c r="E8927" s="71"/>
    </row>
    <row r="8928" spans="4:5" ht="26.1" customHeight="1">
      <c r="D8928" s="64"/>
      <c r="E8928" s="71"/>
    </row>
    <row r="8929" spans="4:5" ht="26.1" customHeight="1">
      <c r="D8929" s="64"/>
      <c r="E8929" s="71"/>
    </row>
    <row r="8930" spans="4:5" ht="26.1" customHeight="1">
      <c r="D8930" s="64"/>
      <c r="E8930" s="71"/>
    </row>
    <row r="8931" spans="4:5" ht="26.1" customHeight="1">
      <c r="D8931" s="64"/>
      <c r="E8931" s="71"/>
    </row>
    <row r="8932" spans="4:5" ht="26.1" customHeight="1">
      <c r="D8932" s="64"/>
      <c r="E8932" s="71"/>
    </row>
    <row r="8933" spans="4:5" ht="26.1" customHeight="1">
      <c r="D8933" s="64"/>
      <c r="E8933" s="71"/>
    </row>
    <row r="8934" spans="4:5" ht="26.1" customHeight="1">
      <c r="D8934" s="64"/>
      <c r="E8934" s="71"/>
    </row>
    <row r="8935" spans="4:5" ht="26.1" customHeight="1">
      <c r="D8935" s="64"/>
      <c r="E8935" s="71"/>
    </row>
    <row r="8936" spans="4:5" ht="26.1" customHeight="1">
      <c r="D8936" s="64"/>
      <c r="E8936" s="71"/>
    </row>
    <row r="8937" spans="4:5" ht="26.1" customHeight="1">
      <c r="D8937" s="64"/>
      <c r="E8937" s="71"/>
    </row>
    <row r="8938" spans="4:5" ht="26.1" customHeight="1">
      <c r="D8938" s="64"/>
      <c r="E8938" s="71"/>
    </row>
    <row r="8939" spans="4:5" ht="26.1" customHeight="1">
      <c r="D8939" s="64"/>
      <c r="E8939" s="71"/>
    </row>
    <row r="8940" spans="4:5" ht="26.1" customHeight="1">
      <c r="D8940" s="64"/>
      <c r="E8940" s="71"/>
    </row>
    <row r="8941" spans="4:5" ht="26.1" customHeight="1">
      <c r="D8941" s="64"/>
      <c r="E8941" s="71"/>
    </row>
    <row r="8942" spans="4:5" ht="26.1" customHeight="1">
      <c r="D8942" s="64"/>
      <c r="E8942" s="71"/>
    </row>
    <row r="8943" spans="4:5" ht="26.1" customHeight="1">
      <c r="D8943" s="64"/>
      <c r="E8943" s="71"/>
    </row>
    <row r="8944" spans="4:5" ht="26.1" customHeight="1">
      <c r="D8944" s="64"/>
      <c r="E8944" s="71"/>
    </row>
    <row r="8945" spans="4:5" ht="26.1" customHeight="1">
      <c r="D8945" s="64"/>
      <c r="E8945" s="71"/>
    </row>
    <row r="8946" spans="4:5" ht="26.1" customHeight="1">
      <c r="D8946" s="64"/>
      <c r="E8946" s="71"/>
    </row>
    <row r="8947" spans="4:5" ht="26.1" customHeight="1">
      <c r="D8947" s="64"/>
      <c r="E8947" s="71"/>
    </row>
    <row r="8948" spans="4:5" ht="26.1" customHeight="1">
      <c r="D8948" s="64"/>
      <c r="E8948" s="71"/>
    </row>
    <row r="8949" spans="4:5" ht="26.1" customHeight="1">
      <c r="D8949" s="64"/>
      <c r="E8949" s="71"/>
    </row>
    <row r="8950" spans="4:5" ht="26.1" customHeight="1">
      <c r="D8950" s="64"/>
      <c r="E8950" s="71"/>
    </row>
    <row r="8951" spans="4:5" ht="26.1" customHeight="1">
      <c r="D8951" s="64"/>
      <c r="E8951" s="71"/>
    </row>
    <row r="8952" spans="4:5" ht="26.1" customHeight="1">
      <c r="D8952" s="64"/>
      <c r="E8952" s="71"/>
    </row>
    <row r="8953" spans="4:5" ht="26.1" customHeight="1">
      <c r="D8953" s="64"/>
      <c r="E8953" s="71"/>
    </row>
    <row r="8954" spans="4:5" ht="26.1" customHeight="1">
      <c r="D8954" s="64"/>
      <c r="E8954" s="71"/>
    </row>
    <row r="8955" spans="4:5" ht="26.1" customHeight="1">
      <c r="D8955" s="64"/>
      <c r="E8955" s="71"/>
    </row>
    <row r="8956" spans="4:5" ht="26.1" customHeight="1">
      <c r="D8956" s="64"/>
      <c r="E8956" s="71"/>
    </row>
    <row r="8957" spans="4:5" ht="26.1" customHeight="1">
      <c r="D8957" s="64"/>
      <c r="E8957" s="71"/>
    </row>
    <row r="8958" spans="4:5" ht="26.1" customHeight="1">
      <c r="D8958" s="64"/>
      <c r="E8958" s="71"/>
    </row>
    <row r="8959" spans="4:5" ht="26.1" customHeight="1">
      <c r="D8959" s="64"/>
      <c r="E8959" s="71"/>
    </row>
    <row r="8960" spans="4:5" ht="26.1" customHeight="1">
      <c r="D8960" s="64"/>
      <c r="E8960" s="71"/>
    </row>
    <row r="8961" spans="4:5" ht="26.1" customHeight="1">
      <c r="D8961" s="64"/>
      <c r="E8961" s="71"/>
    </row>
    <row r="8962" spans="4:5" ht="26.1" customHeight="1">
      <c r="D8962" s="64"/>
      <c r="E8962" s="71"/>
    </row>
    <row r="8963" spans="4:5" ht="26.1" customHeight="1">
      <c r="D8963" s="64"/>
      <c r="E8963" s="71"/>
    </row>
    <row r="8964" spans="4:5" ht="26.1" customHeight="1">
      <c r="D8964" s="64"/>
      <c r="E8964" s="71"/>
    </row>
    <row r="8965" spans="4:5" ht="26.1" customHeight="1">
      <c r="D8965" s="64"/>
      <c r="E8965" s="71"/>
    </row>
    <row r="8966" spans="4:5" ht="26.1" customHeight="1">
      <c r="D8966" s="64"/>
      <c r="E8966" s="71"/>
    </row>
    <row r="8967" spans="4:5" ht="26.1" customHeight="1">
      <c r="D8967" s="64"/>
      <c r="E8967" s="71"/>
    </row>
    <row r="8968" spans="4:5" ht="26.1" customHeight="1">
      <c r="D8968" s="64"/>
      <c r="E8968" s="71"/>
    </row>
    <row r="8969" spans="4:5" ht="26.1" customHeight="1">
      <c r="D8969" s="64"/>
      <c r="E8969" s="71"/>
    </row>
    <row r="8970" spans="4:5" ht="26.1" customHeight="1">
      <c r="D8970" s="64"/>
      <c r="E8970" s="71"/>
    </row>
    <row r="8971" spans="4:5" ht="26.1" customHeight="1">
      <c r="D8971" s="64"/>
      <c r="E8971" s="71"/>
    </row>
    <row r="8972" spans="4:5" ht="26.1" customHeight="1">
      <c r="D8972" s="64"/>
      <c r="E8972" s="71"/>
    </row>
    <row r="8973" spans="4:5" ht="26.1" customHeight="1">
      <c r="D8973" s="64"/>
      <c r="E8973" s="71"/>
    </row>
    <row r="8974" spans="4:5" ht="26.1" customHeight="1">
      <c r="D8974" s="64"/>
      <c r="E8974" s="71"/>
    </row>
    <row r="8975" spans="4:5" ht="26.1" customHeight="1">
      <c r="D8975" s="64"/>
      <c r="E8975" s="71"/>
    </row>
    <row r="8976" spans="4:5" ht="26.1" customHeight="1">
      <c r="D8976" s="64"/>
      <c r="E8976" s="71"/>
    </row>
    <row r="8977" spans="4:5" ht="26.1" customHeight="1">
      <c r="D8977" s="64"/>
      <c r="E8977" s="71"/>
    </row>
    <row r="8978" spans="4:5" ht="26.1" customHeight="1">
      <c r="D8978" s="64"/>
      <c r="E8978" s="71"/>
    </row>
    <row r="8979" spans="4:5" ht="26.1" customHeight="1">
      <c r="D8979" s="64"/>
      <c r="E8979" s="71"/>
    </row>
    <row r="8980" spans="4:5" ht="26.1" customHeight="1">
      <c r="D8980" s="64"/>
      <c r="E8980" s="71"/>
    </row>
    <row r="8981" spans="4:5" ht="26.1" customHeight="1">
      <c r="D8981" s="64"/>
      <c r="E8981" s="71"/>
    </row>
    <row r="8982" spans="4:5" ht="26.1" customHeight="1">
      <c r="D8982" s="64"/>
      <c r="E8982" s="71"/>
    </row>
    <row r="8983" spans="4:5" ht="26.1" customHeight="1">
      <c r="D8983" s="64"/>
      <c r="E8983" s="71"/>
    </row>
    <row r="8984" spans="4:5" ht="26.1" customHeight="1">
      <c r="D8984" s="64"/>
      <c r="E8984" s="71"/>
    </row>
    <row r="8985" spans="4:5" ht="26.1" customHeight="1">
      <c r="D8985" s="64"/>
      <c r="E8985" s="71"/>
    </row>
    <row r="8986" spans="4:5" ht="26.1" customHeight="1">
      <c r="D8986" s="64"/>
      <c r="E8986" s="71"/>
    </row>
    <row r="8987" spans="4:5" ht="26.1" customHeight="1">
      <c r="D8987" s="64"/>
      <c r="E8987" s="71"/>
    </row>
    <row r="8988" spans="4:5" ht="26.1" customHeight="1">
      <c r="D8988" s="64"/>
      <c r="E8988" s="71"/>
    </row>
    <row r="8989" spans="4:5" ht="26.1" customHeight="1">
      <c r="D8989" s="64"/>
      <c r="E8989" s="71"/>
    </row>
    <row r="8990" spans="4:5" ht="26.1" customHeight="1">
      <c r="D8990" s="64"/>
      <c r="E8990" s="71"/>
    </row>
    <row r="8991" spans="4:5" ht="26.1" customHeight="1">
      <c r="D8991" s="64"/>
      <c r="E8991" s="71"/>
    </row>
    <row r="8992" spans="4:5" ht="26.1" customHeight="1">
      <c r="D8992" s="64"/>
      <c r="E8992" s="71"/>
    </row>
    <row r="8993" spans="4:5" ht="26.1" customHeight="1">
      <c r="D8993" s="64"/>
      <c r="E8993" s="71"/>
    </row>
    <row r="8994" spans="4:5" ht="26.1" customHeight="1">
      <c r="D8994" s="64"/>
      <c r="E8994" s="71"/>
    </row>
    <row r="8995" spans="4:5" ht="26.1" customHeight="1">
      <c r="D8995" s="64"/>
      <c r="E8995" s="71"/>
    </row>
    <row r="8996" spans="4:5" ht="26.1" customHeight="1">
      <c r="D8996" s="64"/>
      <c r="E8996" s="71"/>
    </row>
    <row r="8997" spans="4:5" ht="26.1" customHeight="1">
      <c r="D8997" s="64"/>
      <c r="E8997" s="71"/>
    </row>
    <row r="8998" spans="4:5" ht="26.1" customHeight="1">
      <c r="D8998" s="64"/>
      <c r="E8998" s="71"/>
    </row>
    <row r="8999" spans="4:5" ht="26.1" customHeight="1">
      <c r="D8999" s="64"/>
      <c r="E8999" s="71"/>
    </row>
    <row r="9000" spans="4:5" ht="26.1" customHeight="1">
      <c r="D9000" s="64"/>
      <c r="E9000" s="71"/>
    </row>
    <row r="9001" spans="4:5" ht="26.1" customHeight="1">
      <c r="D9001" s="64"/>
      <c r="E9001" s="71"/>
    </row>
    <row r="9002" spans="4:5" ht="26.1" customHeight="1">
      <c r="D9002" s="64"/>
      <c r="E9002" s="71"/>
    </row>
    <row r="9003" spans="4:5" ht="26.1" customHeight="1">
      <c r="D9003" s="64"/>
      <c r="E9003" s="71"/>
    </row>
    <row r="9004" spans="4:5" ht="26.1" customHeight="1">
      <c r="D9004" s="64"/>
      <c r="E9004" s="71"/>
    </row>
    <row r="9005" spans="4:5" ht="26.1" customHeight="1">
      <c r="D9005" s="64"/>
      <c r="E9005" s="71"/>
    </row>
    <row r="9006" spans="4:5" ht="26.1" customHeight="1">
      <c r="D9006" s="64"/>
      <c r="E9006" s="71"/>
    </row>
    <row r="9007" spans="4:5" ht="26.1" customHeight="1">
      <c r="D9007" s="64"/>
      <c r="E9007" s="71"/>
    </row>
    <row r="9008" spans="4:5" ht="26.1" customHeight="1">
      <c r="D9008" s="64"/>
      <c r="E9008" s="71"/>
    </row>
    <row r="9009" spans="4:5" ht="26.1" customHeight="1">
      <c r="D9009" s="64"/>
      <c r="E9009" s="71"/>
    </row>
    <row r="9010" spans="4:5" ht="26.1" customHeight="1">
      <c r="D9010" s="64"/>
      <c r="E9010" s="71"/>
    </row>
    <row r="9011" spans="4:5" ht="26.1" customHeight="1">
      <c r="D9011" s="64"/>
      <c r="E9011" s="71"/>
    </row>
    <row r="9012" spans="4:5" ht="26.1" customHeight="1">
      <c r="D9012" s="64"/>
      <c r="E9012" s="71"/>
    </row>
    <row r="9013" spans="4:5" ht="26.1" customHeight="1">
      <c r="D9013" s="64"/>
      <c r="E9013" s="71"/>
    </row>
    <row r="9014" spans="4:5" ht="26.1" customHeight="1">
      <c r="D9014" s="64"/>
      <c r="E9014" s="71"/>
    </row>
    <row r="9015" spans="4:5" ht="26.1" customHeight="1">
      <c r="D9015" s="64"/>
      <c r="E9015" s="71"/>
    </row>
    <row r="9016" spans="4:5" ht="26.1" customHeight="1">
      <c r="D9016" s="64"/>
      <c r="E9016" s="71"/>
    </row>
    <row r="9017" spans="4:5" ht="26.1" customHeight="1">
      <c r="D9017" s="64"/>
      <c r="E9017" s="71"/>
    </row>
    <row r="9018" spans="4:5" ht="26.1" customHeight="1">
      <c r="D9018" s="64"/>
      <c r="E9018" s="71"/>
    </row>
    <row r="9019" spans="4:5" ht="26.1" customHeight="1">
      <c r="D9019" s="64"/>
      <c r="E9019" s="71"/>
    </row>
    <row r="9020" spans="4:5" ht="26.1" customHeight="1">
      <c r="D9020" s="64"/>
      <c r="E9020" s="71"/>
    </row>
    <row r="9021" spans="4:5" ht="26.1" customHeight="1">
      <c r="D9021" s="64"/>
      <c r="E9021" s="71"/>
    </row>
    <row r="9022" spans="4:5" ht="26.1" customHeight="1">
      <c r="D9022" s="64"/>
      <c r="E9022" s="71"/>
    </row>
    <row r="9023" spans="4:5" ht="26.1" customHeight="1">
      <c r="D9023" s="64"/>
      <c r="E9023" s="71"/>
    </row>
    <row r="9024" spans="4:5" ht="26.1" customHeight="1">
      <c r="D9024" s="64"/>
      <c r="E9024" s="71"/>
    </row>
    <row r="9025" spans="4:5" ht="26.1" customHeight="1">
      <c r="D9025" s="64"/>
      <c r="E9025" s="71"/>
    </row>
    <row r="9026" spans="4:5" ht="26.1" customHeight="1">
      <c r="D9026" s="64"/>
      <c r="E9026" s="71"/>
    </row>
    <row r="9027" spans="4:5" ht="26.1" customHeight="1">
      <c r="D9027" s="64"/>
      <c r="E9027" s="71"/>
    </row>
    <row r="9028" spans="4:5" ht="26.1" customHeight="1">
      <c r="D9028" s="64"/>
      <c r="E9028" s="71"/>
    </row>
    <row r="9029" spans="4:5" ht="26.1" customHeight="1">
      <c r="D9029" s="64"/>
      <c r="E9029" s="71"/>
    </row>
    <row r="9030" spans="4:5" ht="26.1" customHeight="1">
      <c r="D9030" s="64"/>
      <c r="E9030" s="71"/>
    </row>
    <row r="9031" spans="4:5" ht="26.1" customHeight="1">
      <c r="D9031" s="64"/>
      <c r="E9031" s="71"/>
    </row>
    <row r="9032" spans="4:5" ht="26.1" customHeight="1">
      <c r="D9032" s="64"/>
      <c r="E9032" s="71"/>
    </row>
    <row r="9033" spans="4:5" ht="26.1" customHeight="1">
      <c r="D9033" s="64"/>
      <c r="E9033" s="71"/>
    </row>
    <row r="9034" spans="4:5" ht="26.1" customHeight="1">
      <c r="D9034" s="64"/>
      <c r="E9034" s="71"/>
    </row>
    <row r="9035" spans="4:5" ht="26.1" customHeight="1">
      <c r="D9035" s="64"/>
      <c r="E9035" s="71"/>
    </row>
    <row r="9036" spans="4:5" ht="26.1" customHeight="1">
      <c r="D9036" s="64"/>
      <c r="E9036" s="71"/>
    </row>
    <row r="9037" spans="4:5" ht="26.1" customHeight="1">
      <c r="D9037" s="64"/>
      <c r="E9037" s="71"/>
    </row>
    <row r="9038" spans="4:5" ht="26.1" customHeight="1">
      <c r="D9038" s="64"/>
      <c r="E9038" s="71"/>
    </row>
    <row r="9039" spans="4:5" ht="26.1" customHeight="1">
      <c r="D9039" s="64"/>
      <c r="E9039" s="71"/>
    </row>
    <row r="9040" spans="4:5" ht="26.1" customHeight="1">
      <c r="D9040" s="64"/>
      <c r="E9040" s="71"/>
    </row>
    <row r="9041" spans="4:5" ht="26.1" customHeight="1">
      <c r="D9041" s="64"/>
      <c r="E9041" s="71"/>
    </row>
    <row r="9042" spans="4:5" ht="26.1" customHeight="1">
      <c r="D9042" s="64"/>
      <c r="E9042" s="71"/>
    </row>
    <row r="9043" spans="4:5" ht="26.1" customHeight="1">
      <c r="D9043" s="64"/>
      <c r="E9043" s="71"/>
    </row>
    <row r="9044" spans="4:5" ht="26.1" customHeight="1">
      <c r="D9044" s="64"/>
      <c r="E9044" s="71"/>
    </row>
    <row r="9045" spans="4:5" ht="26.1" customHeight="1">
      <c r="D9045" s="64"/>
      <c r="E9045" s="71"/>
    </row>
    <row r="9046" spans="4:5" ht="26.1" customHeight="1">
      <c r="D9046" s="64"/>
      <c r="E9046" s="71"/>
    </row>
    <row r="9047" spans="4:5" ht="26.1" customHeight="1">
      <c r="D9047" s="64"/>
      <c r="E9047" s="71"/>
    </row>
    <row r="9048" spans="4:5" ht="26.1" customHeight="1">
      <c r="D9048" s="64"/>
      <c r="E9048" s="71"/>
    </row>
    <row r="9049" spans="4:5" ht="26.1" customHeight="1">
      <c r="D9049" s="64"/>
      <c r="E9049" s="71"/>
    </row>
    <row r="9050" spans="4:5" ht="26.1" customHeight="1">
      <c r="D9050" s="64"/>
      <c r="E9050" s="71"/>
    </row>
    <row r="9051" spans="4:5" ht="26.1" customHeight="1">
      <c r="D9051" s="64"/>
      <c r="E9051" s="71"/>
    </row>
    <row r="9052" spans="4:5" ht="26.1" customHeight="1">
      <c r="D9052" s="64"/>
      <c r="E9052" s="71"/>
    </row>
    <row r="9053" spans="4:5" ht="26.1" customHeight="1">
      <c r="D9053" s="64"/>
      <c r="E9053" s="71"/>
    </row>
    <row r="9054" spans="4:5" ht="26.1" customHeight="1">
      <c r="D9054" s="64"/>
      <c r="E9054" s="71"/>
    </row>
    <row r="9055" spans="4:5" ht="26.1" customHeight="1">
      <c r="D9055" s="64"/>
      <c r="E9055" s="71"/>
    </row>
    <row r="9056" spans="4:5" ht="26.1" customHeight="1">
      <c r="D9056" s="64"/>
      <c r="E9056" s="71"/>
    </row>
    <row r="9057" spans="4:5" ht="26.1" customHeight="1">
      <c r="D9057" s="64"/>
      <c r="E9057" s="71"/>
    </row>
    <row r="9058" spans="4:5" ht="26.1" customHeight="1">
      <c r="D9058" s="64"/>
      <c r="E9058" s="71"/>
    </row>
    <row r="9059" spans="4:5" ht="26.1" customHeight="1">
      <c r="D9059" s="64"/>
      <c r="E9059" s="71"/>
    </row>
    <row r="9060" spans="4:5" ht="26.1" customHeight="1">
      <c r="D9060" s="64"/>
      <c r="E9060" s="71"/>
    </row>
    <row r="9061" spans="4:5" ht="26.1" customHeight="1">
      <c r="D9061" s="64"/>
      <c r="E9061" s="71"/>
    </row>
    <row r="9062" spans="4:5" ht="26.1" customHeight="1">
      <c r="D9062" s="64"/>
      <c r="E9062" s="71"/>
    </row>
    <row r="9063" spans="4:5" ht="26.1" customHeight="1">
      <c r="D9063" s="64"/>
      <c r="E9063" s="71"/>
    </row>
    <row r="9064" spans="4:5" ht="26.1" customHeight="1">
      <c r="D9064" s="64"/>
      <c r="E9064" s="71"/>
    </row>
    <row r="9065" spans="4:5" ht="26.1" customHeight="1">
      <c r="D9065" s="64"/>
      <c r="E9065" s="71"/>
    </row>
    <row r="9066" spans="4:5" ht="26.1" customHeight="1">
      <c r="D9066" s="64"/>
      <c r="E9066" s="71"/>
    </row>
    <row r="9067" spans="4:5" ht="26.1" customHeight="1">
      <c r="D9067" s="64"/>
      <c r="E9067" s="71"/>
    </row>
    <row r="9068" spans="4:5" ht="26.1" customHeight="1">
      <c r="D9068" s="64"/>
      <c r="E9068" s="71"/>
    </row>
    <row r="9069" spans="4:5" ht="26.1" customHeight="1">
      <c r="D9069" s="64"/>
      <c r="E9069" s="71"/>
    </row>
    <row r="9070" spans="4:5" ht="26.1" customHeight="1">
      <c r="D9070" s="64"/>
      <c r="E9070" s="71"/>
    </row>
    <row r="9071" spans="4:5" ht="26.1" customHeight="1">
      <c r="D9071" s="64"/>
      <c r="E9071" s="71"/>
    </row>
    <row r="9072" spans="4:5" ht="26.1" customHeight="1">
      <c r="D9072" s="64"/>
      <c r="E9072" s="71"/>
    </row>
    <row r="9073" spans="4:5" ht="26.1" customHeight="1">
      <c r="D9073" s="64"/>
      <c r="E9073" s="71"/>
    </row>
    <row r="9074" spans="4:5" ht="26.1" customHeight="1">
      <c r="D9074" s="64"/>
      <c r="E9074" s="71"/>
    </row>
    <row r="9075" spans="4:5" ht="26.1" customHeight="1">
      <c r="D9075" s="64"/>
      <c r="E9075" s="71"/>
    </row>
    <row r="9076" spans="4:5" ht="26.1" customHeight="1">
      <c r="D9076" s="64"/>
      <c r="E9076" s="71"/>
    </row>
    <row r="9077" spans="4:5" ht="26.1" customHeight="1">
      <c r="D9077" s="64"/>
      <c r="E9077" s="71"/>
    </row>
    <row r="9078" spans="4:5" ht="26.1" customHeight="1">
      <c r="D9078" s="64"/>
      <c r="E9078" s="71"/>
    </row>
    <row r="9079" spans="4:5" ht="26.1" customHeight="1">
      <c r="D9079" s="64"/>
      <c r="E9079" s="71"/>
    </row>
    <row r="9080" spans="4:5" ht="26.1" customHeight="1">
      <c r="D9080" s="64"/>
      <c r="E9080" s="71"/>
    </row>
    <row r="9081" spans="4:5" ht="26.1" customHeight="1">
      <c r="D9081" s="64"/>
      <c r="E9081" s="71"/>
    </row>
    <row r="9082" spans="4:5" ht="26.1" customHeight="1">
      <c r="D9082" s="64"/>
      <c r="E9082" s="71"/>
    </row>
    <row r="9083" spans="4:5" ht="26.1" customHeight="1">
      <c r="D9083" s="64"/>
      <c r="E9083" s="71"/>
    </row>
    <row r="9084" spans="4:5" ht="26.1" customHeight="1">
      <c r="D9084" s="64"/>
      <c r="E9084" s="71"/>
    </row>
    <row r="9085" spans="4:5" ht="26.1" customHeight="1">
      <c r="D9085" s="64"/>
      <c r="E9085" s="71"/>
    </row>
    <row r="9086" spans="4:5" ht="26.1" customHeight="1">
      <c r="D9086" s="64"/>
      <c r="E9086" s="71"/>
    </row>
    <row r="9087" spans="4:5" ht="26.1" customHeight="1">
      <c r="D9087" s="64"/>
      <c r="E9087" s="71"/>
    </row>
    <row r="9088" spans="4:5" ht="26.1" customHeight="1">
      <c r="D9088" s="64"/>
      <c r="E9088" s="71"/>
    </row>
    <row r="9089" spans="4:5" ht="26.1" customHeight="1">
      <c r="D9089" s="64"/>
      <c r="E9089" s="71"/>
    </row>
    <row r="9090" spans="4:5" ht="26.1" customHeight="1">
      <c r="D9090" s="64"/>
      <c r="E9090" s="71"/>
    </row>
    <row r="9091" spans="4:5" ht="26.1" customHeight="1">
      <c r="D9091" s="64"/>
      <c r="E9091" s="71"/>
    </row>
    <row r="9092" spans="4:5" ht="26.1" customHeight="1">
      <c r="D9092" s="64"/>
      <c r="E9092" s="71"/>
    </row>
    <row r="9093" spans="4:5" ht="26.1" customHeight="1">
      <c r="D9093" s="64"/>
      <c r="E9093" s="71"/>
    </row>
    <row r="9094" spans="4:5" ht="26.1" customHeight="1">
      <c r="D9094" s="64"/>
      <c r="E9094" s="71"/>
    </row>
    <row r="9095" spans="4:5" ht="26.1" customHeight="1">
      <c r="D9095" s="64"/>
      <c r="E9095" s="71"/>
    </row>
    <row r="9096" spans="4:5" ht="26.1" customHeight="1">
      <c r="D9096" s="64"/>
      <c r="E9096" s="71"/>
    </row>
    <row r="9097" spans="4:5" ht="26.1" customHeight="1">
      <c r="D9097" s="64"/>
      <c r="E9097" s="71"/>
    </row>
    <row r="9098" spans="4:5" ht="26.1" customHeight="1">
      <c r="D9098" s="64"/>
      <c r="E9098" s="71"/>
    </row>
    <row r="9099" spans="4:5" ht="26.1" customHeight="1">
      <c r="D9099" s="64"/>
      <c r="E9099" s="71"/>
    </row>
    <row r="9100" spans="4:5" ht="26.1" customHeight="1">
      <c r="D9100" s="64"/>
      <c r="E9100" s="71"/>
    </row>
    <row r="9101" spans="4:5" ht="26.1" customHeight="1">
      <c r="D9101" s="64"/>
      <c r="E9101" s="71"/>
    </row>
    <row r="9102" spans="4:5" ht="26.1" customHeight="1">
      <c r="D9102" s="64"/>
      <c r="E9102" s="71"/>
    </row>
    <row r="9103" spans="4:5" ht="26.1" customHeight="1">
      <c r="D9103" s="64"/>
      <c r="E9103" s="71"/>
    </row>
    <row r="9104" spans="4:5" ht="26.1" customHeight="1">
      <c r="D9104" s="64"/>
      <c r="E9104" s="71"/>
    </row>
    <row r="9105" spans="4:5" ht="26.1" customHeight="1">
      <c r="D9105" s="64"/>
      <c r="E9105" s="71"/>
    </row>
    <row r="9106" spans="4:5" ht="26.1" customHeight="1">
      <c r="D9106" s="64"/>
      <c r="E9106" s="71"/>
    </row>
    <row r="9107" spans="4:5" ht="26.1" customHeight="1">
      <c r="D9107" s="64"/>
      <c r="E9107" s="71"/>
    </row>
    <row r="9108" spans="4:5" ht="26.1" customHeight="1">
      <c r="D9108" s="64"/>
      <c r="E9108" s="71"/>
    </row>
    <row r="9109" spans="4:5" ht="26.1" customHeight="1">
      <c r="D9109" s="64"/>
      <c r="E9109" s="71"/>
    </row>
    <row r="9110" spans="4:5" ht="26.1" customHeight="1">
      <c r="D9110" s="64"/>
      <c r="E9110" s="71"/>
    </row>
    <row r="9111" spans="4:5" ht="26.1" customHeight="1">
      <c r="D9111" s="64"/>
      <c r="E9111" s="71"/>
    </row>
    <row r="9112" spans="4:5" ht="26.1" customHeight="1">
      <c r="D9112" s="64"/>
      <c r="E9112" s="71"/>
    </row>
    <row r="9113" spans="4:5" ht="26.1" customHeight="1">
      <c r="D9113" s="64"/>
      <c r="E9113" s="71"/>
    </row>
    <row r="9114" spans="4:5" ht="26.1" customHeight="1">
      <c r="D9114" s="64"/>
      <c r="E9114" s="71"/>
    </row>
    <row r="9115" spans="4:5" ht="26.1" customHeight="1">
      <c r="D9115" s="64"/>
      <c r="E9115" s="71"/>
    </row>
    <row r="9116" spans="4:5" ht="26.1" customHeight="1">
      <c r="D9116" s="64"/>
      <c r="E9116" s="71"/>
    </row>
    <row r="9117" spans="4:5" ht="26.1" customHeight="1">
      <c r="D9117" s="64"/>
      <c r="E9117" s="71"/>
    </row>
    <row r="9118" spans="4:5" ht="26.1" customHeight="1">
      <c r="D9118" s="64"/>
      <c r="E9118" s="71"/>
    </row>
    <row r="9119" spans="4:5" ht="26.1" customHeight="1">
      <c r="D9119" s="64"/>
      <c r="E9119" s="71"/>
    </row>
    <row r="9120" spans="4:5" ht="26.1" customHeight="1">
      <c r="D9120" s="64"/>
      <c r="E9120" s="71"/>
    </row>
    <row r="9121" spans="4:5" ht="26.1" customHeight="1">
      <c r="D9121" s="64"/>
      <c r="E9121" s="71"/>
    </row>
    <row r="9122" spans="4:5" ht="26.1" customHeight="1">
      <c r="D9122" s="64"/>
      <c r="E9122" s="71"/>
    </row>
    <row r="9123" spans="4:5" ht="26.1" customHeight="1">
      <c r="D9123" s="64"/>
      <c r="E9123" s="71"/>
    </row>
    <row r="9124" spans="4:5" ht="26.1" customHeight="1">
      <c r="D9124" s="64"/>
      <c r="E9124" s="71"/>
    </row>
    <row r="9125" spans="4:5" ht="26.1" customHeight="1">
      <c r="D9125" s="64"/>
      <c r="E9125" s="71"/>
    </row>
    <row r="9126" spans="4:5" ht="26.1" customHeight="1">
      <c r="D9126" s="64"/>
      <c r="E9126" s="71"/>
    </row>
    <row r="9127" spans="4:5" ht="26.1" customHeight="1">
      <c r="D9127" s="64"/>
      <c r="E9127" s="71"/>
    </row>
    <row r="9128" spans="4:5" ht="26.1" customHeight="1">
      <c r="D9128" s="64"/>
      <c r="E9128" s="71"/>
    </row>
    <row r="9129" spans="4:5" ht="26.1" customHeight="1">
      <c r="D9129" s="64"/>
      <c r="E9129" s="71"/>
    </row>
    <row r="9130" spans="4:5" ht="26.1" customHeight="1">
      <c r="D9130" s="64"/>
      <c r="E9130" s="71"/>
    </row>
    <row r="9131" spans="4:5" ht="26.1" customHeight="1">
      <c r="D9131" s="64"/>
      <c r="E9131" s="71"/>
    </row>
    <row r="9132" spans="4:5" ht="26.1" customHeight="1">
      <c r="D9132" s="64"/>
      <c r="E9132" s="71"/>
    </row>
    <row r="9133" spans="4:5" ht="26.1" customHeight="1">
      <c r="D9133" s="64"/>
      <c r="E9133" s="71"/>
    </row>
    <row r="9134" spans="4:5" ht="26.1" customHeight="1">
      <c r="D9134" s="64"/>
      <c r="E9134" s="71"/>
    </row>
    <row r="9135" spans="4:5" ht="26.1" customHeight="1">
      <c r="D9135" s="64"/>
      <c r="E9135" s="71"/>
    </row>
    <row r="9136" spans="4:5" ht="26.1" customHeight="1">
      <c r="D9136" s="64"/>
      <c r="E9136" s="71"/>
    </row>
    <row r="9137" spans="4:5" ht="26.1" customHeight="1">
      <c r="D9137" s="64"/>
      <c r="E9137" s="71"/>
    </row>
    <row r="9138" spans="4:5" ht="26.1" customHeight="1">
      <c r="D9138" s="64"/>
      <c r="E9138" s="71"/>
    </row>
    <row r="9139" spans="4:5" ht="26.1" customHeight="1">
      <c r="D9139" s="64"/>
      <c r="E9139" s="71"/>
    </row>
    <row r="9140" spans="4:5" ht="26.1" customHeight="1">
      <c r="D9140" s="64"/>
      <c r="E9140" s="71"/>
    </row>
    <row r="9141" spans="4:5" ht="26.1" customHeight="1">
      <c r="D9141" s="64"/>
      <c r="E9141" s="71"/>
    </row>
    <row r="9142" spans="4:5" ht="26.1" customHeight="1">
      <c r="D9142" s="64"/>
      <c r="E9142" s="71"/>
    </row>
    <row r="9143" spans="4:5" ht="26.1" customHeight="1">
      <c r="D9143" s="64"/>
      <c r="E9143" s="71"/>
    </row>
    <row r="9144" spans="4:5" ht="26.1" customHeight="1">
      <c r="D9144" s="64"/>
      <c r="E9144" s="71"/>
    </row>
    <row r="9145" spans="4:5" ht="26.1" customHeight="1">
      <c r="D9145" s="64"/>
      <c r="E9145" s="71"/>
    </row>
    <row r="9146" spans="4:5" ht="26.1" customHeight="1">
      <c r="D9146" s="64"/>
      <c r="E9146" s="71"/>
    </row>
    <row r="9147" spans="4:5" ht="26.1" customHeight="1">
      <c r="D9147" s="64"/>
      <c r="E9147" s="71"/>
    </row>
    <row r="9148" spans="4:5" ht="26.1" customHeight="1">
      <c r="D9148" s="64"/>
      <c r="E9148" s="71"/>
    </row>
    <row r="9149" spans="4:5" ht="26.1" customHeight="1">
      <c r="D9149" s="64"/>
      <c r="E9149" s="71"/>
    </row>
    <row r="9150" spans="4:5" ht="26.1" customHeight="1">
      <c r="D9150" s="64"/>
      <c r="E9150" s="71"/>
    </row>
    <row r="9151" spans="4:5" ht="26.1" customHeight="1">
      <c r="D9151" s="64"/>
      <c r="E9151" s="71"/>
    </row>
    <row r="9152" spans="4:5" ht="26.1" customHeight="1">
      <c r="D9152" s="64"/>
      <c r="E9152" s="71"/>
    </row>
    <row r="9153" spans="4:5" ht="26.1" customHeight="1">
      <c r="D9153" s="64"/>
      <c r="E9153" s="71"/>
    </row>
    <row r="9154" spans="4:5" ht="26.1" customHeight="1">
      <c r="D9154" s="64"/>
      <c r="E9154" s="71"/>
    </row>
    <row r="9155" spans="4:5" ht="26.1" customHeight="1">
      <c r="D9155" s="64"/>
      <c r="E9155" s="71"/>
    </row>
    <row r="9156" spans="4:5" ht="26.1" customHeight="1">
      <c r="D9156" s="64"/>
      <c r="E9156" s="71"/>
    </row>
    <row r="9157" spans="4:5" ht="26.1" customHeight="1">
      <c r="D9157" s="64"/>
      <c r="E9157" s="71"/>
    </row>
    <row r="9158" spans="4:5" ht="26.1" customHeight="1">
      <c r="D9158" s="64"/>
      <c r="E9158" s="71"/>
    </row>
    <row r="9159" spans="4:5" ht="26.1" customHeight="1">
      <c r="D9159" s="64"/>
      <c r="E9159" s="71"/>
    </row>
    <row r="9160" spans="4:5" ht="26.1" customHeight="1">
      <c r="D9160" s="64"/>
      <c r="E9160" s="71"/>
    </row>
    <row r="9161" spans="4:5" ht="26.1" customHeight="1">
      <c r="D9161" s="64"/>
      <c r="E9161" s="71"/>
    </row>
    <row r="9162" spans="4:5" ht="26.1" customHeight="1">
      <c r="D9162" s="64"/>
      <c r="E9162" s="71"/>
    </row>
    <row r="9163" spans="4:5" ht="26.1" customHeight="1">
      <c r="D9163" s="64"/>
      <c r="E9163" s="71"/>
    </row>
    <row r="9164" spans="4:5" ht="26.1" customHeight="1">
      <c r="D9164" s="64"/>
      <c r="E9164" s="71"/>
    </row>
    <row r="9165" spans="4:5" ht="26.1" customHeight="1">
      <c r="D9165" s="64"/>
      <c r="E9165" s="71"/>
    </row>
    <row r="9166" spans="4:5" ht="26.1" customHeight="1">
      <c r="D9166" s="64"/>
      <c r="E9166" s="71"/>
    </row>
    <row r="9167" spans="4:5" ht="26.1" customHeight="1">
      <c r="D9167" s="64"/>
      <c r="E9167" s="71"/>
    </row>
    <row r="9168" spans="4:5" ht="26.1" customHeight="1">
      <c r="D9168" s="64"/>
      <c r="E9168" s="71"/>
    </row>
    <row r="9169" spans="4:5" ht="26.1" customHeight="1">
      <c r="D9169" s="64"/>
      <c r="E9169" s="71"/>
    </row>
    <row r="9170" spans="4:5" ht="26.1" customHeight="1">
      <c r="D9170" s="64"/>
      <c r="E9170" s="71"/>
    </row>
    <row r="9171" spans="4:5" ht="26.1" customHeight="1">
      <c r="D9171" s="64"/>
      <c r="E9171" s="71"/>
    </row>
    <row r="9172" spans="4:5" ht="26.1" customHeight="1">
      <c r="D9172" s="64"/>
      <c r="E9172" s="71"/>
    </row>
    <row r="9173" spans="4:5" ht="26.1" customHeight="1">
      <c r="D9173" s="64"/>
      <c r="E9173" s="71"/>
    </row>
    <row r="9174" spans="4:5" ht="26.1" customHeight="1">
      <c r="D9174" s="64"/>
      <c r="E9174" s="71"/>
    </row>
    <row r="9175" spans="4:5" ht="26.1" customHeight="1">
      <c r="D9175" s="64"/>
      <c r="E9175" s="71"/>
    </row>
    <row r="9176" spans="4:5" ht="26.1" customHeight="1">
      <c r="D9176" s="64"/>
      <c r="E9176" s="71"/>
    </row>
    <row r="9177" spans="4:5" ht="26.1" customHeight="1">
      <c r="D9177" s="64"/>
      <c r="E9177" s="71"/>
    </row>
    <row r="9178" spans="4:5" ht="26.1" customHeight="1">
      <c r="D9178" s="64"/>
      <c r="E9178" s="71"/>
    </row>
    <row r="9179" spans="4:5" ht="26.1" customHeight="1">
      <c r="D9179" s="64"/>
      <c r="E9179" s="71"/>
    </row>
    <row r="9180" spans="4:5" ht="26.1" customHeight="1">
      <c r="D9180" s="64"/>
      <c r="E9180" s="71"/>
    </row>
    <row r="9181" spans="4:5" ht="26.1" customHeight="1">
      <c r="D9181" s="64"/>
      <c r="E9181" s="71"/>
    </row>
    <row r="9182" spans="4:5" ht="26.1" customHeight="1">
      <c r="D9182" s="64"/>
      <c r="E9182" s="71"/>
    </row>
    <row r="9183" spans="4:5" ht="26.1" customHeight="1">
      <c r="D9183" s="64"/>
      <c r="E9183" s="71"/>
    </row>
    <row r="9184" spans="4:5" ht="26.1" customHeight="1">
      <c r="D9184" s="64"/>
      <c r="E9184" s="71"/>
    </row>
    <row r="9185" spans="4:5" ht="26.1" customHeight="1">
      <c r="D9185" s="64"/>
      <c r="E9185" s="71"/>
    </row>
    <row r="9186" spans="4:5" ht="26.1" customHeight="1">
      <c r="D9186" s="64"/>
      <c r="E9186" s="71"/>
    </row>
    <row r="9187" spans="4:5" ht="26.1" customHeight="1">
      <c r="D9187" s="64"/>
      <c r="E9187" s="71"/>
    </row>
    <row r="9188" spans="4:5" ht="26.1" customHeight="1">
      <c r="D9188" s="64"/>
      <c r="E9188" s="71"/>
    </row>
    <row r="9189" spans="4:5" ht="26.1" customHeight="1">
      <c r="D9189" s="64"/>
      <c r="E9189" s="71"/>
    </row>
    <row r="9190" spans="4:5" ht="26.1" customHeight="1">
      <c r="D9190" s="64"/>
      <c r="E9190" s="71"/>
    </row>
    <row r="9191" spans="4:5" ht="26.1" customHeight="1">
      <c r="D9191" s="64"/>
      <c r="E9191" s="71"/>
    </row>
    <row r="9192" spans="4:5" ht="26.1" customHeight="1">
      <c r="D9192" s="64"/>
      <c r="E9192" s="71"/>
    </row>
    <row r="9193" spans="4:5" ht="26.1" customHeight="1">
      <c r="D9193" s="64"/>
      <c r="E9193" s="71"/>
    </row>
    <row r="9194" spans="4:5" ht="26.1" customHeight="1">
      <c r="D9194" s="64"/>
      <c r="E9194" s="71"/>
    </row>
    <row r="9195" spans="4:5" ht="26.1" customHeight="1">
      <c r="D9195" s="64"/>
      <c r="E9195" s="71"/>
    </row>
    <row r="9196" spans="4:5" ht="26.1" customHeight="1">
      <c r="D9196" s="64"/>
      <c r="E9196" s="71"/>
    </row>
    <row r="9197" spans="4:5" ht="26.1" customHeight="1">
      <c r="D9197" s="64"/>
      <c r="E9197" s="71"/>
    </row>
    <row r="9198" spans="4:5" ht="26.1" customHeight="1">
      <c r="D9198" s="64"/>
      <c r="E9198" s="71"/>
    </row>
    <row r="9199" spans="4:5" ht="26.1" customHeight="1">
      <c r="D9199" s="64"/>
      <c r="E9199" s="71"/>
    </row>
    <row r="9200" spans="4:5" ht="26.1" customHeight="1">
      <c r="D9200" s="64"/>
      <c r="E9200" s="71"/>
    </row>
    <row r="9201" spans="4:5" ht="26.1" customHeight="1">
      <c r="D9201" s="64"/>
      <c r="E9201" s="71"/>
    </row>
    <row r="9202" spans="4:5" ht="26.1" customHeight="1">
      <c r="D9202" s="64"/>
      <c r="E9202" s="71"/>
    </row>
    <row r="9203" spans="4:5" ht="26.1" customHeight="1">
      <c r="D9203" s="64"/>
      <c r="E9203" s="71"/>
    </row>
    <row r="9204" spans="4:5" ht="26.1" customHeight="1">
      <c r="D9204" s="64"/>
      <c r="E9204" s="71"/>
    </row>
    <row r="9205" spans="4:5" ht="26.1" customHeight="1">
      <c r="D9205" s="64"/>
      <c r="E9205" s="71"/>
    </row>
    <row r="9206" spans="4:5" ht="26.1" customHeight="1">
      <c r="D9206" s="64"/>
      <c r="E9206" s="71"/>
    </row>
    <row r="9207" spans="4:5" ht="26.1" customHeight="1">
      <c r="D9207" s="64"/>
      <c r="E9207" s="71"/>
    </row>
    <row r="9208" spans="4:5" ht="26.1" customHeight="1">
      <c r="D9208" s="64"/>
      <c r="E9208" s="71"/>
    </row>
    <row r="9209" spans="4:5" ht="26.1" customHeight="1">
      <c r="D9209" s="64"/>
      <c r="E9209" s="71"/>
    </row>
    <row r="9210" spans="4:5" ht="26.1" customHeight="1">
      <c r="D9210" s="64"/>
      <c r="E9210" s="71"/>
    </row>
    <row r="9211" spans="4:5" ht="26.1" customHeight="1">
      <c r="D9211" s="64"/>
      <c r="E9211" s="71"/>
    </row>
    <row r="9212" spans="4:5" ht="26.1" customHeight="1">
      <c r="D9212" s="64"/>
      <c r="E9212" s="71"/>
    </row>
    <row r="9213" spans="4:5" ht="26.1" customHeight="1">
      <c r="D9213" s="64"/>
      <c r="E9213" s="71"/>
    </row>
    <row r="9214" spans="4:5" ht="26.1" customHeight="1">
      <c r="D9214" s="64"/>
      <c r="E9214" s="71"/>
    </row>
    <row r="9215" spans="4:5" ht="26.1" customHeight="1">
      <c r="D9215" s="64"/>
      <c r="E9215" s="71"/>
    </row>
    <row r="9216" spans="4:5" ht="26.1" customHeight="1">
      <c r="D9216" s="64"/>
      <c r="E9216" s="71"/>
    </row>
    <row r="9217" spans="4:5" ht="26.1" customHeight="1">
      <c r="D9217" s="64"/>
      <c r="E9217" s="71"/>
    </row>
    <row r="9218" spans="4:5" ht="26.1" customHeight="1">
      <c r="D9218" s="64"/>
      <c r="E9218" s="71"/>
    </row>
    <row r="9219" spans="4:5" ht="26.1" customHeight="1">
      <c r="D9219" s="64"/>
      <c r="E9219" s="71"/>
    </row>
    <row r="9220" spans="4:5" ht="26.1" customHeight="1">
      <c r="D9220" s="64"/>
      <c r="E9220" s="71"/>
    </row>
    <row r="9221" spans="4:5" ht="26.1" customHeight="1">
      <c r="D9221" s="64"/>
      <c r="E9221" s="71"/>
    </row>
    <row r="9222" spans="4:5" ht="26.1" customHeight="1">
      <c r="D9222" s="64"/>
      <c r="E9222" s="71"/>
    </row>
    <row r="9223" spans="4:5" ht="26.1" customHeight="1">
      <c r="D9223" s="64"/>
      <c r="E9223" s="71"/>
    </row>
    <row r="9224" spans="4:5" ht="26.1" customHeight="1">
      <c r="D9224" s="64"/>
      <c r="E9224" s="71"/>
    </row>
    <row r="9225" spans="4:5" ht="26.1" customHeight="1">
      <c r="D9225" s="64"/>
      <c r="E9225" s="71"/>
    </row>
    <row r="9226" spans="4:5" ht="26.1" customHeight="1">
      <c r="D9226" s="64"/>
      <c r="E9226" s="71"/>
    </row>
    <row r="9227" spans="4:5" ht="26.1" customHeight="1">
      <c r="D9227" s="64"/>
      <c r="E9227" s="71"/>
    </row>
    <row r="9228" spans="4:5" ht="26.1" customHeight="1">
      <c r="D9228" s="64"/>
      <c r="E9228" s="71"/>
    </row>
    <row r="9229" spans="4:5" ht="26.1" customHeight="1">
      <c r="D9229" s="64"/>
      <c r="E9229" s="71"/>
    </row>
    <row r="9230" spans="4:5" ht="26.1" customHeight="1">
      <c r="D9230" s="64"/>
      <c r="E9230" s="71"/>
    </row>
    <row r="9231" spans="4:5" ht="26.1" customHeight="1">
      <c r="D9231" s="64"/>
      <c r="E9231" s="71"/>
    </row>
    <row r="9232" spans="4:5" ht="26.1" customHeight="1">
      <c r="D9232" s="64"/>
      <c r="E9232" s="71"/>
    </row>
    <row r="9233" spans="4:5" ht="26.1" customHeight="1">
      <c r="D9233" s="64"/>
      <c r="E9233" s="71"/>
    </row>
    <row r="9234" spans="4:5" ht="26.1" customHeight="1">
      <c r="D9234" s="64"/>
      <c r="E9234" s="71"/>
    </row>
    <row r="9235" spans="4:5" ht="26.1" customHeight="1">
      <c r="D9235" s="64"/>
      <c r="E9235" s="71"/>
    </row>
    <row r="9236" spans="4:5" ht="26.1" customHeight="1">
      <c r="D9236" s="64"/>
      <c r="E9236" s="71"/>
    </row>
    <row r="9237" spans="4:5" ht="26.1" customHeight="1">
      <c r="D9237" s="64"/>
      <c r="E9237" s="71"/>
    </row>
    <row r="9238" spans="4:5" ht="26.1" customHeight="1">
      <c r="D9238" s="64"/>
      <c r="E9238" s="71"/>
    </row>
    <row r="9239" spans="4:5" ht="26.1" customHeight="1">
      <c r="D9239" s="64"/>
      <c r="E9239" s="71"/>
    </row>
    <row r="9240" spans="4:5" ht="26.1" customHeight="1">
      <c r="D9240" s="64"/>
      <c r="E9240" s="71"/>
    </row>
    <row r="9241" spans="4:5" ht="26.1" customHeight="1">
      <c r="D9241" s="64"/>
      <c r="E9241" s="71"/>
    </row>
    <row r="9242" spans="4:5" ht="26.1" customHeight="1">
      <c r="D9242" s="64"/>
      <c r="E9242" s="71"/>
    </row>
    <row r="9243" spans="4:5" ht="26.1" customHeight="1">
      <c r="D9243" s="64"/>
      <c r="E9243" s="71"/>
    </row>
    <row r="9244" spans="4:5" ht="26.1" customHeight="1">
      <c r="D9244" s="64"/>
      <c r="E9244" s="71"/>
    </row>
    <row r="9245" spans="4:5" ht="26.1" customHeight="1">
      <c r="D9245" s="64"/>
      <c r="E9245" s="71"/>
    </row>
    <row r="9246" spans="4:5" ht="26.1" customHeight="1">
      <c r="D9246" s="64"/>
      <c r="E9246" s="71"/>
    </row>
    <row r="9247" spans="4:5" ht="26.1" customHeight="1">
      <c r="D9247" s="64"/>
      <c r="E9247" s="71"/>
    </row>
    <row r="9248" spans="4:5" ht="26.1" customHeight="1">
      <c r="D9248" s="64"/>
      <c r="E9248" s="71"/>
    </row>
    <row r="9249" spans="4:5" ht="26.1" customHeight="1">
      <c r="D9249" s="64"/>
      <c r="E9249" s="71"/>
    </row>
    <row r="9250" spans="4:5" ht="26.1" customHeight="1">
      <c r="D9250" s="64"/>
      <c r="E9250" s="71"/>
    </row>
    <row r="9251" spans="4:5" ht="26.1" customHeight="1">
      <c r="D9251" s="64"/>
      <c r="E9251" s="71"/>
    </row>
    <row r="9252" spans="4:5" ht="26.1" customHeight="1">
      <c r="D9252" s="64"/>
      <c r="E9252" s="71"/>
    </row>
    <row r="9253" spans="4:5" ht="26.1" customHeight="1">
      <c r="D9253" s="64"/>
      <c r="E9253" s="71"/>
    </row>
    <row r="9254" spans="4:5" ht="26.1" customHeight="1">
      <c r="D9254" s="64"/>
      <c r="E9254" s="71"/>
    </row>
    <row r="9255" spans="4:5" ht="26.1" customHeight="1">
      <c r="D9255" s="64"/>
      <c r="E9255" s="71"/>
    </row>
    <row r="9256" spans="4:5" ht="26.1" customHeight="1">
      <c r="D9256" s="64"/>
      <c r="E9256" s="71"/>
    </row>
    <row r="9257" spans="4:5" ht="26.1" customHeight="1">
      <c r="D9257" s="64"/>
      <c r="E9257" s="71"/>
    </row>
    <row r="9258" spans="4:5" ht="26.1" customHeight="1">
      <c r="D9258" s="64"/>
      <c r="E9258" s="71"/>
    </row>
    <row r="9259" spans="4:5" ht="26.1" customHeight="1">
      <c r="D9259" s="64"/>
      <c r="E9259" s="71"/>
    </row>
    <row r="9260" spans="4:5" ht="26.1" customHeight="1">
      <c r="D9260" s="64"/>
      <c r="E9260" s="71"/>
    </row>
    <row r="9261" spans="4:5" ht="26.1" customHeight="1">
      <c r="D9261" s="64"/>
      <c r="E9261" s="71"/>
    </row>
    <row r="9262" spans="4:5" ht="26.1" customHeight="1">
      <c r="D9262" s="64"/>
      <c r="E9262" s="71"/>
    </row>
    <row r="9263" spans="4:5" ht="26.1" customHeight="1">
      <c r="D9263" s="64"/>
      <c r="E9263" s="71"/>
    </row>
    <row r="9264" spans="4:5" ht="26.1" customHeight="1">
      <c r="D9264" s="64"/>
      <c r="E9264" s="71"/>
    </row>
    <row r="9265" spans="4:5" ht="26.1" customHeight="1">
      <c r="D9265" s="64"/>
      <c r="E9265" s="71"/>
    </row>
    <row r="9266" spans="4:5" ht="26.1" customHeight="1">
      <c r="D9266" s="64"/>
      <c r="E9266" s="71"/>
    </row>
    <row r="9267" spans="4:5" ht="26.1" customHeight="1">
      <c r="D9267" s="64"/>
      <c r="E9267" s="71"/>
    </row>
    <row r="9268" spans="4:5" ht="26.1" customHeight="1">
      <c r="D9268" s="64"/>
      <c r="E9268" s="71"/>
    </row>
    <row r="9269" spans="4:5" ht="26.1" customHeight="1">
      <c r="D9269" s="64"/>
      <c r="E9269" s="71"/>
    </row>
    <row r="9270" spans="4:5" ht="26.1" customHeight="1">
      <c r="D9270" s="64"/>
      <c r="E9270" s="71"/>
    </row>
    <row r="9271" spans="4:5" ht="26.1" customHeight="1">
      <c r="D9271" s="64"/>
      <c r="E9271" s="71"/>
    </row>
    <row r="9272" spans="4:5" ht="26.1" customHeight="1">
      <c r="D9272" s="64"/>
      <c r="E9272" s="71"/>
    </row>
    <row r="9273" spans="4:5" ht="26.1" customHeight="1">
      <c r="D9273" s="64"/>
      <c r="E9273" s="71"/>
    </row>
    <row r="9274" spans="4:5" ht="26.1" customHeight="1">
      <c r="D9274" s="64"/>
      <c r="E9274" s="71"/>
    </row>
    <row r="9275" spans="4:5" ht="26.1" customHeight="1">
      <c r="D9275" s="64"/>
      <c r="E9275" s="71"/>
    </row>
    <row r="9276" spans="4:5" ht="26.1" customHeight="1">
      <c r="D9276" s="64"/>
      <c r="E9276" s="71"/>
    </row>
    <row r="9277" spans="4:5" ht="26.1" customHeight="1">
      <c r="D9277" s="64"/>
      <c r="E9277" s="71"/>
    </row>
    <row r="9278" spans="4:5" ht="26.1" customHeight="1">
      <c r="D9278" s="64"/>
      <c r="E9278" s="71"/>
    </row>
    <row r="9279" spans="4:5" ht="26.1" customHeight="1">
      <c r="D9279" s="64"/>
      <c r="E9279" s="71"/>
    </row>
    <row r="9280" spans="4:5" ht="26.1" customHeight="1">
      <c r="D9280" s="64"/>
      <c r="E9280" s="71"/>
    </row>
    <row r="9281" spans="4:5" ht="26.1" customHeight="1">
      <c r="D9281" s="64"/>
      <c r="E9281" s="71"/>
    </row>
    <row r="9282" spans="4:5" ht="26.1" customHeight="1">
      <c r="D9282" s="64"/>
      <c r="E9282" s="71"/>
    </row>
    <row r="9283" spans="4:5" ht="26.1" customHeight="1">
      <c r="D9283" s="64"/>
      <c r="E9283" s="71"/>
    </row>
    <row r="9284" spans="4:5" ht="26.1" customHeight="1">
      <c r="D9284" s="64"/>
      <c r="E9284" s="71"/>
    </row>
    <row r="9285" spans="4:5" ht="26.1" customHeight="1">
      <c r="D9285" s="64"/>
      <c r="E9285" s="71"/>
    </row>
    <row r="9286" spans="4:5" ht="26.1" customHeight="1">
      <c r="D9286" s="64"/>
      <c r="E9286" s="71"/>
    </row>
    <row r="9287" spans="4:5" ht="26.1" customHeight="1">
      <c r="D9287" s="64"/>
      <c r="E9287" s="71"/>
    </row>
    <row r="9288" spans="4:5" ht="26.1" customHeight="1">
      <c r="D9288" s="64"/>
      <c r="E9288" s="71"/>
    </row>
    <row r="9289" spans="4:5" ht="26.1" customHeight="1">
      <c r="D9289" s="64"/>
      <c r="E9289" s="71"/>
    </row>
    <row r="9290" spans="4:5" ht="26.1" customHeight="1">
      <c r="D9290" s="64"/>
      <c r="E9290" s="71"/>
    </row>
    <row r="9291" spans="4:5" ht="26.1" customHeight="1">
      <c r="D9291" s="64"/>
      <c r="E9291" s="71"/>
    </row>
    <row r="9292" spans="4:5" ht="26.1" customHeight="1">
      <c r="D9292" s="64"/>
      <c r="E9292" s="71"/>
    </row>
    <row r="9293" spans="4:5" ht="26.1" customHeight="1">
      <c r="D9293" s="64"/>
      <c r="E9293" s="71"/>
    </row>
    <row r="9294" spans="4:5" ht="26.1" customHeight="1">
      <c r="D9294" s="64"/>
      <c r="E9294" s="71"/>
    </row>
    <row r="9295" spans="4:5" ht="26.1" customHeight="1">
      <c r="D9295" s="64"/>
      <c r="E9295" s="71"/>
    </row>
    <row r="9296" spans="4:5" ht="26.1" customHeight="1">
      <c r="D9296" s="64"/>
      <c r="E9296" s="71"/>
    </row>
    <row r="9297" spans="4:5" ht="26.1" customHeight="1">
      <c r="D9297" s="64"/>
      <c r="E9297" s="71"/>
    </row>
    <row r="9298" spans="4:5" ht="26.1" customHeight="1">
      <c r="D9298" s="64"/>
      <c r="E9298" s="71"/>
    </row>
    <row r="9299" spans="4:5" ht="26.1" customHeight="1">
      <c r="D9299" s="64"/>
      <c r="E9299" s="71"/>
    </row>
    <row r="9300" spans="4:5" ht="26.1" customHeight="1">
      <c r="D9300" s="64"/>
      <c r="E9300" s="71"/>
    </row>
    <row r="9301" spans="4:5" ht="26.1" customHeight="1">
      <c r="D9301" s="64"/>
      <c r="E9301" s="71"/>
    </row>
    <row r="9302" spans="4:5" ht="26.1" customHeight="1">
      <c r="D9302" s="64"/>
      <c r="E9302" s="71"/>
    </row>
    <row r="9303" spans="4:5" ht="26.1" customHeight="1">
      <c r="D9303" s="64"/>
      <c r="E9303" s="71"/>
    </row>
    <row r="9304" spans="4:5" ht="26.1" customHeight="1">
      <c r="D9304" s="64"/>
      <c r="E9304" s="71"/>
    </row>
    <row r="9305" spans="4:5" ht="26.1" customHeight="1">
      <c r="D9305" s="64"/>
      <c r="E9305" s="71"/>
    </row>
    <row r="9306" spans="4:5" ht="26.1" customHeight="1">
      <c r="D9306" s="64"/>
      <c r="E9306" s="71"/>
    </row>
    <row r="9307" spans="4:5" ht="26.1" customHeight="1">
      <c r="D9307" s="64"/>
      <c r="E9307" s="71"/>
    </row>
    <row r="9308" spans="4:5" ht="26.1" customHeight="1">
      <c r="D9308" s="64"/>
      <c r="E9308" s="71"/>
    </row>
    <row r="9309" spans="4:5" ht="26.1" customHeight="1">
      <c r="D9309" s="64"/>
      <c r="E9309" s="71"/>
    </row>
    <row r="9310" spans="4:5" ht="26.1" customHeight="1">
      <c r="D9310" s="64"/>
      <c r="E9310" s="71"/>
    </row>
    <row r="9311" spans="4:5" ht="26.1" customHeight="1">
      <c r="D9311" s="64"/>
      <c r="E9311" s="71"/>
    </row>
    <row r="9312" spans="4:5" ht="26.1" customHeight="1">
      <c r="D9312" s="64"/>
      <c r="E9312" s="71"/>
    </row>
    <row r="9313" spans="4:5" ht="26.1" customHeight="1">
      <c r="D9313" s="64"/>
      <c r="E9313" s="71"/>
    </row>
    <row r="9314" spans="4:5" ht="26.1" customHeight="1">
      <c r="D9314" s="64"/>
      <c r="E9314" s="71"/>
    </row>
    <row r="9315" spans="4:5" ht="26.1" customHeight="1">
      <c r="D9315" s="64"/>
      <c r="E9315" s="71"/>
    </row>
    <row r="9316" spans="4:5" ht="26.1" customHeight="1">
      <c r="D9316" s="64"/>
      <c r="E9316" s="71"/>
    </row>
    <row r="9317" spans="4:5" ht="26.1" customHeight="1">
      <c r="D9317" s="64"/>
      <c r="E9317" s="71"/>
    </row>
    <row r="9318" spans="4:5" ht="26.1" customHeight="1">
      <c r="D9318" s="64"/>
      <c r="E9318" s="71"/>
    </row>
    <row r="9319" spans="4:5" ht="26.1" customHeight="1">
      <c r="D9319" s="64"/>
      <c r="E9319" s="71"/>
    </row>
    <row r="9320" spans="4:5" ht="26.1" customHeight="1">
      <c r="D9320" s="64"/>
      <c r="E9320" s="71"/>
    </row>
    <row r="9321" spans="4:5" ht="26.1" customHeight="1">
      <c r="D9321" s="64"/>
      <c r="E9321" s="71"/>
    </row>
    <row r="9322" spans="4:5" ht="26.1" customHeight="1">
      <c r="D9322" s="64"/>
      <c r="E9322" s="71"/>
    </row>
    <row r="9323" spans="4:5" ht="26.1" customHeight="1">
      <c r="D9323" s="64"/>
      <c r="E9323" s="71"/>
    </row>
    <row r="9324" spans="4:5" ht="26.1" customHeight="1">
      <c r="D9324" s="64"/>
      <c r="E9324" s="71"/>
    </row>
    <row r="9325" spans="4:5" ht="26.1" customHeight="1">
      <c r="D9325" s="64"/>
      <c r="E9325" s="71"/>
    </row>
    <row r="9326" spans="4:5" ht="26.1" customHeight="1">
      <c r="D9326" s="64"/>
      <c r="E9326" s="71"/>
    </row>
    <row r="9327" spans="4:5" ht="26.1" customHeight="1">
      <c r="D9327" s="64"/>
      <c r="E9327" s="71"/>
    </row>
    <row r="9328" spans="4:5" ht="26.1" customHeight="1">
      <c r="D9328" s="64"/>
      <c r="E9328" s="71"/>
    </row>
    <row r="9329" spans="4:5" ht="26.1" customHeight="1">
      <c r="D9329" s="64"/>
      <c r="E9329" s="71"/>
    </row>
    <row r="9330" spans="4:5" ht="26.1" customHeight="1">
      <c r="D9330" s="64"/>
      <c r="E9330" s="71"/>
    </row>
    <row r="9331" spans="4:5" ht="26.1" customHeight="1">
      <c r="D9331" s="64"/>
      <c r="E9331" s="71"/>
    </row>
    <row r="9332" spans="4:5" ht="26.1" customHeight="1">
      <c r="D9332" s="64"/>
      <c r="E9332" s="71"/>
    </row>
    <row r="9333" spans="4:5" ht="26.1" customHeight="1">
      <c r="D9333" s="64"/>
      <c r="E9333" s="71"/>
    </row>
    <row r="9334" spans="4:5" ht="26.1" customHeight="1">
      <c r="D9334" s="64"/>
      <c r="E9334" s="71"/>
    </row>
    <row r="9335" spans="4:5" ht="26.1" customHeight="1">
      <c r="D9335" s="64"/>
      <c r="E9335" s="71"/>
    </row>
    <row r="9336" spans="4:5" ht="26.1" customHeight="1">
      <c r="D9336" s="64"/>
      <c r="E9336" s="71"/>
    </row>
    <row r="9337" spans="4:5" ht="26.1" customHeight="1">
      <c r="D9337" s="64"/>
      <c r="E9337" s="71"/>
    </row>
    <row r="9338" spans="4:5" ht="26.1" customHeight="1">
      <c r="D9338" s="64"/>
      <c r="E9338" s="71"/>
    </row>
    <row r="9339" spans="4:5" ht="26.1" customHeight="1">
      <c r="D9339" s="64"/>
      <c r="E9339" s="71"/>
    </row>
    <row r="9340" spans="4:5" ht="26.1" customHeight="1">
      <c r="D9340" s="64"/>
      <c r="E9340" s="71"/>
    </row>
    <row r="9341" spans="4:5" ht="26.1" customHeight="1">
      <c r="D9341" s="64"/>
      <c r="E9341" s="71"/>
    </row>
    <row r="9342" spans="4:5" ht="26.1" customHeight="1">
      <c r="D9342" s="64"/>
      <c r="E9342" s="71"/>
    </row>
    <row r="9343" spans="4:5" ht="26.1" customHeight="1">
      <c r="D9343" s="64"/>
      <c r="E9343" s="71"/>
    </row>
    <row r="9344" spans="4:5" ht="26.1" customHeight="1">
      <c r="D9344" s="64"/>
      <c r="E9344" s="71"/>
    </row>
    <row r="9345" spans="4:5" ht="26.1" customHeight="1">
      <c r="D9345" s="64"/>
      <c r="E9345" s="71"/>
    </row>
    <row r="9346" spans="4:5" ht="26.1" customHeight="1">
      <c r="D9346" s="64"/>
      <c r="E9346" s="71"/>
    </row>
    <row r="9347" spans="4:5" ht="26.1" customHeight="1">
      <c r="D9347" s="64"/>
      <c r="E9347" s="71"/>
    </row>
    <row r="9348" spans="4:5" ht="26.1" customHeight="1">
      <c r="D9348" s="64"/>
      <c r="E9348" s="71"/>
    </row>
    <row r="9349" spans="4:5" ht="26.1" customHeight="1">
      <c r="D9349" s="64"/>
      <c r="E9349" s="71"/>
    </row>
    <row r="9350" spans="4:5" ht="26.1" customHeight="1">
      <c r="D9350" s="64"/>
      <c r="E9350" s="71"/>
    </row>
    <row r="9351" spans="4:5" ht="26.1" customHeight="1">
      <c r="D9351" s="64"/>
      <c r="E9351" s="71"/>
    </row>
    <row r="9352" spans="4:5" ht="26.1" customHeight="1">
      <c r="D9352" s="64"/>
      <c r="E9352" s="71"/>
    </row>
    <row r="9353" spans="4:5" ht="26.1" customHeight="1">
      <c r="D9353" s="64"/>
      <c r="E9353" s="71"/>
    </row>
    <row r="9354" spans="4:5" ht="26.1" customHeight="1">
      <c r="D9354" s="64"/>
      <c r="E9354" s="71"/>
    </row>
    <row r="9355" spans="4:5" ht="26.1" customHeight="1">
      <c r="D9355" s="64"/>
      <c r="E9355" s="71"/>
    </row>
    <row r="9356" spans="4:5" ht="26.1" customHeight="1">
      <c r="D9356" s="64"/>
      <c r="E9356" s="71"/>
    </row>
    <row r="9357" spans="4:5" ht="26.1" customHeight="1">
      <c r="D9357" s="64"/>
      <c r="E9357" s="71"/>
    </row>
    <row r="9358" spans="4:5" ht="26.1" customHeight="1">
      <c r="D9358" s="64"/>
      <c r="E9358" s="71"/>
    </row>
    <row r="9359" spans="4:5" ht="26.1" customHeight="1">
      <c r="D9359" s="64"/>
      <c r="E9359" s="71"/>
    </row>
    <row r="9360" spans="4:5" ht="26.1" customHeight="1">
      <c r="D9360" s="64"/>
      <c r="E9360" s="71"/>
    </row>
    <row r="9361" spans="4:5" ht="26.1" customHeight="1">
      <c r="D9361" s="64"/>
      <c r="E9361" s="71"/>
    </row>
    <row r="9362" spans="4:5" ht="26.1" customHeight="1">
      <c r="D9362" s="64"/>
      <c r="E9362" s="71"/>
    </row>
    <row r="9363" spans="4:5" ht="26.1" customHeight="1">
      <c r="D9363" s="64"/>
      <c r="E9363" s="71"/>
    </row>
    <row r="9364" spans="4:5" ht="26.1" customHeight="1">
      <c r="D9364" s="64"/>
      <c r="E9364" s="71"/>
    </row>
    <row r="9365" spans="4:5" ht="26.1" customHeight="1">
      <c r="D9365" s="64"/>
      <c r="E9365" s="71"/>
    </row>
    <row r="9366" spans="4:5" ht="26.1" customHeight="1">
      <c r="D9366" s="64"/>
      <c r="E9366" s="71"/>
    </row>
    <row r="9367" spans="4:5" ht="26.1" customHeight="1">
      <c r="D9367" s="64"/>
      <c r="E9367" s="71"/>
    </row>
    <row r="9368" spans="4:5" ht="26.1" customHeight="1">
      <c r="D9368" s="64"/>
      <c r="E9368" s="71"/>
    </row>
    <row r="9369" spans="4:5" ht="26.1" customHeight="1">
      <c r="D9369" s="64"/>
      <c r="E9369" s="71"/>
    </row>
    <row r="9370" spans="4:5" ht="26.1" customHeight="1">
      <c r="D9370" s="64"/>
      <c r="E9370" s="71"/>
    </row>
    <row r="9371" spans="4:5" ht="26.1" customHeight="1">
      <c r="D9371" s="64"/>
      <c r="E9371" s="71"/>
    </row>
    <row r="9372" spans="4:5" ht="26.1" customHeight="1">
      <c r="D9372" s="64"/>
      <c r="E9372" s="71"/>
    </row>
    <row r="9373" spans="4:5" ht="26.1" customHeight="1">
      <c r="D9373" s="64"/>
      <c r="E9373" s="71"/>
    </row>
    <row r="9374" spans="4:5" ht="26.1" customHeight="1">
      <c r="D9374" s="64"/>
      <c r="E9374" s="71"/>
    </row>
    <row r="9375" spans="4:5" ht="26.1" customHeight="1">
      <c r="D9375" s="64"/>
      <c r="E9375" s="71"/>
    </row>
    <row r="9376" spans="4:5" ht="26.1" customHeight="1">
      <c r="D9376" s="64"/>
      <c r="E9376" s="71"/>
    </row>
    <row r="9377" spans="4:5" ht="26.1" customHeight="1">
      <c r="D9377" s="64"/>
      <c r="E9377" s="71"/>
    </row>
    <row r="9378" spans="4:5" ht="26.1" customHeight="1">
      <c r="D9378" s="64"/>
      <c r="E9378" s="71"/>
    </row>
    <row r="9379" spans="4:5" ht="26.1" customHeight="1">
      <c r="D9379" s="64"/>
      <c r="E9379" s="71"/>
    </row>
    <row r="9380" spans="4:5" ht="26.1" customHeight="1">
      <c r="D9380" s="64"/>
      <c r="E9380" s="71"/>
    </row>
    <row r="9381" spans="4:5" ht="26.1" customHeight="1">
      <c r="D9381" s="64"/>
      <c r="E9381" s="71"/>
    </row>
    <row r="9382" spans="4:5" ht="26.1" customHeight="1">
      <c r="D9382" s="64"/>
      <c r="E9382" s="71"/>
    </row>
    <row r="9383" spans="4:5" ht="26.1" customHeight="1">
      <c r="D9383" s="64"/>
      <c r="E9383" s="71"/>
    </row>
    <row r="9384" spans="4:5" ht="26.1" customHeight="1">
      <c r="D9384" s="64"/>
      <c r="E9384" s="71"/>
    </row>
    <row r="9385" spans="4:5" ht="26.1" customHeight="1">
      <c r="D9385" s="64"/>
      <c r="E9385" s="71"/>
    </row>
    <row r="9386" spans="4:5" ht="26.1" customHeight="1">
      <c r="D9386" s="64"/>
      <c r="E9386" s="71"/>
    </row>
    <row r="9387" spans="4:5" ht="26.1" customHeight="1">
      <c r="D9387" s="64"/>
      <c r="E9387" s="71"/>
    </row>
    <row r="9388" spans="4:5" ht="26.1" customHeight="1">
      <c r="D9388" s="64"/>
      <c r="E9388" s="71"/>
    </row>
    <row r="9389" spans="4:5" ht="26.1" customHeight="1">
      <c r="D9389" s="64"/>
      <c r="E9389" s="71"/>
    </row>
    <row r="9390" spans="4:5" ht="26.1" customHeight="1">
      <c r="D9390" s="64"/>
      <c r="E9390" s="71"/>
    </row>
    <row r="9391" spans="4:5" ht="26.1" customHeight="1">
      <c r="D9391" s="64"/>
      <c r="E9391" s="71"/>
    </row>
    <row r="9392" spans="4:5" ht="26.1" customHeight="1">
      <c r="D9392" s="64"/>
      <c r="E9392" s="71"/>
    </row>
    <row r="9393" spans="4:5" ht="26.1" customHeight="1">
      <c r="D9393" s="64"/>
      <c r="E9393" s="71"/>
    </row>
    <row r="9394" spans="4:5" ht="26.1" customHeight="1">
      <c r="D9394" s="64"/>
      <c r="E9394" s="71"/>
    </row>
    <row r="9395" spans="4:5" ht="26.1" customHeight="1">
      <c r="D9395" s="64"/>
      <c r="E9395" s="71"/>
    </row>
    <row r="9396" spans="4:5" ht="26.1" customHeight="1">
      <c r="D9396" s="64"/>
      <c r="E9396" s="71"/>
    </row>
    <row r="9397" spans="4:5" ht="26.1" customHeight="1">
      <c r="D9397" s="64"/>
      <c r="E9397" s="71"/>
    </row>
    <row r="9398" spans="4:5" ht="26.1" customHeight="1">
      <c r="D9398" s="64"/>
      <c r="E9398" s="71"/>
    </row>
    <row r="9399" spans="4:5" ht="26.1" customHeight="1">
      <c r="D9399" s="64"/>
      <c r="E9399" s="71"/>
    </row>
    <row r="9400" spans="4:5" ht="26.1" customHeight="1">
      <c r="D9400" s="64"/>
      <c r="E9400" s="71"/>
    </row>
    <row r="9401" spans="4:5" ht="26.1" customHeight="1">
      <c r="D9401" s="64"/>
      <c r="E9401" s="71"/>
    </row>
    <row r="9402" spans="4:5" ht="26.1" customHeight="1">
      <c r="D9402" s="64"/>
      <c r="E9402" s="71"/>
    </row>
    <row r="9403" spans="4:5" ht="26.1" customHeight="1">
      <c r="D9403" s="64"/>
      <c r="E9403" s="71"/>
    </row>
    <row r="9404" spans="4:5" ht="26.1" customHeight="1">
      <c r="D9404" s="64"/>
      <c r="E9404" s="71"/>
    </row>
    <row r="9405" spans="4:5" ht="26.1" customHeight="1">
      <c r="D9405" s="64"/>
      <c r="E9405" s="71"/>
    </row>
    <row r="9406" spans="4:5" ht="26.1" customHeight="1">
      <c r="D9406" s="64"/>
      <c r="E9406" s="71"/>
    </row>
    <row r="9407" spans="4:5" ht="26.1" customHeight="1">
      <c r="D9407" s="64"/>
      <c r="E9407" s="71"/>
    </row>
    <row r="9408" spans="4:5" ht="26.1" customHeight="1">
      <c r="D9408" s="64"/>
      <c r="E9408" s="71"/>
    </row>
    <row r="9409" spans="4:5" ht="26.1" customHeight="1">
      <c r="D9409" s="64"/>
      <c r="E9409" s="71"/>
    </row>
    <row r="9410" spans="4:5" ht="26.1" customHeight="1">
      <c r="D9410" s="64"/>
      <c r="E9410" s="71"/>
    </row>
    <row r="9411" spans="4:5" ht="26.1" customHeight="1">
      <c r="D9411" s="64"/>
      <c r="E9411" s="71"/>
    </row>
    <row r="9412" spans="4:5" ht="26.1" customHeight="1">
      <c r="D9412" s="64"/>
      <c r="E9412" s="71"/>
    </row>
    <row r="9413" spans="4:5" ht="26.1" customHeight="1">
      <c r="D9413" s="64"/>
      <c r="E9413" s="71"/>
    </row>
    <row r="9414" spans="4:5" ht="26.1" customHeight="1">
      <c r="D9414" s="64"/>
      <c r="E9414" s="71"/>
    </row>
    <row r="9415" spans="4:5" ht="26.1" customHeight="1">
      <c r="D9415" s="64"/>
      <c r="E9415" s="71"/>
    </row>
    <row r="9416" spans="4:5" ht="26.1" customHeight="1">
      <c r="D9416" s="64"/>
      <c r="E9416" s="71"/>
    </row>
    <row r="9417" spans="4:5" ht="26.1" customHeight="1">
      <c r="D9417" s="64"/>
      <c r="E9417" s="71"/>
    </row>
    <row r="9418" spans="4:5" ht="26.1" customHeight="1">
      <c r="D9418" s="64"/>
      <c r="E9418" s="71"/>
    </row>
    <row r="9419" spans="4:5" ht="26.1" customHeight="1">
      <c r="D9419" s="64"/>
      <c r="E9419" s="71"/>
    </row>
    <row r="9420" spans="4:5" ht="26.1" customHeight="1">
      <c r="D9420" s="64"/>
      <c r="E9420" s="71"/>
    </row>
    <row r="9421" spans="4:5" ht="26.1" customHeight="1">
      <c r="D9421" s="64"/>
      <c r="E9421" s="71"/>
    </row>
    <row r="9422" spans="4:5" ht="26.1" customHeight="1">
      <c r="D9422" s="64"/>
      <c r="E9422" s="71"/>
    </row>
    <row r="9423" spans="4:5" ht="26.1" customHeight="1">
      <c r="D9423" s="64"/>
      <c r="E9423" s="71"/>
    </row>
    <row r="9424" spans="4:5" ht="26.1" customHeight="1">
      <c r="D9424" s="64"/>
      <c r="E9424" s="71"/>
    </row>
    <row r="9425" spans="4:5" ht="26.1" customHeight="1">
      <c r="D9425" s="64"/>
      <c r="E9425" s="71"/>
    </row>
    <row r="9426" spans="4:5" ht="26.1" customHeight="1">
      <c r="D9426" s="64"/>
      <c r="E9426" s="71"/>
    </row>
    <row r="9427" spans="4:5" ht="26.1" customHeight="1">
      <c r="D9427" s="64"/>
      <c r="E9427" s="71"/>
    </row>
    <row r="9428" spans="4:5" ht="26.1" customHeight="1">
      <c r="D9428" s="64"/>
      <c r="E9428" s="71"/>
    </row>
    <row r="9429" spans="4:5" ht="26.1" customHeight="1">
      <c r="D9429" s="64"/>
      <c r="E9429" s="71"/>
    </row>
    <row r="9430" spans="4:5" ht="26.1" customHeight="1">
      <c r="D9430" s="64"/>
      <c r="E9430" s="71"/>
    </row>
    <row r="9431" spans="4:5" ht="26.1" customHeight="1">
      <c r="D9431" s="64"/>
      <c r="E9431" s="71"/>
    </row>
    <row r="9432" spans="4:5" ht="26.1" customHeight="1">
      <c r="D9432" s="64"/>
      <c r="E9432" s="71"/>
    </row>
    <row r="9433" spans="4:5" ht="26.1" customHeight="1">
      <c r="D9433" s="64"/>
      <c r="E9433" s="71"/>
    </row>
    <row r="9434" spans="4:5" ht="26.1" customHeight="1">
      <c r="D9434" s="64"/>
      <c r="E9434" s="71"/>
    </row>
    <row r="9435" spans="4:5" ht="26.1" customHeight="1">
      <c r="D9435" s="64"/>
      <c r="E9435" s="71"/>
    </row>
    <row r="9436" spans="4:5" ht="26.1" customHeight="1">
      <c r="D9436" s="64"/>
      <c r="E9436" s="71"/>
    </row>
    <row r="9437" spans="4:5" ht="26.1" customHeight="1">
      <c r="D9437" s="64"/>
      <c r="E9437" s="71"/>
    </row>
    <row r="9438" spans="4:5" ht="26.1" customHeight="1">
      <c r="D9438" s="64"/>
      <c r="E9438" s="71"/>
    </row>
    <row r="9439" spans="4:5" ht="26.1" customHeight="1">
      <c r="D9439" s="64"/>
      <c r="E9439" s="71"/>
    </row>
    <row r="9440" spans="4:5" ht="26.1" customHeight="1">
      <c r="D9440" s="64"/>
      <c r="E9440" s="71"/>
    </row>
    <row r="9441" spans="4:5" ht="26.1" customHeight="1">
      <c r="D9441" s="64"/>
      <c r="E9441" s="71"/>
    </row>
    <row r="9442" spans="4:5" ht="26.1" customHeight="1">
      <c r="D9442" s="64"/>
      <c r="E9442" s="71"/>
    </row>
    <row r="9443" spans="4:5" ht="26.1" customHeight="1">
      <c r="D9443" s="64"/>
      <c r="E9443" s="71"/>
    </row>
    <row r="9444" spans="4:5" ht="26.1" customHeight="1">
      <c r="D9444" s="64"/>
      <c r="E9444" s="71"/>
    </row>
    <row r="9445" spans="4:5" ht="26.1" customHeight="1">
      <c r="D9445" s="64"/>
      <c r="E9445" s="71"/>
    </row>
    <row r="9446" spans="4:5" ht="26.1" customHeight="1">
      <c r="D9446" s="64"/>
      <c r="E9446" s="71"/>
    </row>
    <row r="9447" spans="4:5" ht="26.1" customHeight="1">
      <c r="D9447" s="64"/>
      <c r="E9447" s="71"/>
    </row>
    <row r="9448" spans="4:5" ht="26.1" customHeight="1">
      <c r="D9448" s="64"/>
      <c r="E9448" s="71"/>
    </row>
    <row r="9449" spans="4:5" ht="26.1" customHeight="1">
      <c r="D9449" s="64"/>
      <c r="E9449" s="71"/>
    </row>
    <row r="9450" spans="4:5" ht="26.1" customHeight="1">
      <c r="D9450" s="64"/>
      <c r="E9450" s="71"/>
    </row>
    <row r="9451" spans="4:5" ht="26.1" customHeight="1">
      <c r="D9451" s="64"/>
      <c r="E9451" s="71"/>
    </row>
    <row r="9452" spans="4:5" ht="26.1" customHeight="1">
      <c r="D9452" s="64"/>
      <c r="E9452" s="71"/>
    </row>
    <row r="9453" spans="4:5" ht="26.1" customHeight="1">
      <c r="D9453" s="64"/>
      <c r="E9453" s="71"/>
    </row>
    <row r="9454" spans="4:5" ht="26.1" customHeight="1">
      <c r="D9454" s="64"/>
      <c r="E9454" s="71"/>
    </row>
    <row r="9455" spans="4:5" ht="26.1" customHeight="1">
      <c r="D9455" s="64"/>
      <c r="E9455" s="71"/>
    </row>
    <row r="9456" spans="4:5" ht="26.1" customHeight="1">
      <c r="D9456" s="64"/>
      <c r="E9456" s="71"/>
    </row>
    <row r="9457" spans="4:5" ht="26.1" customHeight="1">
      <c r="D9457" s="64"/>
      <c r="E9457" s="71"/>
    </row>
    <row r="9458" spans="4:5" ht="26.1" customHeight="1">
      <c r="D9458" s="64"/>
      <c r="E9458" s="71"/>
    </row>
    <row r="9459" spans="4:5" ht="26.1" customHeight="1">
      <c r="D9459" s="64"/>
      <c r="E9459" s="71"/>
    </row>
    <row r="9460" spans="4:5" ht="26.1" customHeight="1">
      <c r="D9460" s="64"/>
      <c r="E9460" s="71"/>
    </row>
    <row r="9461" spans="4:5" ht="26.1" customHeight="1">
      <c r="D9461" s="64"/>
      <c r="E9461" s="71"/>
    </row>
    <row r="9462" spans="4:5" ht="26.1" customHeight="1">
      <c r="D9462" s="64"/>
      <c r="E9462" s="71"/>
    </row>
    <row r="9463" spans="4:5" ht="26.1" customHeight="1">
      <c r="D9463" s="64"/>
      <c r="E9463" s="71"/>
    </row>
    <row r="9464" spans="4:5" ht="26.1" customHeight="1">
      <c r="D9464" s="64"/>
      <c r="E9464" s="71"/>
    </row>
    <row r="9465" spans="4:5" ht="26.1" customHeight="1">
      <c r="D9465" s="64"/>
      <c r="E9465" s="71"/>
    </row>
    <row r="9466" spans="4:5" ht="26.1" customHeight="1">
      <c r="D9466" s="64"/>
      <c r="E9466" s="71"/>
    </row>
    <row r="9467" spans="4:5" ht="26.1" customHeight="1">
      <c r="D9467" s="64"/>
      <c r="E9467" s="71"/>
    </row>
    <row r="9468" spans="4:5" ht="26.1" customHeight="1">
      <c r="D9468" s="64"/>
      <c r="E9468" s="71"/>
    </row>
    <row r="9469" spans="4:5" ht="26.1" customHeight="1">
      <c r="D9469" s="64"/>
      <c r="E9469" s="71"/>
    </row>
    <row r="9470" spans="4:5" ht="26.1" customHeight="1">
      <c r="D9470" s="64"/>
      <c r="E9470" s="71"/>
    </row>
    <row r="9471" spans="4:5" ht="26.1" customHeight="1">
      <c r="D9471" s="64"/>
      <c r="E9471" s="71"/>
    </row>
    <row r="9472" spans="4:5" ht="26.1" customHeight="1">
      <c r="D9472" s="64"/>
      <c r="E9472" s="71"/>
    </row>
    <row r="9473" spans="4:5" ht="26.1" customHeight="1">
      <c r="D9473" s="64"/>
      <c r="E9473" s="71"/>
    </row>
    <row r="9474" spans="4:5" ht="26.1" customHeight="1">
      <c r="D9474" s="64"/>
      <c r="E9474" s="71"/>
    </row>
    <row r="9475" spans="4:5" ht="26.1" customHeight="1">
      <c r="D9475" s="64"/>
      <c r="E9475" s="71"/>
    </row>
    <row r="9476" spans="4:5" ht="26.1" customHeight="1">
      <c r="D9476" s="64"/>
      <c r="E9476" s="71"/>
    </row>
    <row r="9477" spans="4:5" ht="26.1" customHeight="1">
      <c r="D9477" s="64"/>
      <c r="E9477" s="71"/>
    </row>
    <row r="9478" spans="4:5" ht="26.1" customHeight="1">
      <c r="D9478" s="64"/>
      <c r="E9478" s="71"/>
    </row>
    <row r="9479" spans="4:5" ht="26.1" customHeight="1">
      <c r="D9479" s="64"/>
      <c r="E9479" s="71"/>
    </row>
    <row r="9480" spans="4:5" ht="26.1" customHeight="1">
      <c r="D9480" s="64"/>
      <c r="E9480" s="71"/>
    </row>
    <row r="9481" spans="4:5" ht="26.1" customHeight="1">
      <c r="D9481" s="64"/>
      <c r="E9481" s="71"/>
    </row>
    <row r="9482" spans="4:5" ht="26.1" customHeight="1">
      <c r="D9482" s="64"/>
      <c r="E9482" s="71"/>
    </row>
    <row r="9483" spans="4:5" ht="26.1" customHeight="1">
      <c r="D9483" s="64"/>
      <c r="E9483" s="71"/>
    </row>
    <row r="9484" spans="4:5" ht="26.1" customHeight="1">
      <c r="D9484" s="64"/>
      <c r="E9484" s="71"/>
    </row>
    <row r="9485" spans="4:5" ht="26.1" customHeight="1">
      <c r="D9485" s="64"/>
      <c r="E9485" s="71"/>
    </row>
    <row r="9486" spans="4:5" ht="26.1" customHeight="1">
      <c r="D9486" s="64"/>
      <c r="E9486" s="71"/>
    </row>
    <row r="9487" spans="4:5" ht="26.1" customHeight="1">
      <c r="D9487" s="64"/>
      <c r="E9487" s="71"/>
    </row>
    <row r="9488" spans="4:5" ht="26.1" customHeight="1">
      <c r="D9488" s="64"/>
      <c r="E9488" s="71"/>
    </row>
    <row r="9489" spans="4:5" ht="26.1" customHeight="1">
      <c r="D9489" s="64"/>
      <c r="E9489" s="71"/>
    </row>
    <row r="9490" spans="4:5" ht="26.1" customHeight="1">
      <c r="D9490" s="64"/>
      <c r="E9490" s="71"/>
    </row>
    <row r="9491" spans="4:5" ht="26.1" customHeight="1">
      <c r="D9491" s="64"/>
      <c r="E9491" s="71"/>
    </row>
    <row r="9492" spans="4:5" ht="26.1" customHeight="1">
      <c r="D9492" s="64"/>
      <c r="E9492" s="71"/>
    </row>
    <row r="9493" spans="4:5" ht="26.1" customHeight="1">
      <c r="D9493" s="64"/>
      <c r="E9493" s="71"/>
    </row>
    <row r="9494" spans="4:5" ht="26.1" customHeight="1">
      <c r="D9494" s="64"/>
      <c r="E9494" s="71"/>
    </row>
    <row r="9495" spans="4:5" ht="26.1" customHeight="1">
      <c r="D9495" s="64"/>
      <c r="E9495" s="71"/>
    </row>
    <row r="9496" spans="4:5" ht="26.1" customHeight="1">
      <c r="D9496" s="64"/>
      <c r="E9496" s="71"/>
    </row>
    <row r="9497" spans="4:5" ht="26.1" customHeight="1">
      <c r="D9497" s="64"/>
      <c r="E9497" s="71"/>
    </row>
    <row r="9498" spans="4:5" ht="26.1" customHeight="1">
      <c r="D9498" s="64"/>
      <c r="E9498" s="71"/>
    </row>
    <row r="9499" spans="4:5" ht="26.1" customHeight="1">
      <c r="D9499" s="64"/>
      <c r="E9499" s="71"/>
    </row>
    <row r="9500" spans="4:5" ht="26.1" customHeight="1">
      <c r="D9500" s="64"/>
      <c r="E9500" s="71"/>
    </row>
    <row r="9501" spans="4:5" ht="26.1" customHeight="1">
      <c r="D9501" s="64"/>
      <c r="E9501" s="71"/>
    </row>
    <row r="9502" spans="4:5" ht="26.1" customHeight="1">
      <c r="D9502" s="64"/>
      <c r="E9502" s="71"/>
    </row>
    <row r="9503" spans="4:5" ht="26.1" customHeight="1">
      <c r="D9503" s="64"/>
      <c r="E9503" s="71"/>
    </row>
    <row r="9504" spans="4:5" ht="26.1" customHeight="1">
      <c r="D9504" s="64"/>
      <c r="E9504" s="71"/>
    </row>
    <row r="9505" spans="4:5" ht="26.1" customHeight="1">
      <c r="D9505" s="64"/>
      <c r="E9505" s="71"/>
    </row>
    <row r="9506" spans="4:5" ht="26.1" customHeight="1">
      <c r="D9506" s="64"/>
      <c r="E9506" s="71"/>
    </row>
    <row r="9507" spans="4:5" ht="26.1" customHeight="1">
      <c r="D9507" s="64"/>
      <c r="E9507" s="71"/>
    </row>
    <row r="9508" spans="4:5" ht="26.1" customHeight="1">
      <c r="D9508" s="64"/>
      <c r="E9508" s="71"/>
    </row>
    <row r="9509" spans="4:5" ht="26.1" customHeight="1">
      <c r="D9509" s="64"/>
      <c r="E9509" s="71"/>
    </row>
    <row r="9510" spans="4:5" ht="26.1" customHeight="1">
      <c r="D9510" s="64"/>
      <c r="E9510" s="71"/>
    </row>
    <row r="9511" spans="4:5" ht="26.1" customHeight="1">
      <c r="D9511" s="64"/>
      <c r="E9511" s="71"/>
    </row>
    <row r="9512" spans="4:5" ht="26.1" customHeight="1">
      <c r="D9512" s="64"/>
      <c r="E9512" s="71"/>
    </row>
    <row r="9513" spans="4:5" ht="26.1" customHeight="1">
      <c r="D9513" s="64"/>
      <c r="E9513" s="71"/>
    </row>
    <row r="9514" spans="4:5" ht="26.1" customHeight="1">
      <c r="D9514" s="64"/>
      <c r="E9514" s="71"/>
    </row>
    <row r="9515" spans="4:5" ht="26.1" customHeight="1">
      <c r="D9515" s="64"/>
      <c r="E9515" s="71"/>
    </row>
    <row r="9516" spans="4:5" ht="26.1" customHeight="1">
      <c r="D9516" s="64"/>
      <c r="E9516" s="71"/>
    </row>
    <row r="9517" spans="4:5" ht="26.1" customHeight="1">
      <c r="D9517" s="64"/>
      <c r="E9517" s="71"/>
    </row>
    <row r="9518" spans="4:5" ht="26.1" customHeight="1">
      <c r="D9518" s="64"/>
      <c r="E9518" s="71"/>
    </row>
    <row r="9519" spans="4:5" ht="26.1" customHeight="1">
      <c r="D9519" s="64"/>
      <c r="E9519" s="71"/>
    </row>
    <row r="9520" spans="4:5" ht="26.1" customHeight="1">
      <c r="D9520" s="64"/>
      <c r="E9520" s="71"/>
    </row>
    <row r="9521" spans="4:5" ht="26.1" customHeight="1">
      <c r="D9521" s="64"/>
      <c r="E9521" s="71"/>
    </row>
    <row r="9522" spans="4:5" ht="26.1" customHeight="1">
      <c r="D9522" s="64"/>
      <c r="E9522" s="71"/>
    </row>
    <row r="9523" spans="4:5" ht="26.1" customHeight="1">
      <c r="D9523" s="64"/>
      <c r="E9523" s="71"/>
    </row>
    <row r="9524" spans="4:5" ht="26.1" customHeight="1">
      <c r="D9524" s="64"/>
      <c r="E9524" s="71"/>
    </row>
    <row r="9525" spans="4:5" ht="26.1" customHeight="1">
      <c r="D9525" s="64"/>
      <c r="E9525" s="71"/>
    </row>
    <row r="9526" spans="4:5" ht="26.1" customHeight="1">
      <c r="D9526" s="64"/>
      <c r="E9526" s="71"/>
    </row>
    <row r="9527" spans="4:5" ht="26.1" customHeight="1">
      <c r="D9527" s="64"/>
      <c r="E9527" s="71"/>
    </row>
    <row r="9528" spans="4:5" ht="26.1" customHeight="1">
      <c r="D9528" s="64"/>
      <c r="E9528" s="71"/>
    </row>
    <row r="9529" spans="4:5" ht="26.1" customHeight="1">
      <c r="D9529" s="64"/>
      <c r="E9529" s="71"/>
    </row>
    <row r="9530" spans="4:5" ht="26.1" customHeight="1">
      <c r="D9530" s="64"/>
      <c r="E9530" s="71"/>
    </row>
    <row r="9531" spans="4:5" ht="26.1" customHeight="1">
      <c r="D9531" s="64"/>
      <c r="E9531" s="71"/>
    </row>
    <row r="9532" spans="4:5" ht="26.1" customHeight="1">
      <c r="D9532" s="64"/>
      <c r="E9532" s="71"/>
    </row>
    <row r="9533" spans="4:5" ht="26.1" customHeight="1">
      <c r="D9533" s="64"/>
      <c r="E9533" s="71"/>
    </row>
    <row r="9534" spans="4:5" ht="26.1" customHeight="1">
      <c r="D9534" s="64"/>
      <c r="E9534" s="71"/>
    </row>
    <row r="9535" spans="4:5" ht="26.1" customHeight="1">
      <c r="D9535" s="64"/>
      <c r="E9535" s="71"/>
    </row>
    <row r="9536" spans="4:5" ht="26.1" customHeight="1">
      <c r="D9536" s="64"/>
      <c r="E9536" s="71"/>
    </row>
    <row r="9537" spans="4:5" ht="26.1" customHeight="1">
      <c r="D9537" s="64"/>
      <c r="E9537" s="71"/>
    </row>
    <row r="9538" spans="4:5" ht="26.1" customHeight="1">
      <c r="D9538" s="64"/>
      <c r="E9538" s="71"/>
    </row>
    <row r="9539" spans="4:5" ht="26.1" customHeight="1">
      <c r="D9539" s="64"/>
      <c r="E9539" s="71"/>
    </row>
    <row r="9540" spans="4:5" ht="26.1" customHeight="1">
      <c r="D9540" s="64"/>
      <c r="E9540" s="71"/>
    </row>
    <row r="9541" spans="4:5" ht="26.1" customHeight="1">
      <c r="D9541" s="64"/>
      <c r="E9541" s="71"/>
    </row>
    <row r="9542" spans="4:5" ht="26.1" customHeight="1">
      <c r="D9542" s="64"/>
      <c r="E9542" s="71"/>
    </row>
    <row r="9543" spans="4:5" ht="26.1" customHeight="1">
      <c r="D9543" s="64"/>
      <c r="E9543" s="71"/>
    </row>
    <row r="9544" spans="4:5" ht="26.1" customHeight="1">
      <c r="D9544" s="64"/>
      <c r="E9544" s="71"/>
    </row>
    <row r="9545" spans="4:5" ht="26.1" customHeight="1">
      <c r="D9545" s="64"/>
      <c r="E9545" s="71"/>
    </row>
    <row r="9546" spans="4:5" ht="26.1" customHeight="1">
      <c r="D9546" s="64"/>
      <c r="E9546" s="71"/>
    </row>
    <row r="9547" spans="4:5" ht="26.1" customHeight="1">
      <c r="D9547" s="64"/>
      <c r="E9547" s="71"/>
    </row>
    <row r="9548" spans="4:5" ht="26.1" customHeight="1">
      <c r="D9548" s="64"/>
      <c r="E9548" s="71"/>
    </row>
    <row r="9549" spans="4:5" ht="26.1" customHeight="1">
      <c r="D9549" s="64"/>
      <c r="E9549" s="71"/>
    </row>
    <row r="9550" spans="4:5" ht="26.1" customHeight="1">
      <c r="D9550" s="64"/>
      <c r="E9550" s="71"/>
    </row>
    <row r="9551" spans="4:5" ht="26.1" customHeight="1">
      <c r="D9551" s="64"/>
      <c r="E9551" s="71"/>
    </row>
    <row r="9552" spans="4:5" ht="26.1" customHeight="1">
      <c r="D9552" s="64"/>
      <c r="E9552" s="71"/>
    </row>
    <row r="9553" spans="4:5" ht="26.1" customHeight="1">
      <c r="D9553" s="64"/>
      <c r="E9553" s="71"/>
    </row>
    <row r="9554" spans="4:5" ht="26.1" customHeight="1">
      <c r="D9554" s="64"/>
      <c r="E9554" s="71"/>
    </row>
    <row r="9555" spans="4:5" ht="26.1" customHeight="1">
      <c r="D9555" s="64"/>
      <c r="E9555" s="71"/>
    </row>
    <row r="9556" spans="4:5" ht="26.1" customHeight="1">
      <c r="D9556" s="64"/>
      <c r="E9556" s="71"/>
    </row>
    <row r="9557" spans="4:5" ht="26.1" customHeight="1">
      <c r="D9557" s="64"/>
      <c r="E9557" s="71"/>
    </row>
    <row r="9558" spans="4:5" ht="26.1" customHeight="1">
      <c r="D9558" s="64"/>
      <c r="E9558" s="71"/>
    </row>
    <row r="9559" spans="4:5" ht="26.1" customHeight="1">
      <c r="D9559" s="64"/>
      <c r="E9559" s="71"/>
    </row>
    <row r="9560" spans="4:5" ht="26.1" customHeight="1">
      <c r="D9560" s="64"/>
      <c r="E9560" s="71"/>
    </row>
    <row r="9561" spans="4:5" ht="26.1" customHeight="1">
      <c r="D9561" s="64"/>
      <c r="E9561" s="71"/>
    </row>
    <row r="9562" spans="4:5" ht="26.1" customHeight="1">
      <c r="D9562" s="64"/>
      <c r="E9562" s="71"/>
    </row>
    <row r="9563" spans="4:5" ht="26.1" customHeight="1">
      <c r="D9563" s="64"/>
      <c r="E9563" s="71"/>
    </row>
    <row r="9564" spans="4:5" ht="26.1" customHeight="1">
      <c r="D9564" s="64"/>
      <c r="E9564" s="71"/>
    </row>
    <row r="9565" spans="4:5" ht="26.1" customHeight="1">
      <c r="D9565" s="64"/>
      <c r="E9565" s="71"/>
    </row>
    <row r="9566" spans="4:5" ht="26.1" customHeight="1">
      <c r="D9566" s="64"/>
      <c r="E9566" s="71"/>
    </row>
    <row r="9567" spans="4:5" ht="26.1" customHeight="1">
      <c r="D9567" s="64"/>
      <c r="E9567" s="71"/>
    </row>
    <row r="9568" spans="4:5" ht="26.1" customHeight="1">
      <c r="D9568" s="64"/>
      <c r="E9568" s="71"/>
    </row>
    <row r="9569" spans="4:5" ht="26.1" customHeight="1">
      <c r="D9569" s="64"/>
      <c r="E9569" s="71"/>
    </row>
    <row r="9570" spans="4:5" ht="26.1" customHeight="1">
      <c r="D9570" s="64"/>
      <c r="E9570" s="71"/>
    </row>
    <row r="9571" spans="4:5" ht="26.1" customHeight="1">
      <c r="D9571" s="64"/>
      <c r="E9571" s="71"/>
    </row>
    <row r="9572" spans="4:5" ht="26.1" customHeight="1">
      <c r="D9572" s="64"/>
      <c r="E9572" s="71"/>
    </row>
    <row r="9573" spans="4:5" ht="26.1" customHeight="1">
      <c r="D9573" s="64"/>
      <c r="E9573" s="71"/>
    </row>
    <row r="9574" spans="4:5" ht="26.1" customHeight="1">
      <c r="D9574" s="64"/>
      <c r="E9574" s="71"/>
    </row>
    <row r="9575" spans="4:5" ht="26.1" customHeight="1">
      <c r="D9575" s="64"/>
      <c r="E9575" s="71"/>
    </row>
    <row r="9576" spans="4:5" ht="26.1" customHeight="1">
      <c r="D9576" s="64"/>
      <c r="E9576" s="71"/>
    </row>
    <row r="9577" spans="4:5" ht="26.1" customHeight="1">
      <c r="D9577" s="64"/>
      <c r="E9577" s="71"/>
    </row>
    <row r="9578" spans="4:5" ht="26.1" customHeight="1">
      <c r="D9578" s="64"/>
      <c r="E9578" s="71"/>
    </row>
    <row r="9579" spans="4:5" ht="26.1" customHeight="1">
      <c r="D9579" s="64"/>
      <c r="E9579" s="71"/>
    </row>
    <row r="9580" spans="4:5" ht="26.1" customHeight="1">
      <c r="D9580" s="64"/>
      <c r="E9580" s="71"/>
    </row>
    <row r="9581" spans="4:5" ht="26.1" customHeight="1">
      <c r="D9581" s="64"/>
      <c r="E9581" s="71"/>
    </row>
    <row r="9582" spans="4:5" ht="26.1" customHeight="1">
      <c r="D9582" s="64"/>
      <c r="E9582" s="71"/>
    </row>
    <row r="9583" spans="4:5" ht="26.1" customHeight="1">
      <c r="D9583" s="64"/>
      <c r="E9583" s="71"/>
    </row>
    <row r="9584" spans="4:5" ht="26.1" customHeight="1">
      <c r="D9584" s="64"/>
      <c r="E9584" s="71"/>
    </row>
    <row r="9585" spans="4:5" ht="26.1" customHeight="1">
      <c r="D9585" s="64"/>
      <c r="E9585" s="71"/>
    </row>
    <row r="9586" spans="4:5" ht="26.1" customHeight="1">
      <c r="D9586" s="64"/>
      <c r="E9586" s="71"/>
    </row>
    <row r="9587" spans="4:5" ht="26.1" customHeight="1">
      <c r="D9587" s="64"/>
      <c r="E9587" s="71"/>
    </row>
    <row r="9588" spans="4:5" ht="26.1" customHeight="1">
      <c r="D9588" s="64"/>
      <c r="E9588" s="71"/>
    </row>
    <row r="9589" spans="4:5" ht="26.1" customHeight="1">
      <c r="D9589" s="64"/>
      <c r="E9589" s="71"/>
    </row>
    <row r="9590" spans="4:5" ht="26.1" customHeight="1">
      <c r="D9590" s="64"/>
      <c r="E9590" s="71"/>
    </row>
    <row r="9591" spans="4:5" ht="26.1" customHeight="1">
      <c r="D9591" s="64"/>
      <c r="E9591" s="71"/>
    </row>
    <row r="9592" spans="4:5" ht="26.1" customHeight="1">
      <c r="D9592" s="64"/>
      <c r="E9592" s="71"/>
    </row>
    <row r="9593" spans="4:5" ht="26.1" customHeight="1">
      <c r="D9593" s="64"/>
      <c r="E9593" s="71"/>
    </row>
    <row r="9594" spans="4:5" ht="26.1" customHeight="1">
      <c r="D9594" s="64"/>
      <c r="E9594" s="71"/>
    </row>
    <row r="9595" spans="4:5" ht="26.1" customHeight="1">
      <c r="D9595" s="64"/>
      <c r="E9595" s="71"/>
    </row>
    <row r="9596" spans="4:5" ht="26.1" customHeight="1">
      <c r="D9596" s="64"/>
      <c r="E9596" s="71"/>
    </row>
    <row r="9597" spans="4:5" ht="26.1" customHeight="1">
      <c r="D9597" s="64"/>
      <c r="E9597" s="71"/>
    </row>
    <row r="9598" spans="4:5" ht="26.1" customHeight="1">
      <c r="D9598" s="64"/>
      <c r="E9598" s="71"/>
    </row>
    <row r="9599" spans="4:5" ht="26.1" customHeight="1">
      <c r="D9599" s="64"/>
      <c r="E9599" s="71"/>
    </row>
    <row r="9600" spans="4:5" ht="26.1" customHeight="1">
      <c r="D9600" s="64"/>
      <c r="E9600" s="71"/>
    </row>
    <row r="9601" spans="4:5" ht="26.1" customHeight="1">
      <c r="D9601" s="64"/>
      <c r="E9601" s="71"/>
    </row>
    <row r="9602" spans="4:5" ht="26.1" customHeight="1">
      <c r="D9602" s="64"/>
      <c r="E9602" s="71"/>
    </row>
    <row r="9603" spans="4:5" ht="26.1" customHeight="1">
      <c r="D9603" s="64"/>
      <c r="E9603" s="71"/>
    </row>
    <row r="9604" spans="4:5" ht="26.1" customHeight="1">
      <c r="D9604" s="64"/>
      <c r="E9604" s="71"/>
    </row>
    <row r="9605" spans="4:5" ht="26.1" customHeight="1">
      <c r="D9605" s="64"/>
      <c r="E9605" s="71"/>
    </row>
    <row r="9606" spans="4:5" ht="26.1" customHeight="1">
      <c r="D9606" s="64"/>
      <c r="E9606" s="71"/>
    </row>
    <row r="9607" spans="4:5" ht="26.1" customHeight="1">
      <c r="D9607" s="64"/>
      <c r="E9607" s="71"/>
    </row>
    <row r="9608" spans="4:5" ht="26.1" customHeight="1">
      <c r="D9608" s="64"/>
      <c r="E9608" s="71"/>
    </row>
    <row r="9609" spans="4:5" ht="26.1" customHeight="1">
      <c r="D9609" s="64"/>
      <c r="E9609" s="71"/>
    </row>
    <row r="9610" spans="4:5" ht="26.1" customHeight="1">
      <c r="D9610" s="64"/>
      <c r="E9610" s="71"/>
    </row>
    <row r="9611" spans="4:5" ht="26.1" customHeight="1">
      <c r="D9611" s="64"/>
      <c r="E9611" s="71"/>
    </row>
    <row r="9612" spans="4:5" ht="26.1" customHeight="1">
      <c r="D9612" s="64"/>
      <c r="E9612" s="71"/>
    </row>
    <row r="9613" spans="4:5" ht="26.1" customHeight="1">
      <c r="D9613" s="64"/>
      <c r="E9613" s="71"/>
    </row>
    <row r="9614" spans="4:5" ht="26.1" customHeight="1">
      <c r="D9614" s="64"/>
      <c r="E9614" s="71"/>
    </row>
    <row r="9615" spans="4:5" ht="26.1" customHeight="1">
      <c r="D9615" s="64"/>
      <c r="E9615" s="71"/>
    </row>
    <row r="9616" spans="4:5" ht="26.1" customHeight="1">
      <c r="D9616" s="64"/>
      <c r="E9616" s="71"/>
    </row>
    <row r="9617" spans="4:5" ht="26.1" customHeight="1">
      <c r="D9617" s="64"/>
      <c r="E9617" s="71"/>
    </row>
    <row r="9618" spans="4:5" ht="26.1" customHeight="1">
      <c r="D9618" s="64"/>
      <c r="E9618" s="71"/>
    </row>
    <row r="9619" spans="4:5" ht="26.1" customHeight="1">
      <c r="D9619" s="64"/>
      <c r="E9619" s="71"/>
    </row>
    <row r="9620" spans="4:5" ht="26.1" customHeight="1">
      <c r="D9620" s="64"/>
      <c r="E9620" s="71"/>
    </row>
    <row r="9621" spans="4:5" ht="26.1" customHeight="1">
      <c r="D9621" s="64"/>
      <c r="E9621" s="71"/>
    </row>
    <row r="9622" spans="4:5" ht="26.1" customHeight="1">
      <c r="D9622" s="64"/>
      <c r="E9622" s="71"/>
    </row>
    <row r="9623" spans="4:5" ht="26.1" customHeight="1">
      <c r="D9623" s="64"/>
      <c r="E9623" s="71"/>
    </row>
    <row r="9624" spans="4:5" ht="26.1" customHeight="1">
      <c r="D9624" s="64"/>
      <c r="E9624" s="71"/>
    </row>
    <row r="9625" spans="4:5" ht="26.1" customHeight="1">
      <c r="D9625" s="64"/>
      <c r="E9625" s="71"/>
    </row>
    <row r="9626" spans="4:5" ht="26.1" customHeight="1">
      <c r="D9626" s="64"/>
      <c r="E9626" s="71"/>
    </row>
    <row r="9627" spans="4:5" ht="26.1" customHeight="1">
      <c r="D9627" s="64"/>
      <c r="E9627" s="71"/>
    </row>
    <row r="9628" spans="4:5" ht="26.1" customHeight="1">
      <c r="D9628" s="64"/>
      <c r="E9628" s="71"/>
    </row>
    <row r="9629" spans="4:5" ht="26.1" customHeight="1">
      <c r="D9629" s="64"/>
      <c r="E9629" s="71"/>
    </row>
    <row r="9630" spans="4:5" ht="26.1" customHeight="1">
      <c r="D9630" s="64"/>
      <c r="E9630" s="71"/>
    </row>
    <row r="9631" spans="4:5" ht="26.1" customHeight="1">
      <c r="D9631" s="64"/>
      <c r="E9631" s="71"/>
    </row>
    <row r="9632" spans="4:5" ht="26.1" customHeight="1">
      <c r="D9632" s="64"/>
      <c r="E9632" s="71"/>
    </row>
    <row r="9633" spans="4:5" ht="26.1" customHeight="1">
      <c r="D9633" s="64"/>
      <c r="E9633" s="71"/>
    </row>
    <row r="9634" spans="4:5" ht="26.1" customHeight="1">
      <c r="D9634" s="64"/>
      <c r="E9634" s="71"/>
    </row>
    <row r="9635" spans="4:5" ht="26.1" customHeight="1">
      <c r="D9635" s="64"/>
      <c r="E9635" s="71"/>
    </row>
    <row r="9636" spans="4:5" ht="26.1" customHeight="1">
      <c r="D9636" s="64"/>
      <c r="E9636" s="71"/>
    </row>
    <row r="9637" spans="4:5" ht="26.1" customHeight="1">
      <c r="D9637" s="64"/>
      <c r="E9637" s="71"/>
    </row>
    <row r="9638" spans="4:5" ht="26.1" customHeight="1">
      <c r="D9638" s="64"/>
      <c r="E9638" s="71"/>
    </row>
    <row r="9639" spans="4:5" ht="26.1" customHeight="1">
      <c r="D9639" s="64"/>
      <c r="E9639" s="71"/>
    </row>
    <row r="9640" spans="4:5" ht="26.1" customHeight="1">
      <c r="D9640" s="64"/>
      <c r="E9640" s="71"/>
    </row>
    <row r="9641" spans="4:5" ht="26.1" customHeight="1">
      <c r="D9641" s="64"/>
      <c r="E9641" s="71"/>
    </row>
    <row r="9642" spans="4:5" ht="26.1" customHeight="1">
      <c r="D9642" s="64"/>
      <c r="E9642" s="71"/>
    </row>
    <row r="9643" spans="4:5" ht="26.1" customHeight="1">
      <c r="D9643" s="64"/>
      <c r="E9643" s="71"/>
    </row>
    <row r="9644" spans="4:5" ht="26.1" customHeight="1">
      <c r="D9644" s="64"/>
      <c r="E9644" s="71"/>
    </row>
    <row r="9645" spans="4:5" ht="26.1" customHeight="1">
      <c r="D9645" s="64"/>
      <c r="E9645" s="71"/>
    </row>
    <row r="9646" spans="4:5" ht="26.1" customHeight="1">
      <c r="D9646" s="64"/>
      <c r="E9646" s="71"/>
    </row>
    <row r="9647" spans="4:5" ht="26.1" customHeight="1">
      <c r="D9647" s="64"/>
      <c r="E9647" s="71"/>
    </row>
    <row r="9648" spans="4:5" ht="26.1" customHeight="1">
      <c r="D9648" s="64"/>
      <c r="E9648" s="71"/>
    </row>
    <row r="9649" spans="4:5" ht="26.1" customHeight="1">
      <c r="D9649" s="64"/>
      <c r="E9649" s="71"/>
    </row>
    <row r="9650" spans="4:5" ht="26.1" customHeight="1">
      <c r="D9650" s="64"/>
      <c r="E9650" s="71"/>
    </row>
    <row r="9651" spans="4:5" ht="26.1" customHeight="1">
      <c r="D9651" s="64"/>
      <c r="E9651" s="71"/>
    </row>
    <row r="9652" spans="4:5" ht="26.1" customHeight="1">
      <c r="D9652" s="64"/>
      <c r="E9652" s="71"/>
    </row>
    <row r="9653" spans="4:5" ht="26.1" customHeight="1">
      <c r="D9653" s="64"/>
      <c r="E9653" s="71"/>
    </row>
    <row r="9654" spans="4:5" ht="26.1" customHeight="1">
      <c r="D9654" s="64"/>
      <c r="E9654" s="71"/>
    </row>
    <row r="9655" spans="4:5" ht="26.1" customHeight="1">
      <c r="D9655" s="64"/>
      <c r="E9655" s="71"/>
    </row>
    <row r="9656" spans="4:5" ht="26.1" customHeight="1">
      <c r="D9656" s="64"/>
      <c r="E9656" s="71"/>
    </row>
    <row r="9657" spans="4:5" ht="26.1" customHeight="1">
      <c r="D9657" s="64"/>
      <c r="E9657" s="71"/>
    </row>
    <row r="9658" spans="4:5" ht="26.1" customHeight="1">
      <c r="D9658" s="64"/>
      <c r="E9658" s="71"/>
    </row>
    <row r="9659" spans="4:5" ht="26.1" customHeight="1">
      <c r="D9659" s="64"/>
      <c r="E9659" s="71"/>
    </row>
    <row r="9660" spans="4:5" ht="26.1" customHeight="1">
      <c r="D9660" s="64"/>
      <c r="E9660" s="71"/>
    </row>
    <row r="9661" spans="4:5" ht="26.1" customHeight="1">
      <c r="D9661" s="64"/>
      <c r="E9661" s="71"/>
    </row>
    <row r="9662" spans="4:5" ht="26.1" customHeight="1">
      <c r="D9662" s="64"/>
      <c r="E9662" s="71"/>
    </row>
    <row r="9663" spans="4:5" ht="26.1" customHeight="1">
      <c r="D9663" s="64"/>
      <c r="E9663" s="71"/>
    </row>
    <row r="9664" spans="4:5" ht="26.1" customHeight="1">
      <c r="D9664" s="64"/>
      <c r="E9664" s="71"/>
    </row>
    <row r="9665" spans="4:5" ht="26.1" customHeight="1">
      <c r="D9665" s="64"/>
      <c r="E9665" s="71"/>
    </row>
    <row r="9666" spans="4:5" ht="26.1" customHeight="1">
      <c r="D9666" s="64"/>
      <c r="E9666" s="71"/>
    </row>
    <row r="9667" spans="4:5" ht="26.1" customHeight="1">
      <c r="D9667" s="64"/>
      <c r="E9667" s="71"/>
    </row>
    <row r="9668" spans="4:5" ht="26.1" customHeight="1">
      <c r="D9668" s="64"/>
      <c r="E9668" s="71"/>
    </row>
    <row r="9669" spans="4:5" ht="26.1" customHeight="1">
      <c r="D9669" s="64"/>
      <c r="E9669" s="71"/>
    </row>
    <row r="9670" spans="4:5" ht="26.1" customHeight="1">
      <c r="D9670" s="64"/>
      <c r="E9670" s="71"/>
    </row>
    <row r="9671" spans="4:5" ht="26.1" customHeight="1">
      <c r="D9671" s="64"/>
      <c r="E9671" s="71"/>
    </row>
    <row r="9672" spans="4:5" ht="26.1" customHeight="1">
      <c r="D9672" s="64"/>
      <c r="E9672" s="71"/>
    </row>
    <row r="9673" spans="4:5" ht="26.1" customHeight="1">
      <c r="D9673" s="64"/>
      <c r="E9673" s="71"/>
    </row>
    <row r="9674" spans="4:5" ht="26.1" customHeight="1">
      <c r="D9674" s="64"/>
      <c r="E9674" s="71"/>
    </row>
    <row r="9675" spans="4:5" ht="26.1" customHeight="1">
      <c r="D9675" s="64"/>
      <c r="E9675" s="71"/>
    </row>
    <row r="9676" spans="4:5" ht="26.1" customHeight="1">
      <c r="D9676" s="64"/>
      <c r="E9676" s="71"/>
    </row>
    <row r="9677" spans="4:5" ht="26.1" customHeight="1">
      <c r="D9677" s="64"/>
      <c r="E9677" s="71"/>
    </row>
    <row r="9678" spans="4:5" ht="26.1" customHeight="1">
      <c r="D9678" s="64"/>
      <c r="E9678" s="71"/>
    </row>
    <row r="9679" spans="4:5" ht="26.1" customHeight="1">
      <c r="D9679" s="64"/>
      <c r="E9679" s="71"/>
    </row>
    <row r="9680" spans="4:5" ht="26.1" customHeight="1">
      <c r="D9680" s="64"/>
      <c r="E9680" s="71"/>
    </row>
    <row r="9681" spans="4:5" ht="26.1" customHeight="1">
      <c r="D9681" s="64"/>
      <c r="E9681" s="71"/>
    </row>
    <row r="9682" spans="4:5" ht="26.1" customHeight="1">
      <c r="D9682" s="64"/>
      <c r="E9682" s="71"/>
    </row>
    <row r="9683" spans="4:5" ht="26.1" customHeight="1">
      <c r="D9683" s="64"/>
      <c r="E9683" s="71"/>
    </row>
    <row r="9684" spans="4:5" ht="26.1" customHeight="1">
      <c r="D9684" s="64"/>
      <c r="E9684" s="71"/>
    </row>
    <row r="9685" spans="4:5" ht="26.1" customHeight="1">
      <c r="D9685" s="64"/>
      <c r="E9685" s="71"/>
    </row>
    <row r="9686" spans="4:5" ht="26.1" customHeight="1">
      <c r="D9686" s="64"/>
      <c r="E9686" s="71"/>
    </row>
    <row r="9687" spans="4:5" ht="26.1" customHeight="1">
      <c r="D9687" s="64"/>
      <c r="E9687" s="71"/>
    </row>
    <row r="9688" spans="4:5" ht="26.1" customHeight="1">
      <c r="D9688" s="64"/>
      <c r="E9688" s="71"/>
    </row>
    <row r="9689" spans="4:5" ht="26.1" customHeight="1">
      <c r="D9689" s="64"/>
      <c r="E9689" s="71"/>
    </row>
    <row r="9690" spans="4:5" ht="26.1" customHeight="1">
      <c r="D9690" s="64"/>
      <c r="E9690" s="71"/>
    </row>
    <row r="9691" spans="4:5" ht="26.1" customHeight="1">
      <c r="D9691" s="64"/>
      <c r="E9691" s="71"/>
    </row>
    <row r="9692" spans="4:5" ht="26.1" customHeight="1">
      <c r="D9692" s="64"/>
      <c r="E9692" s="71"/>
    </row>
    <row r="9693" spans="4:5" ht="26.1" customHeight="1">
      <c r="D9693" s="64"/>
      <c r="E9693" s="71"/>
    </row>
    <row r="9694" spans="4:5" ht="26.1" customHeight="1">
      <c r="D9694" s="64"/>
      <c r="E9694" s="71"/>
    </row>
    <row r="9695" spans="4:5" ht="26.1" customHeight="1">
      <c r="D9695" s="64"/>
      <c r="E9695" s="71"/>
    </row>
    <row r="9696" spans="4:5" ht="26.1" customHeight="1">
      <c r="D9696" s="64"/>
      <c r="E9696" s="71"/>
    </row>
    <row r="9697" spans="4:5" ht="26.1" customHeight="1">
      <c r="D9697" s="64"/>
      <c r="E9697" s="71"/>
    </row>
    <row r="9698" spans="4:5" ht="26.1" customHeight="1">
      <c r="D9698" s="64"/>
      <c r="E9698" s="71"/>
    </row>
    <row r="9699" spans="4:5" ht="26.1" customHeight="1">
      <c r="D9699" s="64"/>
      <c r="E9699" s="71"/>
    </row>
    <row r="9700" spans="4:5" ht="26.1" customHeight="1">
      <c r="D9700" s="64"/>
      <c r="E9700" s="71"/>
    </row>
    <row r="9701" spans="4:5" ht="26.1" customHeight="1">
      <c r="D9701" s="64"/>
      <c r="E9701" s="71"/>
    </row>
    <row r="9702" spans="4:5" ht="26.1" customHeight="1">
      <c r="D9702" s="64"/>
      <c r="E9702" s="71"/>
    </row>
    <row r="9703" spans="4:5" ht="26.1" customHeight="1">
      <c r="D9703" s="64"/>
      <c r="E9703" s="71"/>
    </row>
    <row r="9704" spans="4:5" ht="26.1" customHeight="1">
      <c r="D9704" s="64"/>
      <c r="E9704" s="71"/>
    </row>
    <row r="9705" spans="4:5" ht="26.1" customHeight="1">
      <c r="D9705" s="64"/>
      <c r="E9705" s="71"/>
    </row>
    <row r="9706" spans="4:5" ht="26.1" customHeight="1">
      <c r="D9706" s="64"/>
      <c r="E9706" s="71"/>
    </row>
    <row r="9707" spans="4:5" ht="26.1" customHeight="1">
      <c r="D9707" s="64"/>
      <c r="E9707" s="71"/>
    </row>
    <row r="9708" spans="4:5" ht="26.1" customHeight="1">
      <c r="D9708" s="64"/>
      <c r="E9708" s="71"/>
    </row>
    <row r="9709" spans="4:5" ht="26.1" customHeight="1">
      <c r="D9709" s="64"/>
      <c r="E9709" s="71"/>
    </row>
    <row r="9710" spans="4:5" ht="26.1" customHeight="1">
      <c r="D9710" s="64"/>
      <c r="E9710" s="71"/>
    </row>
    <row r="9711" spans="4:5" ht="26.1" customHeight="1">
      <c r="D9711" s="64"/>
      <c r="E9711" s="71"/>
    </row>
    <row r="9712" spans="4:5" ht="26.1" customHeight="1">
      <c r="D9712" s="64"/>
      <c r="E9712" s="71"/>
    </row>
    <row r="9713" spans="4:5" ht="26.1" customHeight="1">
      <c r="D9713" s="64"/>
      <c r="E9713" s="71"/>
    </row>
    <row r="9714" spans="4:5" ht="26.1" customHeight="1">
      <c r="D9714" s="64"/>
      <c r="E9714" s="71"/>
    </row>
    <row r="9715" spans="4:5" ht="26.1" customHeight="1">
      <c r="D9715" s="64"/>
      <c r="E9715" s="71"/>
    </row>
    <row r="9716" spans="4:5" ht="26.1" customHeight="1">
      <c r="D9716" s="64"/>
      <c r="E9716" s="71"/>
    </row>
    <row r="9717" spans="4:5" ht="26.1" customHeight="1">
      <c r="D9717" s="64"/>
      <c r="E9717" s="71"/>
    </row>
    <row r="9718" spans="4:5" ht="26.1" customHeight="1">
      <c r="D9718" s="64"/>
      <c r="E9718" s="71"/>
    </row>
    <row r="9719" spans="4:5" ht="26.1" customHeight="1">
      <c r="D9719" s="64"/>
      <c r="E9719" s="71"/>
    </row>
    <row r="9720" spans="4:5" ht="26.1" customHeight="1">
      <c r="D9720" s="64"/>
      <c r="E9720" s="71"/>
    </row>
    <row r="9721" spans="4:5" ht="26.1" customHeight="1">
      <c r="D9721" s="64"/>
      <c r="E9721" s="71"/>
    </row>
    <row r="9722" spans="4:5" ht="26.1" customHeight="1">
      <c r="D9722" s="64"/>
      <c r="E9722" s="71"/>
    </row>
    <row r="9723" spans="4:5" ht="26.1" customHeight="1">
      <c r="D9723" s="64"/>
      <c r="E9723" s="71"/>
    </row>
    <row r="9724" spans="4:5" ht="26.1" customHeight="1">
      <c r="D9724" s="64"/>
      <c r="E9724" s="71"/>
    </row>
    <row r="9725" spans="4:5" ht="26.1" customHeight="1">
      <c r="D9725" s="64"/>
      <c r="E9725" s="71"/>
    </row>
    <row r="9726" spans="4:5" ht="26.1" customHeight="1">
      <c r="D9726" s="64"/>
      <c r="E9726" s="71"/>
    </row>
    <row r="9727" spans="4:5" ht="26.1" customHeight="1">
      <c r="D9727" s="64"/>
      <c r="E9727" s="71"/>
    </row>
    <row r="9728" spans="4:5" ht="26.1" customHeight="1">
      <c r="D9728" s="64"/>
      <c r="E9728" s="71"/>
    </row>
    <row r="9729" spans="4:5" ht="26.1" customHeight="1">
      <c r="D9729" s="64"/>
      <c r="E9729" s="71"/>
    </row>
    <row r="9730" spans="4:5" ht="26.1" customHeight="1">
      <c r="D9730" s="64"/>
      <c r="E9730" s="71"/>
    </row>
    <row r="9731" spans="4:5" ht="26.1" customHeight="1">
      <c r="D9731" s="64"/>
      <c r="E9731" s="71"/>
    </row>
    <row r="9732" spans="4:5" ht="26.1" customHeight="1">
      <c r="D9732" s="64"/>
      <c r="E9732" s="71"/>
    </row>
    <row r="9733" spans="4:5" ht="26.1" customHeight="1">
      <c r="D9733" s="64"/>
      <c r="E9733" s="71"/>
    </row>
    <row r="9734" spans="4:5" ht="26.1" customHeight="1">
      <c r="D9734" s="64"/>
      <c r="E9734" s="71"/>
    </row>
    <row r="9735" spans="4:5" ht="26.1" customHeight="1">
      <c r="D9735" s="64"/>
      <c r="E9735" s="71"/>
    </row>
    <row r="9736" spans="4:5" ht="26.1" customHeight="1">
      <c r="D9736" s="64"/>
      <c r="E9736" s="71"/>
    </row>
    <row r="9737" spans="4:5" ht="26.1" customHeight="1">
      <c r="D9737" s="64"/>
      <c r="E9737" s="71"/>
    </row>
    <row r="9738" spans="4:5" ht="26.1" customHeight="1">
      <c r="D9738" s="64"/>
      <c r="E9738" s="71"/>
    </row>
    <row r="9739" spans="4:5" ht="26.1" customHeight="1">
      <c r="D9739" s="64"/>
      <c r="E9739" s="71"/>
    </row>
    <row r="9740" spans="4:5" ht="26.1" customHeight="1">
      <c r="D9740" s="64"/>
      <c r="E9740" s="71"/>
    </row>
    <row r="9741" spans="4:5" ht="26.1" customHeight="1">
      <c r="D9741" s="64"/>
      <c r="E9741" s="71"/>
    </row>
    <row r="9742" spans="4:5" ht="26.1" customHeight="1">
      <c r="D9742" s="64"/>
      <c r="E9742" s="71"/>
    </row>
    <row r="9743" spans="4:5" ht="26.1" customHeight="1">
      <c r="D9743" s="64"/>
      <c r="E9743" s="71"/>
    </row>
    <row r="9744" spans="4:5" ht="26.1" customHeight="1">
      <c r="D9744" s="64"/>
      <c r="E9744" s="71"/>
    </row>
    <row r="9745" spans="4:5" ht="26.1" customHeight="1">
      <c r="D9745" s="64"/>
      <c r="E9745" s="71"/>
    </row>
    <row r="9746" spans="4:5" ht="26.1" customHeight="1">
      <c r="D9746" s="64"/>
      <c r="E9746" s="71"/>
    </row>
    <row r="9747" spans="4:5" ht="26.1" customHeight="1">
      <c r="D9747" s="64"/>
      <c r="E9747" s="71"/>
    </row>
    <row r="9748" spans="4:5" ht="26.1" customHeight="1">
      <c r="D9748" s="64"/>
      <c r="E9748" s="71"/>
    </row>
    <row r="9749" spans="4:5" ht="26.1" customHeight="1">
      <c r="D9749" s="64"/>
      <c r="E9749" s="71"/>
    </row>
    <row r="9750" spans="4:5" ht="26.1" customHeight="1">
      <c r="D9750" s="64"/>
      <c r="E9750" s="71"/>
    </row>
    <row r="9751" spans="4:5" ht="26.1" customHeight="1">
      <c r="D9751" s="64"/>
      <c r="E9751" s="71"/>
    </row>
    <row r="9752" spans="4:5" ht="26.1" customHeight="1">
      <c r="D9752" s="64"/>
      <c r="E9752" s="71"/>
    </row>
    <row r="9753" spans="4:5" ht="26.1" customHeight="1">
      <c r="D9753" s="64"/>
      <c r="E9753" s="71"/>
    </row>
    <row r="9754" spans="4:5" ht="26.1" customHeight="1">
      <c r="D9754" s="64"/>
      <c r="E9754" s="71"/>
    </row>
    <row r="9755" spans="4:5" ht="26.1" customHeight="1">
      <c r="D9755" s="64"/>
      <c r="E9755" s="71"/>
    </row>
    <row r="9756" spans="4:5" ht="26.1" customHeight="1">
      <c r="D9756" s="64"/>
      <c r="E9756" s="71"/>
    </row>
    <row r="9757" spans="4:5" ht="26.1" customHeight="1">
      <c r="D9757" s="64"/>
      <c r="E9757" s="71"/>
    </row>
    <row r="9758" spans="4:5" ht="26.1" customHeight="1">
      <c r="D9758" s="64"/>
      <c r="E9758" s="71"/>
    </row>
    <row r="9759" spans="4:5" ht="26.1" customHeight="1">
      <c r="D9759" s="64"/>
      <c r="E9759" s="71"/>
    </row>
    <row r="9760" spans="4:5" ht="26.1" customHeight="1">
      <c r="D9760" s="64"/>
      <c r="E9760" s="71"/>
    </row>
    <row r="9761" spans="4:5" ht="26.1" customHeight="1">
      <c r="D9761" s="64"/>
      <c r="E9761" s="71"/>
    </row>
    <row r="9762" spans="4:5" ht="26.1" customHeight="1">
      <c r="D9762" s="64"/>
      <c r="E9762" s="71"/>
    </row>
    <row r="9763" spans="4:5" ht="26.1" customHeight="1">
      <c r="D9763" s="64"/>
      <c r="E9763" s="71"/>
    </row>
    <row r="9764" spans="4:5" ht="26.1" customHeight="1">
      <c r="D9764" s="64"/>
      <c r="E9764" s="71"/>
    </row>
    <row r="9765" spans="4:5" ht="26.1" customHeight="1">
      <c r="D9765" s="64"/>
      <c r="E9765" s="71"/>
    </row>
    <row r="9766" spans="4:5" ht="26.1" customHeight="1">
      <c r="D9766" s="64"/>
      <c r="E9766" s="71"/>
    </row>
    <row r="9767" spans="4:5" ht="26.1" customHeight="1">
      <c r="D9767" s="64"/>
      <c r="E9767" s="71"/>
    </row>
    <row r="9768" spans="4:5" ht="26.1" customHeight="1">
      <c r="D9768" s="64"/>
      <c r="E9768" s="71"/>
    </row>
    <row r="9769" spans="4:5" ht="26.1" customHeight="1">
      <c r="D9769" s="64"/>
      <c r="E9769" s="71"/>
    </row>
    <row r="9770" spans="4:5" ht="26.1" customHeight="1">
      <c r="D9770" s="64"/>
      <c r="E9770" s="71"/>
    </row>
    <row r="9771" spans="4:5" ht="26.1" customHeight="1">
      <c r="D9771" s="64"/>
      <c r="E9771" s="71"/>
    </row>
    <row r="9772" spans="4:5" ht="26.1" customHeight="1">
      <c r="D9772" s="64"/>
      <c r="E9772" s="71"/>
    </row>
    <row r="9773" spans="4:5" ht="26.1" customHeight="1">
      <c r="D9773" s="64"/>
      <c r="E9773" s="71"/>
    </row>
    <row r="9774" spans="4:5" ht="26.1" customHeight="1">
      <c r="D9774" s="64"/>
      <c r="E9774" s="71"/>
    </row>
    <row r="9775" spans="4:5" ht="26.1" customHeight="1">
      <c r="D9775" s="64"/>
      <c r="E9775" s="71"/>
    </row>
    <row r="9776" spans="4:5" ht="26.1" customHeight="1">
      <c r="D9776" s="64"/>
      <c r="E9776" s="71"/>
    </row>
    <row r="9777" spans="4:5" ht="26.1" customHeight="1">
      <c r="D9777" s="64"/>
      <c r="E9777" s="71"/>
    </row>
    <row r="9778" spans="4:5" ht="26.1" customHeight="1">
      <c r="D9778" s="64"/>
      <c r="E9778" s="71"/>
    </row>
    <row r="9779" spans="4:5" ht="26.1" customHeight="1">
      <c r="D9779" s="64"/>
      <c r="E9779" s="71"/>
    </row>
    <row r="9780" spans="4:5" ht="26.1" customHeight="1">
      <c r="D9780" s="64"/>
      <c r="E9780" s="71"/>
    </row>
    <row r="9781" spans="4:5" ht="26.1" customHeight="1">
      <c r="D9781" s="64"/>
      <c r="E9781" s="71"/>
    </row>
    <row r="9782" spans="4:5" ht="26.1" customHeight="1">
      <c r="D9782" s="64"/>
      <c r="E9782" s="71"/>
    </row>
    <row r="9783" spans="4:5" ht="26.1" customHeight="1">
      <c r="D9783" s="64"/>
      <c r="E9783" s="71"/>
    </row>
    <row r="9784" spans="4:5" ht="26.1" customHeight="1">
      <c r="D9784" s="64"/>
      <c r="E9784" s="71"/>
    </row>
    <row r="9785" spans="4:5" ht="26.1" customHeight="1">
      <c r="D9785" s="64"/>
      <c r="E9785" s="71"/>
    </row>
    <row r="9786" spans="4:5" ht="26.1" customHeight="1">
      <c r="D9786" s="64"/>
      <c r="E9786" s="71"/>
    </row>
    <row r="9787" spans="4:5" ht="26.1" customHeight="1">
      <c r="D9787" s="64"/>
      <c r="E9787" s="71"/>
    </row>
    <row r="9788" spans="4:5" ht="26.1" customHeight="1">
      <c r="D9788" s="64"/>
      <c r="E9788" s="71"/>
    </row>
    <row r="9789" spans="4:5" ht="26.1" customHeight="1">
      <c r="D9789" s="64"/>
      <c r="E9789" s="71"/>
    </row>
    <row r="9790" spans="4:5" ht="26.1" customHeight="1">
      <c r="D9790" s="64"/>
      <c r="E9790" s="71"/>
    </row>
    <row r="9791" spans="4:5" ht="26.1" customHeight="1">
      <c r="D9791" s="64"/>
      <c r="E9791" s="71"/>
    </row>
    <row r="9792" spans="4:5" ht="26.1" customHeight="1">
      <c r="D9792" s="64"/>
      <c r="E9792" s="71"/>
    </row>
    <row r="9793" spans="4:5" ht="26.1" customHeight="1">
      <c r="D9793" s="64"/>
      <c r="E9793" s="71"/>
    </row>
    <row r="9794" spans="4:5" ht="26.1" customHeight="1">
      <c r="D9794" s="64"/>
      <c r="E9794" s="71"/>
    </row>
    <row r="9795" spans="4:5" ht="26.1" customHeight="1">
      <c r="D9795" s="64"/>
      <c r="E9795" s="71"/>
    </row>
    <row r="9796" spans="4:5" ht="26.1" customHeight="1">
      <c r="D9796" s="64"/>
      <c r="E9796" s="71"/>
    </row>
    <row r="9797" spans="4:5" ht="26.1" customHeight="1">
      <c r="D9797" s="64"/>
      <c r="E9797" s="71"/>
    </row>
    <row r="9798" spans="4:5" ht="26.1" customHeight="1">
      <c r="D9798" s="64"/>
      <c r="E9798" s="71"/>
    </row>
    <row r="9799" spans="4:5" ht="26.1" customHeight="1">
      <c r="D9799" s="64"/>
      <c r="E9799" s="71"/>
    </row>
    <row r="9800" spans="4:5" ht="26.1" customHeight="1">
      <c r="D9800" s="64"/>
      <c r="E9800" s="71"/>
    </row>
    <row r="9801" spans="4:5" ht="26.1" customHeight="1">
      <c r="D9801" s="64"/>
      <c r="E9801" s="71"/>
    </row>
    <row r="9802" spans="4:5" ht="26.1" customHeight="1">
      <c r="D9802" s="64"/>
      <c r="E9802" s="71"/>
    </row>
    <row r="9803" spans="4:5" ht="26.1" customHeight="1">
      <c r="D9803" s="64"/>
      <c r="E9803" s="71"/>
    </row>
    <row r="9804" spans="4:5" ht="26.1" customHeight="1">
      <c r="D9804" s="64"/>
      <c r="E9804" s="71"/>
    </row>
    <row r="9805" spans="4:5" ht="26.1" customHeight="1">
      <c r="D9805" s="64"/>
      <c r="E9805" s="71"/>
    </row>
    <row r="9806" spans="4:5" ht="26.1" customHeight="1">
      <c r="D9806" s="64"/>
      <c r="E9806" s="71"/>
    </row>
    <row r="9807" spans="4:5" ht="26.1" customHeight="1">
      <c r="D9807" s="64"/>
      <c r="E9807" s="71"/>
    </row>
    <row r="9808" spans="4:5" ht="26.1" customHeight="1">
      <c r="D9808" s="64"/>
      <c r="E9808" s="71"/>
    </row>
    <row r="9809" spans="4:5" ht="26.1" customHeight="1">
      <c r="D9809" s="64"/>
      <c r="E9809" s="71"/>
    </row>
    <row r="9810" spans="4:5" ht="26.1" customHeight="1">
      <c r="D9810" s="64"/>
      <c r="E9810" s="71"/>
    </row>
    <row r="9811" spans="4:5" ht="26.1" customHeight="1">
      <c r="D9811" s="64"/>
      <c r="E9811" s="71"/>
    </row>
    <row r="9812" spans="4:5" ht="26.1" customHeight="1">
      <c r="D9812" s="64"/>
      <c r="E9812" s="71"/>
    </row>
    <row r="9813" spans="4:5" ht="26.1" customHeight="1">
      <c r="D9813" s="64"/>
      <c r="E9813" s="71"/>
    </row>
    <row r="9814" spans="4:5" ht="26.1" customHeight="1">
      <c r="D9814" s="64"/>
      <c r="E9814" s="71"/>
    </row>
    <row r="9815" spans="4:5" ht="26.1" customHeight="1">
      <c r="D9815" s="64"/>
      <c r="E9815" s="71"/>
    </row>
    <row r="9816" spans="4:5" ht="26.1" customHeight="1">
      <c r="D9816" s="64"/>
      <c r="E9816" s="71"/>
    </row>
    <row r="9817" spans="4:5" ht="26.1" customHeight="1">
      <c r="D9817" s="64"/>
      <c r="E9817" s="71"/>
    </row>
    <row r="9818" spans="4:5" ht="26.1" customHeight="1">
      <c r="D9818" s="64"/>
      <c r="E9818" s="71"/>
    </row>
    <row r="9819" spans="4:5" ht="26.1" customHeight="1">
      <c r="D9819" s="64"/>
      <c r="E9819" s="71"/>
    </row>
    <row r="9820" spans="4:5" ht="26.1" customHeight="1">
      <c r="D9820" s="64"/>
      <c r="E9820" s="71"/>
    </row>
    <row r="9821" spans="4:5" ht="26.1" customHeight="1">
      <c r="D9821" s="64"/>
      <c r="E9821" s="71"/>
    </row>
    <row r="9822" spans="4:5" ht="26.1" customHeight="1">
      <c r="D9822" s="64"/>
      <c r="E9822" s="71"/>
    </row>
    <row r="9823" spans="4:5" ht="26.1" customHeight="1">
      <c r="D9823" s="64"/>
      <c r="E9823" s="71"/>
    </row>
    <row r="9824" spans="4:5" ht="26.1" customHeight="1">
      <c r="D9824" s="64"/>
      <c r="E9824" s="71"/>
    </row>
    <row r="9825" spans="4:5" ht="26.1" customHeight="1">
      <c r="D9825" s="64"/>
      <c r="E9825" s="71"/>
    </row>
    <row r="9826" spans="4:5" ht="26.1" customHeight="1">
      <c r="D9826" s="64"/>
      <c r="E9826" s="71"/>
    </row>
    <row r="9827" spans="4:5" ht="26.1" customHeight="1">
      <c r="D9827" s="64"/>
      <c r="E9827" s="71"/>
    </row>
    <row r="9828" spans="4:5" ht="26.1" customHeight="1">
      <c r="D9828" s="64"/>
      <c r="E9828" s="71"/>
    </row>
    <row r="9829" spans="4:5" ht="26.1" customHeight="1">
      <c r="D9829" s="64"/>
      <c r="E9829" s="71"/>
    </row>
    <row r="9830" spans="4:5" ht="26.1" customHeight="1">
      <c r="D9830" s="64"/>
      <c r="E9830" s="71"/>
    </row>
    <row r="9831" spans="4:5" ht="26.1" customHeight="1">
      <c r="D9831" s="64"/>
      <c r="E9831" s="71"/>
    </row>
    <row r="9832" spans="4:5" ht="26.1" customHeight="1">
      <c r="D9832" s="64"/>
      <c r="E9832" s="71"/>
    </row>
    <row r="9833" spans="4:5" ht="26.1" customHeight="1">
      <c r="D9833" s="64"/>
      <c r="E9833" s="71"/>
    </row>
    <row r="9834" spans="4:5" ht="26.1" customHeight="1">
      <c r="D9834" s="64"/>
      <c r="E9834" s="71"/>
    </row>
    <row r="9835" spans="4:5" ht="26.1" customHeight="1">
      <c r="D9835" s="64"/>
      <c r="E9835" s="71"/>
    </row>
    <row r="9836" spans="4:5" ht="26.1" customHeight="1">
      <c r="D9836" s="64"/>
      <c r="E9836" s="71"/>
    </row>
    <row r="9837" spans="4:5" ht="26.1" customHeight="1">
      <c r="D9837" s="64"/>
      <c r="E9837" s="71"/>
    </row>
    <row r="9838" spans="4:5" ht="26.1" customHeight="1">
      <c r="D9838" s="64"/>
      <c r="E9838" s="71"/>
    </row>
    <row r="9839" spans="4:5" ht="26.1" customHeight="1">
      <c r="D9839" s="64"/>
      <c r="E9839" s="71"/>
    </row>
    <row r="9840" spans="4:5" ht="26.1" customHeight="1">
      <c r="D9840" s="64"/>
      <c r="E9840" s="71"/>
    </row>
    <row r="9841" spans="4:5" ht="26.1" customHeight="1">
      <c r="D9841" s="64"/>
      <c r="E9841" s="71"/>
    </row>
    <row r="9842" spans="4:5" ht="26.1" customHeight="1">
      <c r="D9842" s="64"/>
      <c r="E9842" s="71"/>
    </row>
    <row r="9843" spans="4:5" ht="26.1" customHeight="1">
      <c r="D9843" s="64"/>
      <c r="E9843" s="71"/>
    </row>
    <row r="9844" spans="4:5" ht="26.1" customHeight="1">
      <c r="D9844" s="64"/>
      <c r="E9844" s="71"/>
    </row>
    <row r="9845" spans="4:5" ht="26.1" customHeight="1">
      <c r="D9845" s="64"/>
      <c r="E9845" s="71"/>
    </row>
    <row r="9846" spans="4:5" ht="26.1" customHeight="1">
      <c r="D9846" s="64"/>
      <c r="E9846" s="71"/>
    </row>
    <row r="9847" spans="4:5" ht="26.1" customHeight="1">
      <c r="D9847" s="64"/>
      <c r="E9847" s="71"/>
    </row>
    <row r="9848" spans="4:5" ht="26.1" customHeight="1">
      <c r="D9848" s="64"/>
      <c r="E9848" s="71"/>
    </row>
    <row r="9849" spans="4:5" ht="26.1" customHeight="1">
      <c r="D9849" s="64"/>
      <c r="E9849" s="71"/>
    </row>
    <row r="9850" spans="4:5" ht="26.1" customHeight="1">
      <c r="D9850" s="64"/>
      <c r="E9850" s="71"/>
    </row>
    <row r="9851" spans="4:5" ht="26.1" customHeight="1">
      <c r="D9851" s="64"/>
      <c r="E9851" s="71"/>
    </row>
    <row r="9852" spans="4:5" ht="26.1" customHeight="1">
      <c r="D9852" s="64"/>
      <c r="E9852" s="71"/>
    </row>
    <row r="9853" spans="4:5" ht="26.1" customHeight="1">
      <c r="D9853" s="64"/>
      <c r="E9853" s="71"/>
    </row>
    <row r="9854" spans="4:5" ht="26.1" customHeight="1">
      <c r="D9854" s="64"/>
      <c r="E9854" s="71"/>
    </row>
    <row r="9855" spans="4:5" ht="26.1" customHeight="1">
      <c r="D9855" s="64"/>
      <c r="E9855" s="71"/>
    </row>
    <row r="9856" spans="4:5" ht="26.1" customHeight="1">
      <c r="D9856" s="64"/>
      <c r="E9856" s="71"/>
    </row>
    <row r="9857" spans="4:5" ht="26.1" customHeight="1">
      <c r="D9857" s="64"/>
      <c r="E9857" s="71"/>
    </row>
    <row r="9858" spans="4:5" ht="26.1" customHeight="1">
      <c r="D9858" s="64"/>
      <c r="E9858" s="71"/>
    </row>
    <row r="9859" spans="4:5" ht="26.1" customHeight="1">
      <c r="D9859" s="64"/>
      <c r="E9859" s="71"/>
    </row>
    <row r="9860" spans="4:5" ht="26.1" customHeight="1">
      <c r="D9860" s="64"/>
      <c r="E9860" s="71"/>
    </row>
    <row r="9861" spans="4:5" ht="26.1" customHeight="1">
      <c r="D9861" s="64"/>
      <c r="E9861" s="71"/>
    </row>
    <row r="9862" spans="4:5" ht="26.1" customHeight="1">
      <c r="D9862" s="64"/>
      <c r="E9862" s="71"/>
    </row>
    <row r="9863" spans="4:5" ht="26.1" customHeight="1">
      <c r="D9863" s="64"/>
      <c r="E9863" s="71"/>
    </row>
    <row r="9864" spans="4:5" ht="26.1" customHeight="1">
      <c r="D9864" s="64"/>
      <c r="E9864" s="71"/>
    </row>
    <row r="9865" spans="4:5" ht="26.1" customHeight="1">
      <c r="D9865" s="64"/>
      <c r="E9865" s="71"/>
    </row>
    <row r="9866" spans="4:5" ht="26.1" customHeight="1">
      <c r="D9866" s="64"/>
      <c r="E9866" s="71"/>
    </row>
    <row r="9867" spans="4:5" ht="26.1" customHeight="1">
      <c r="D9867" s="64"/>
      <c r="E9867" s="71"/>
    </row>
    <row r="9868" spans="4:5" ht="26.1" customHeight="1">
      <c r="D9868" s="64"/>
      <c r="E9868" s="71"/>
    </row>
    <row r="9869" spans="4:5" ht="26.1" customHeight="1">
      <c r="D9869" s="64"/>
      <c r="E9869" s="71"/>
    </row>
    <row r="9870" spans="4:5" ht="26.1" customHeight="1">
      <c r="D9870" s="64"/>
      <c r="E9870" s="71"/>
    </row>
    <row r="9871" spans="4:5" ht="26.1" customHeight="1">
      <c r="D9871" s="64"/>
      <c r="E9871" s="71"/>
    </row>
    <row r="9872" spans="4:5" ht="26.1" customHeight="1">
      <c r="D9872" s="64"/>
      <c r="E9872" s="71"/>
    </row>
    <row r="9873" spans="4:5" ht="26.1" customHeight="1">
      <c r="D9873" s="64"/>
      <c r="E9873" s="71"/>
    </row>
    <row r="9874" spans="4:5" ht="26.1" customHeight="1">
      <c r="D9874" s="64"/>
      <c r="E9874" s="71"/>
    </row>
    <row r="9875" spans="4:5" ht="26.1" customHeight="1">
      <c r="D9875" s="64"/>
      <c r="E9875" s="71"/>
    </row>
    <row r="9876" spans="4:5" ht="26.1" customHeight="1">
      <c r="D9876" s="64"/>
      <c r="E9876" s="71"/>
    </row>
    <row r="9877" spans="4:5" ht="26.1" customHeight="1">
      <c r="D9877" s="64"/>
      <c r="E9877" s="71"/>
    </row>
    <row r="9878" spans="4:5" ht="26.1" customHeight="1">
      <c r="D9878" s="64"/>
      <c r="E9878" s="71"/>
    </row>
    <row r="9879" spans="4:5" ht="26.1" customHeight="1">
      <c r="D9879" s="64"/>
      <c r="E9879" s="71"/>
    </row>
    <row r="9880" spans="4:5" ht="26.1" customHeight="1">
      <c r="D9880" s="64"/>
      <c r="E9880" s="71"/>
    </row>
    <row r="9881" spans="4:5" ht="26.1" customHeight="1">
      <c r="D9881" s="64"/>
      <c r="E9881" s="71"/>
    </row>
    <row r="9882" spans="4:5" ht="26.1" customHeight="1">
      <c r="D9882" s="64"/>
      <c r="E9882" s="71"/>
    </row>
    <row r="9883" spans="4:5" ht="26.1" customHeight="1">
      <c r="D9883" s="64"/>
      <c r="E9883" s="71"/>
    </row>
    <row r="9884" spans="4:5" ht="26.1" customHeight="1">
      <c r="D9884" s="64"/>
      <c r="E9884" s="71"/>
    </row>
    <row r="9885" spans="4:5" ht="26.1" customHeight="1">
      <c r="D9885" s="64"/>
      <c r="E9885" s="71"/>
    </row>
    <row r="9886" spans="4:5" ht="26.1" customHeight="1">
      <c r="D9886" s="64"/>
      <c r="E9886" s="71"/>
    </row>
    <row r="9887" spans="4:5" ht="26.1" customHeight="1">
      <c r="D9887" s="64"/>
      <c r="E9887" s="71"/>
    </row>
    <row r="9888" spans="4:5" ht="26.1" customHeight="1">
      <c r="D9888" s="64"/>
      <c r="E9888" s="71"/>
    </row>
    <row r="9889" spans="4:5" ht="26.1" customHeight="1">
      <c r="D9889" s="64"/>
      <c r="E9889" s="71"/>
    </row>
    <row r="9890" spans="4:5" ht="26.1" customHeight="1">
      <c r="D9890" s="64"/>
      <c r="E9890" s="71"/>
    </row>
    <row r="9891" spans="4:5" ht="26.1" customHeight="1">
      <c r="D9891" s="64"/>
      <c r="E9891" s="71"/>
    </row>
    <row r="9892" spans="4:5" ht="26.1" customHeight="1">
      <c r="D9892" s="64"/>
      <c r="E9892" s="71"/>
    </row>
    <row r="9893" spans="4:5" ht="26.1" customHeight="1">
      <c r="D9893" s="64"/>
      <c r="E9893" s="71"/>
    </row>
    <row r="9894" spans="4:5" ht="26.1" customHeight="1">
      <c r="D9894" s="64"/>
      <c r="E9894" s="71"/>
    </row>
    <row r="9895" spans="4:5" ht="26.1" customHeight="1">
      <c r="D9895" s="64"/>
      <c r="E9895" s="71"/>
    </row>
    <row r="9896" spans="4:5" ht="26.1" customHeight="1">
      <c r="D9896" s="64"/>
      <c r="E9896" s="71"/>
    </row>
    <row r="9897" spans="4:5" ht="26.1" customHeight="1">
      <c r="D9897" s="64"/>
      <c r="E9897" s="71"/>
    </row>
    <row r="9898" spans="4:5" ht="26.1" customHeight="1">
      <c r="D9898" s="64"/>
      <c r="E9898" s="71"/>
    </row>
    <row r="9899" spans="4:5" ht="26.1" customHeight="1">
      <c r="D9899" s="64"/>
      <c r="E9899" s="71"/>
    </row>
    <row r="9900" spans="4:5" ht="26.1" customHeight="1">
      <c r="D9900" s="64"/>
      <c r="E9900" s="71"/>
    </row>
    <row r="9901" spans="4:5" ht="26.1" customHeight="1">
      <c r="D9901" s="64"/>
      <c r="E9901" s="71"/>
    </row>
    <row r="9902" spans="4:5" ht="26.1" customHeight="1">
      <c r="D9902" s="64"/>
      <c r="E9902" s="71"/>
    </row>
    <row r="9903" spans="4:5" ht="26.1" customHeight="1">
      <c r="D9903" s="64"/>
      <c r="E9903" s="71"/>
    </row>
    <row r="9904" spans="4:5" ht="26.1" customHeight="1">
      <c r="D9904" s="64"/>
      <c r="E9904" s="71"/>
    </row>
    <row r="9905" spans="4:5" ht="26.1" customHeight="1">
      <c r="D9905" s="64"/>
      <c r="E9905" s="71"/>
    </row>
    <row r="9906" spans="4:5" ht="26.1" customHeight="1">
      <c r="D9906" s="64"/>
      <c r="E9906" s="71"/>
    </row>
    <row r="9907" spans="4:5" ht="26.1" customHeight="1">
      <c r="D9907" s="64"/>
      <c r="E9907" s="71"/>
    </row>
    <row r="9908" spans="4:5" ht="26.1" customHeight="1">
      <c r="D9908" s="64"/>
      <c r="E9908" s="71"/>
    </row>
    <row r="9909" spans="4:5" ht="26.1" customHeight="1">
      <c r="D9909" s="64"/>
      <c r="E9909" s="71"/>
    </row>
    <row r="9910" spans="4:5" ht="26.1" customHeight="1">
      <c r="D9910" s="64"/>
      <c r="E9910" s="71"/>
    </row>
    <row r="9911" spans="4:5" ht="26.1" customHeight="1">
      <c r="D9911" s="64"/>
      <c r="E9911" s="71"/>
    </row>
    <row r="9912" spans="4:5" ht="26.1" customHeight="1">
      <c r="D9912" s="64"/>
      <c r="E9912" s="71"/>
    </row>
    <row r="9913" spans="4:5" ht="26.1" customHeight="1">
      <c r="D9913" s="64"/>
      <c r="E9913" s="71"/>
    </row>
    <row r="9914" spans="4:5" ht="26.1" customHeight="1">
      <c r="D9914" s="64"/>
      <c r="E9914" s="71"/>
    </row>
    <row r="9915" spans="4:5" ht="26.1" customHeight="1">
      <c r="D9915" s="64"/>
      <c r="E9915" s="71"/>
    </row>
    <row r="9916" spans="4:5" ht="26.1" customHeight="1">
      <c r="D9916" s="64"/>
      <c r="E9916" s="71"/>
    </row>
    <row r="9917" spans="4:5" ht="26.1" customHeight="1">
      <c r="D9917" s="64"/>
      <c r="E9917" s="71"/>
    </row>
    <row r="9918" spans="4:5" ht="26.1" customHeight="1">
      <c r="D9918" s="64"/>
      <c r="E9918" s="71"/>
    </row>
    <row r="9919" spans="4:5" ht="26.1" customHeight="1">
      <c r="D9919" s="64"/>
      <c r="E9919" s="71"/>
    </row>
    <row r="9920" spans="4:5" ht="26.1" customHeight="1">
      <c r="D9920" s="64"/>
      <c r="E9920" s="71"/>
    </row>
    <row r="9921" spans="4:5" ht="26.1" customHeight="1">
      <c r="D9921" s="64"/>
      <c r="E9921" s="71"/>
    </row>
    <row r="9922" spans="4:5" ht="26.1" customHeight="1">
      <c r="D9922" s="64"/>
      <c r="E9922" s="71"/>
    </row>
    <row r="9923" spans="4:5" ht="26.1" customHeight="1">
      <c r="D9923" s="64"/>
      <c r="E9923" s="71"/>
    </row>
    <row r="9924" spans="4:5" ht="26.1" customHeight="1">
      <c r="D9924" s="64"/>
      <c r="E9924" s="71"/>
    </row>
    <row r="9925" spans="4:5" ht="26.1" customHeight="1">
      <c r="D9925" s="64"/>
      <c r="E9925" s="71"/>
    </row>
    <row r="9926" spans="4:5" ht="26.1" customHeight="1">
      <c r="D9926" s="64"/>
      <c r="E9926" s="71"/>
    </row>
    <row r="9927" spans="4:5" ht="26.1" customHeight="1">
      <c r="D9927" s="64"/>
      <c r="E9927" s="71"/>
    </row>
    <row r="9928" spans="4:5" ht="26.1" customHeight="1">
      <c r="D9928" s="64"/>
      <c r="E9928" s="71"/>
    </row>
    <row r="9929" spans="4:5" ht="26.1" customHeight="1">
      <c r="D9929" s="64"/>
      <c r="E9929" s="71"/>
    </row>
    <row r="9930" spans="4:5" ht="26.1" customHeight="1">
      <c r="D9930" s="64"/>
      <c r="E9930" s="71"/>
    </row>
    <row r="9931" spans="4:5" ht="26.1" customHeight="1">
      <c r="D9931" s="64"/>
      <c r="E9931" s="71"/>
    </row>
    <row r="9932" spans="4:5" ht="26.1" customHeight="1">
      <c r="D9932" s="64"/>
      <c r="E9932" s="71"/>
    </row>
    <row r="9933" spans="4:5" ht="26.1" customHeight="1">
      <c r="D9933" s="64"/>
      <c r="E9933" s="71"/>
    </row>
    <row r="9934" spans="4:5" ht="26.1" customHeight="1">
      <c r="D9934" s="64"/>
      <c r="E9934" s="71"/>
    </row>
    <row r="9935" spans="4:5" ht="26.1" customHeight="1">
      <c r="D9935" s="64"/>
      <c r="E9935" s="71"/>
    </row>
    <row r="9936" spans="4:5" ht="26.1" customHeight="1">
      <c r="D9936" s="64"/>
      <c r="E9936" s="71"/>
    </row>
    <row r="9937" spans="4:5" ht="26.1" customHeight="1">
      <c r="D9937" s="64"/>
      <c r="E9937" s="71"/>
    </row>
    <row r="9938" spans="4:5" ht="26.1" customHeight="1">
      <c r="D9938" s="64"/>
      <c r="E9938" s="71"/>
    </row>
    <row r="9939" spans="4:5" ht="26.1" customHeight="1">
      <c r="D9939" s="64"/>
      <c r="E9939" s="71"/>
    </row>
    <row r="9940" spans="4:5" ht="26.1" customHeight="1">
      <c r="D9940" s="64"/>
      <c r="E9940" s="71"/>
    </row>
    <row r="9941" spans="4:5" ht="26.1" customHeight="1">
      <c r="D9941" s="64"/>
      <c r="E9941" s="71"/>
    </row>
    <row r="9942" spans="4:5" ht="26.1" customHeight="1">
      <c r="D9942" s="64"/>
      <c r="E9942" s="71"/>
    </row>
    <row r="9943" spans="4:5" ht="26.1" customHeight="1">
      <c r="D9943" s="64"/>
      <c r="E9943" s="71"/>
    </row>
    <row r="9944" spans="4:5" ht="26.1" customHeight="1">
      <c r="D9944" s="64"/>
      <c r="E9944" s="71"/>
    </row>
    <row r="9945" spans="4:5" ht="26.1" customHeight="1">
      <c r="D9945" s="64"/>
      <c r="E9945" s="71"/>
    </row>
    <row r="9946" spans="4:5" ht="26.1" customHeight="1">
      <c r="D9946" s="64"/>
      <c r="E9946" s="71"/>
    </row>
    <row r="9947" spans="4:5" ht="26.1" customHeight="1">
      <c r="D9947" s="64"/>
      <c r="E9947" s="71"/>
    </row>
    <row r="9948" spans="4:5" ht="26.1" customHeight="1">
      <c r="D9948" s="64"/>
      <c r="E9948" s="71"/>
    </row>
    <row r="9949" spans="4:5" ht="26.1" customHeight="1">
      <c r="D9949" s="64"/>
      <c r="E9949" s="71"/>
    </row>
    <row r="9950" spans="4:5" ht="26.1" customHeight="1">
      <c r="D9950" s="64"/>
      <c r="E9950" s="71"/>
    </row>
    <row r="9951" spans="4:5" ht="26.1" customHeight="1">
      <c r="D9951" s="64"/>
      <c r="E9951" s="71"/>
    </row>
    <row r="9952" spans="4:5" ht="26.1" customHeight="1">
      <c r="D9952" s="64"/>
      <c r="E9952" s="71"/>
    </row>
    <row r="9953" spans="4:5" ht="26.1" customHeight="1">
      <c r="D9953" s="64"/>
      <c r="E9953" s="71"/>
    </row>
    <row r="9954" spans="4:5" ht="26.1" customHeight="1">
      <c r="D9954" s="64"/>
      <c r="E9954" s="71"/>
    </row>
    <row r="9955" spans="4:5" ht="26.1" customHeight="1">
      <c r="D9955" s="64"/>
      <c r="E9955" s="71"/>
    </row>
    <row r="9956" spans="4:5" ht="26.1" customHeight="1">
      <c r="D9956" s="64"/>
      <c r="E9956" s="71"/>
    </row>
    <row r="9957" spans="4:5" ht="26.1" customHeight="1">
      <c r="D9957" s="64"/>
      <c r="E9957" s="71"/>
    </row>
    <row r="9958" spans="4:5" ht="26.1" customHeight="1">
      <c r="D9958" s="64"/>
      <c r="E9958" s="71"/>
    </row>
    <row r="9959" spans="4:5" ht="26.1" customHeight="1">
      <c r="D9959" s="64"/>
      <c r="E9959" s="71"/>
    </row>
    <row r="9960" spans="4:5" ht="26.1" customHeight="1">
      <c r="D9960" s="64"/>
      <c r="E9960" s="71"/>
    </row>
    <row r="9961" spans="4:5" ht="26.1" customHeight="1">
      <c r="D9961" s="64"/>
      <c r="E9961" s="71"/>
    </row>
    <row r="9962" spans="4:5" ht="26.1" customHeight="1">
      <c r="D9962" s="64"/>
      <c r="E9962" s="71"/>
    </row>
    <row r="9963" spans="4:5" ht="26.1" customHeight="1">
      <c r="D9963" s="64"/>
      <c r="E9963" s="71"/>
    </row>
    <row r="9964" spans="4:5" ht="26.1" customHeight="1">
      <c r="D9964" s="64"/>
      <c r="E9964" s="71"/>
    </row>
    <row r="9965" spans="4:5" ht="26.1" customHeight="1">
      <c r="D9965" s="64"/>
      <c r="E9965" s="71"/>
    </row>
    <row r="9966" spans="4:5" ht="26.1" customHeight="1">
      <c r="D9966" s="64"/>
      <c r="E9966" s="71"/>
    </row>
    <row r="9967" spans="4:5" ht="26.1" customHeight="1">
      <c r="D9967" s="64"/>
      <c r="E9967" s="71"/>
    </row>
    <row r="9968" spans="4:5" ht="26.1" customHeight="1">
      <c r="D9968" s="64"/>
      <c r="E9968" s="71"/>
    </row>
    <row r="9969" spans="4:5" ht="26.1" customHeight="1">
      <c r="D9969" s="64"/>
      <c r="E9969" s="71"/>
    </row>
    <row r="9970" spans="4:5" ht="26.1" customHeight="1">
      <c r="D9970" s="64"/>
      <c r="E9970" s="71"/>
    </row>
    <row r="9971" spans="4:5" ht="26.1" customHeight="1">
      <c r="D9971" s="64"/>
      <c r="E9971" s="71"/>
    </row>
    <row r="9972" spans="4:5" ht="26.1" customHeight="1">
      <c r="D9972" s="64"/>
      <c r="E9972" s="71"/>
    </row>
    <row r="9973" spans="4:5" ht="26.1" customHeight="1">
      <c r="D9973" s="64"/>
      <c r="E9973" s="71"/>
    </row>
    <row r="9974" spans="4:5" ht="26.1" customHeight="1">
      <c r="D9974" s="64"/>
      <c r="E9974" s="71"/>
    </row>
    <row r="9975" spans="4:5" ht="26.1" customHeight="1">
      <c r="D9975" s="64"/>
      <c r="E9975" s="71"/>
    </row>
    <row r="9976" spans="4:5" ht="26.1" customHeight="1">
      <c r="D9976" s="64"/>
      <c r="E9976" s="71"/>
    </row>
    <row r="9977" spans="4:5" ht="26.1" customHeight="1">
      <c r="D9977" s="64"/>
      <c r="E9977" s="71"/>
    </row>
    <row r="9978" spans="4:5" ht="26.1" customHeight="1">
      <c r="D9978" s="64"/>
      <c r="E9978" s="71"/>
    </row>
    <row r="9979" spans="4:5" ht="26.1" customHeight="1">
      <c r="D9979" s="64"/>
      <c r="E9979" s="71"/>
    </row>
    <row r="9980" spans="4:5" ht="26.1" customHeight="1">
      <c r="D9980" s="64"/>
      <c r="E9980" s="71"/>
    </row>
    <row r="9981" spans="4:5" ht="26.1" customHeight="1">
      <c r="D9981" s="64"/>
      <c r="E9981" s="71"/>
    </row>
    <row r="9982" spans="4:5" ht="26.1" customHeight="1">
      <c r="D9982" s="64"/>
      <c r="E9982" s="71"/>
    </row>
    <row r="9983" spans="4:5" ht="26.1" customHeight="1">
      <c r="D9983" s="64"/>
      <c r="E9983" s="71"/>
    </row>
    <row r="9984" spans="4:5" ht="26.1" customHeight="1">
      <c r="D9984" s="64"/>
      <c r="E9984" s="71"/>
    </row>
    <row r="9985" spans="4:5" ht="26.1" customHeight="1">
      <c r="D9985" s="64"/>
      <c r="E9985" s="71"/>
    </row>
    <row r="9986" spans="4:5" ht="26.1" customHeight="1">
      <c r="D9986" s="64"/>
      <c r="E9986" s="71"/>
    </row>
    <row r="9987" spans="4:5" ht="26.1" customHeight="1">
      <c r="D9987" s="64"/>
      <c r="E9987" s="71"/>
    </row>
    <row r="9988" spans="4:5" ht="26.1" customHeight="1">
      <c r="D9988" s="64"/>
      <c r="E9988" s="71"/>
    </row>
    <row r="9989" spans="4:5" ht="26.1" customHeight="1">
      <c r="D9989" s="64"/>
      <c r="E9989" s="71"/>
    </row>
    <row r="9990" spans="4:5" ht="26.1" customHeight="1">
      <c r="D9990" s="64"/>
      <c r="E9990" s="71"/>
    </row>
    <row r="9991" spans="4:5" ht="26.1" customHeight="1">
      <c r="D9991" s="64"/>
      <c r="E9991" s="71"/>
    </row>
    <row r="9992" spans="4:5" ht="26.1" customHeight="1">
      <c r="D9992" s="64"/>
      <c r="E9992" s="71"/>
    </row>
    <row r="9993" spans="4:5" ht="26.1" customHeight="1">
      <c r="D9993" s="64"/>
      <c r="E9993" s="71"/>
    </row>
    <row r="9994" spans="4:5" ht="26.1" customHeight="1">
      <c r="D9994" s="64"/>
      <c r="E9994" s="71"/>
    </row>
    <row r="9995" spans="4:5" ht="26.1" customHeight="1">
      <c r="D9995" s="64"/>
      <c r="E9995" s="71"/>
    </row>
    <row r="9996" spans="4:5" ht="26.1" customHeight="1">
      <c r="D9996" s="64"/>
      <c r="E9996" s="71"/>
    </row>
    <row r="9997" spans="4:5" ht="26.1" customHeight="1">
      <c r="D9997" s="64"/>
      <c r="E9997" s="71"/>
    </row>
    <row r="9998" spans="4:5" ht="26.1" customHeight="1">
      <c r="D9998" s="64"/>
      <c r="E9998" s="71"/>
    </row>
    <row r="9999" spans="4:5" ht="26.1" customHeight="1">
      <c r="D9999" s="64"/>
      <c r="E9999" s="71"/>
    </row>
    <row r="10000" spans="4:5" ht="26.1" customHeight="1">
      <c r="D10000" s="64"/>
      <c r="E10000" s="71"/>
    </row>
    <row r="10001" spans="4:5" ht="26.1" customHeight="1">
      <c r="D10001" s="64"/>
      <c r="E10001" s="71"/>
    </row>
    <row r="10002" spans="4:5" ht="26.1" customHeight="1">
      <c r="D10002" s="64"/>
      <c r="E10002" s="71"/>
    </row>
    <row r="10003" spans="4:5" ht="26.1" customHeight="1">
      <c r="D10003" s="64"/>
      <c r="E10003" s="71"/>
    </row>
    <row r="10004" spans="4:5" ht="26.1" customHeight="1">
      <c r="D10004" s="64"/>
      <c r="E10004" s="71"/>
    </row>
    <row r="10005" spans="4:5" ht="26.1" customHeight="1">
      <c r="D10005" s="64"/>
      <c r="E10005" s="71"/>
    </row>
    <row r="10006" spans="4:5" ht="26.1" customHeight="1">
      <c r="D10006" s="64"/>
      <c r="E10006" s="71"/>
    </row>
    <row r="10007" spans="4:5" ht="26.1" customHeight="1">
      <c r="D10007" s="64"/>
      <c r="E10007" s="71"/>
    </row>
    <row r="10008" spans="4:5" ht="26.1" customHeight="1">
      <c r="D10008" s="64"/>
      <c r="E10008" s="71"/>
    </row>
    <row r="10009" spans="4:5" ht="26.1" customHeight="1">
      <c r="D10009" s="64"/>
      <c r="E10009" s="71"/>
    </row>
    <row r="10010" spans="4:5" ht="26.1" customHeight="1">
      <c r="D10010" s="64"/>
      <c r="E10010" s="71"/>
    </row>
    <row r="10011" spans="4:5" ht="26.1" customHeight="1">
      <c r="D10011" s="64"/>
      <c r="E10011" s="71"/>
    </row>
    <row r="10012" spans="4:5" ht="26.1" customHeight="1">
      <c r="D10012" s="64"/>
      <c r="E10012" s="71"/>
    </row>
    <row r="10013" spans="4:5" ht="26.1" customHeight="1">
      <c r="D10013" s="64"/>
      <c r="E10013" s="71"/>
    </row>
    <row r="10014" spans="4:5" ht="26.1" customHeight="1">
      <c r="D10014" s="64"/>
      <c r="E10014" s="71"/>
    </row>
    <row r="10015" spans="4:5" ht="26.1" customHeight="1">
      <c r="D10015" s="64"/>
      <c r="E10015" s="71"/>
    </row>
    <row r="10016" spans="4:5" ht="26.1" customHeight="1">
      <c r="D10016" s="64"/>
      <c r="E10016" s="71"/>
    </row>
    <row r="10017" spans="4:5" ht="26.1" customHeight="1">
      <c r="D10017" s="64"/>
      <c r="E10017" s="71"/>
    </row>
    <row r="10018" spans="4:5" ht="26.1" customHeight="1">
      <c r="D10018" s="64"/>
      <c r="E10018" s="71"/>
    </row>
    <row r="10019" spans="4:5" ht="26.1" customHeight="1">
      <c r="D10019" s="64"/>
      <c r="E10019" s="71"/>
    </row>
    <row r="10020" spans="4:5" ht="26.1" customHeight="1">
      <c r="D10020" s="64"/>
      <c r="E10020" s="71"/>
    </row>
    <row r="10021" spans="4:5" ht="26.1" customHeight="1">
      <c r="D10021" s="64"/>
      <c r="E10021" s="71"/>
    </row>
    <row r="10022" spans="4:5" ht="26.1" customHeight="1">
      <c r="D10022" s="64"/>
      <c r="E10022" s="71"/>
    </row>
    <row r="10023" spans="4:5" ht="26.1" customHeight="1">
      <c r="D10023" s="64"/>
      <c r="E10023" s="71"/>
    </row>
    <row r="10024" spans="4:5" ht="26.1" customHeight="1">
      <c r="D10024" s="64"/>
      <c r="E10024" s="71"/>
    </row>
    <row r="10025" spans="4:5" ht="26.1" customHeight="1">
      <c r="D10025" s="64"/>
      <c r="E10025" s="71"/>
    </row>
    <row r="10026" spans="4:5" ht="26.1" customHeight="1">
      <c r="D10026" s="64"/>
      <c r="E10026" s="71"/>
    </row>
    <row r="10027" spans="4:5" ht="26.1" customHeight="1">
      <c r="D10027" s="64"/>
      <c r="E10027" s="71"/>
    </row>
    <row r="10028" spans="4:5" ht="26.1" customHeight="1">
      <c r="D10028" s="64"/>
      <c r="E10028" s="71"/>
    </row>
    <row r="10029" spans="4:5" ht="26.1" customHeight="1">
      <c r="D10029" s="64"/>
      <c r="E10029" s="71"/>
    </row>
    <row r="10030" spans="4:5" ht="26.1" customHeight="1">
      <c r="D10030" s="64"/>
      <c r="E10030" s="71"/>
    </row>
    <row r="10031" spans="4:5" ht="26.1" customHeight="1">
      <c r="D10031" s="64"/>
      <c r="E10031" s="71"/>
    </row>
    <row r="10032" spans="4:5" ht="26.1" customHeight="1">
      <c r="D10032" s="64"/>
      <c r="E10032" s="71"/>
    </row>
    <row r="10033" spans="4:5" ht="26.1" customHeight="1">
      <c r="D10033" s="64"/>
      <c r="E10033" s="71"/>
    </row>
    <row r="10034" spans="4:5" ht="26.1" customHeight="1">
      <c r="D10034" s="64"/>
      <c r="E10034" s="71"/>
    </row>
    <row r="10035" spans="4:5" ht="26.1" customHeight="1">
      <c r="D10035" s="64"/>
      <c r="E10035" s="71"/>
    </row>
    <row r="10036" spans="4:5" ht="26.1" customHeight="1">
      <c r="D10036" s="64"/>
      <c r="E10036" s="71"/>
    </row>
    <row r="10037" spans="4:5" ht="26.1" customHeight="1">
      <c r="D10037" s="64"/>
      <c r="E10037" s="71"/>
    </row>
    <row r="10038" spans="4:5" ht="26.1" customHeight="1">
      <c r="D10038" s="64"/>
      <c r="E10038" s="71"/>
    </row>
    <row r="10039" spans="4:5" ht="26.1" customHeight="1">
      <c r="D10039" s="64"/>
      <c r="E10039" s="71"/>
    </row>
    <row r="10040" spans="4:5" ht="26.1" customHeight="1">
      <c r="D10040" s="64"/>
      <c r="E10040" s="71"/>
    </row>
    <row r="10041" spans="4:5" ht="26.1" customHeight="1">
      <c r="D10041" s="64"/>
      <c r="E10041" s="71"/>
    </row>
    <row r="10042" spans="4:5" ht="26.1" customHeight="1">
      <c r="D10042" s="64"/>
      <c r="E10042" s="71"/>
    </row>
    <row r="10043" spans="4:5" ht="26.1" customHeight="1">
      <c r="D10043" s="64"/>
      <c r="E10043" s="71"/>
    </row>
    <row r="10044" spans="4:5" ht="26.1" customHeight="1">
      <c r="D10044" s="64"/>
      <c r="E10044" s="71"/>
    </row>
    <row r="10045" spans="4:5" ht="26.1" customHeight="1">
      <c r="D10045" s="64"/>
      <c r="E10045" s="71"/>
    </row>
    <row r="10046" spans="4:5" ht="26.1" customHeight="1">
      <c r="D10046" s="64"/>
      <c r="E10046" s="71"/>
    </row>
    <row r="10047" spans="4:5" ht="26.1" customHeight="1">
      <c r="D10047" s="64"/>
      <c r="E10047" s="71"/>
    </row>
    <row r="10048" spans="4:5" ht="26.1" customHeight="1">
      <c r="D10048" s="64"/>
      <c r="E10048" s="71"/>
    </row>
    <row r="10049" spans="4:5" ht="26.1" customHeight="1">
      <c r="D10049" s="64"/>
      <c r="E10049" s="71"/>
    </row>
    <row r="10050" spans="4:5" ht="26.1" customHeight="1">
      <c r="D10050" s="64"/>
      <c r="E10050" s="71"/>
    </row>
    <row r="10051" spans="4:5" ht="26.1" customHeight="1">
      <c r="D10051" s="64"/>
      <c r="E10051" s="71"/>
    </row>
    <row r="10052" spans="4:5" ht="26.1" customHeight="1">
      <c r="D10052" s="64"/>
      <c r="E10052" s="71"/>
    </row>
    <row r="10053" spans="4:5" ht="26.1" customHeight="1">
      <c r="D10053" s="64"/>
      <c r="E10053" s="71"/>
    </row>
    <row r="10054" spans="4:5" ht="26.1" customHeight="1">
      <c r="D10054" s="64"/>
      <c r="E10054" s="71"/>
    </row>
    <row r="10055" spans="4:5" ht="26.1" customHeight="1">
      <c r="D10055" s="64"/>
      <c r="E10055" s="71"/>
    </row>
    <row r="10056" spans="4:5" ht="26.1" customHeight="1">
      <c r="D10056" s="64"/>
      <c r="E10056" s="71"/>
    </row>
    <row r="10057" spans="4:5" ht="26.1" customHeight="1">
      <c r="D10057" s="64"/>
      <c r="E10057" s="71"/>
    </row>
    <row r="10058" spans="4:5" ht="26.1" customHeight="1">
      <c r="D10058" s="64"/>
      <c r="E10058" s="71"/>
    </row>
    <row r="10059" spans="4:5" ht="26.1" customHeight="1">
      <c r="D10059" s="64"/>
      <c r="E10059" s="71"/>
    </row>
    <row r="10060" spans="4:5" ht="26.1" customHeight="1">
      <c r="D10060" s="64"/>
      <c r="E10060" s="71"/>
    </row>
    <row r="10061" spans="4:5" ht="26.1" customHeight="1">
      <c r="D10061" s="64"/>
      <c r="E10061" s="71"/>
    </row>
    <row r="10062" spans="4:5" ht="26.1" customHeight="1">
      <c r="D10062" s="64"/>
      <c r="E10062" s="71"/>
    </row>
    <row r="10063" spans="4:5" ht="26.1" customHeight="1">
      <c r="D10063" s="64"/>
      <c r="E10063" s="71"/>
    </row>
    <row r="10064" spans="4:5" ht="26.1" customHeight="1">
      <c r="D10064" s="64"/>
      <c r="E10064" s="71"/>
    </row>
    <row r="10065" spans="4:5" ht="26.1" customHeight="1">
      <c r="D10065" s="64"/>
      <c r="E10065" s="71"/>
    </row>
    <row r="10066" spans="4:5" ht="26.1" customHeight="1">
      <c r="D10066" s="64"/>
      <c r="E10066" s="71"/>
    </row>
    <row r="10067" spans="4:5" ht="26.1" customHeight="1">
      <c r="D10067" s="64"/>
      <c r="E10067" s="71"/>
    </row>
    <row r="10068" spans="4:5" ht="26.1" customHeight="1">
      <c r="D10068" s="64"/>
      <c r="E10068" s="71"/>
    </row>
    <row r="10069" spans="4:5" ht="26.1" customHeight="1">
      <c r="D10069" s="64"/>
      <c r="E10069" s="71"/>
    </row>
    <row r="10070" spans="4:5" ht="26.1" customHeight="1">
      <c r="D10070" s="64"/>
      <c r="E10070" s="71"/>
    </row>
    <row r="10071" spans="4:5" ht="26.1" customHeight="1">
      <c r="D10071" s="64"/>
      <c r="E10071" s="71"/>
    </row>
    <row r="10072" spans="4:5" ht="26.1" customHeight="1">
      <c r="D10072" s="64"/>
      <c r="E10072" s="71"/>
    </row>
    <row r="10073" spans="4:5" ht="26.1" customHeight="1">
      <c r="D10073" s="64"/>
      <c r="E10073" s="71"/>
    </row>
    <row r="10074" spans="4:5" ht="26.1" customHeight="1">
      <c r="D10074" s="64"/>
      <c r="E10074" s="71"/>
    </row>
    <row r="10075" spans="4:5" ht="26.1" customHeight="1">
      <c r="D10075" s="64"/>
      <c r="E10075" s="71"/>
    </row>
    <row r="10076" spans="4:5" ht="26.1" customHeight="1">
      <c r="D10076" s="64"/>
      <c r="E10076" s="71"/>
    </row>
    <row r="10077" spans="4:5" ht="26.1" customHeight="1">
      <c r="D10077" s="64"/>
      <c r="E10077" s="71"/>
    </row>
    <row r="10078" spans="4:5" ht="26.1" customHeight="1">
      <c r="D10078" s="64"/>
      <c r="E10078" s="71"/>
    </row>
    <row r="10079" spans="4:5" ht="26.1" customHeight="1">
      <c r="D10079" s="64"/>
      <c r="E10079" s="71"/>
    </row>
    <row r="10080" spans="4:5" ht="26.1" customHeight="1">
      <c r="D10080" s="64"/>
      <c r="E10080" s="71"/>
    </row>
    <row r="10081" spans="4:5" ht="26.1" customHeight="1">
      <c r="D10081" s="64"/>
      <c r="E10081" s="71"/>
    </row>
    <row r="10082" spans="4:5" ht="26.1" customHeight="1">
      <c r="D10082" s="64"/>
      <c r="E10082" s="71"/>
    </row>
    <row r="10083" spans="4:5" ht="26.1" customHeight="1">
      <c r="D10083" s="64"/>
      <c r="E10083" s="71"/>
    </row>
    <row r="10084" spans="4:5" ht="26.1" customHeight="1">
      <c r="D10084" s="64"/>
      <c r="E10084" s="71"/>
    </row>
    <row r="10085" spans="4:5" ht="26.1" customHeight="1">
      <c r="D10085" s="64"/>
      <c r="E10085" s="71"/>
    </row>
    <row r="10086" spans="4:5" ht="26.1" customHeight="1">
      <c r="D10086" s="64"/>
      <c r="E10086" s="71"/>
    </row>
    <row r="10087" spans="4:5" ht="26.1" customHeight="1">
      <c r="D10087" s="64"/>
      <c r="E10087" s="71"/>
    </row>
    <row r="10088" spans="4:5" ht="26.1" customHeight="1">
      <c r="D10088" s="64"/>
      <c r="E10088" s="71"/>
    </row>
    <row r="10089" spans="4:5" ht="26.1" customHeight="1">
      <c r="D10089" s="64"/>
      <c r="E10089" s="71"/>
    </row>
    <row r="10090" spans="4:5" ht="26.1" customHeight="1">
      <c r="D10090" s="64"/>
      <c r="E10090" s="71"/>
    </row>
    <row r="10091" spans="4:5" ht="26.1" customHeight="1">
      <c r="D10091" s="64"/>
      <c r="E10091" s="71"/>
    </row>
    <row r="10092" spans="4:5" ht="26.1" customHeight="1">
      <c r="D10092" s="64"/>
      <c r="E10092" s="71"/>
    </row>
    <row r="10093" spans="4:5" ht="26.1" customHeight="1">
      <c r="D10093" s="64"/>
      <c r="E10093" s="71"/>
    </row>
    <row r="10094" spans="4:5" ht="26.1" customHeight="1">
      <c r="D10094" s="64"/>
      <c r="E10094" s="71"/>
    </row>
    <row r="10095" spans="4:5" ht="26.1" customHeight="1">
      <c r="D10095" s="64"/>
      <c r="E10095" s="71"/>
    </row>
    <row r="10096" spans="4:5" ht="26.1" customHeight="1">
      <c r="D10096" s="64"/>
      <c r="E10096" s="71"/>
    </row>
    <row r="10097" spans="4:5" ht="26.1" customHeight="1">
      <c r="D10097" s="64"/>
      <c r="E10097" s="71"/>
    </row>
    <row r="10098" spans="4:5" ht="26.1" customHeight="1">
      <c r="D10098" s="64"/>
      <c r="E10098" s="71"/>
    </row>
  </sheetData>
  <mergeCells count="2">
    <mergeCell ref="B4:D4"/>
    <mergeCell ref="B5:C5"/>
  </mergeCells>
  <phoneticPr fontId="5"/>
  <printOptions horizontalCentered="1" verticalCentered="1" gridLinesSet="0"/>
  <pageMargins left="0.78740157480314965" right="0.59055118110236227" top="0.78740157480314965" bottom="0.59055118110236227" header="0.39370078740157483" footer="0.39370078740157483"/>
  <pageSetup paperSize="9" firstPageNumber="7" orientation="portrait" useFirstPageNumber="1" r:id="rId1"/>
  <headerFooter scaleWithDoc="0" alignWithMargins="0">
    <oddFooter>&amp;C&amp;"ＭＳ Ｐ明朝,標準"独立行政法人国立高等専門学校機構&amp;R&amp;"ＭＳ Ｐ明朝,標準"&amp;P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T10099"/>
  <sheetViews>
    <sheetView showZeros="0" view="pageBreakPreview" zoomScaleNormal="100" zoomScaleSheetLayoutView="100" workbookViewId="0">
      <selection activeCell="I19" sqref="I19"/>
    </sheetView>
  </sheetViews>
  <sheetFormatPr defaultColWidth="9" defaultRowHeight="26.1" customHeight="1"/>
  <cols>
    <col min="1" max="1" width="6.25" style="57" bestFit="1" customWidth="1"/>
    <col min="2" max="2" width="4.125" style="58" customWidth="1"/>
    <col min="3" max="3" width="18.25" style="59" customWidth="1"/>
    <col min="4" max="4" width="1.625" style="58" customWidth="1"/>
    <col min="5" max="5" width="22.875" style="59" customWidth="1"/>
    <col min="6" max="6" width="6.625" style="75" customWidth="1"/>
    <col min="7" max="7" width="5.625" style="72" customWidth="1"/>
    <col min="8" max="8" width="9.625" style="76" customWidth="1"/>
    <col min="9" max="9" width="9.75" style="74" customWidth="1"/>
    <col min="10" max="10" width="10.75" style="58" bestFit="1" customWidth="1"/>
    <col min="11" max="11" width="10.75" style="60" customWidth="1"/>
    <col min="12" max="17" width="10.75" style="61" customWidth="1"/>
    <col min="18" max="20" width="10.75" style="62" customWidth="1"/>
    <col min="21" max="16384" width="9" style="60"/>
  </cols>
  <sheetData>
    <row r="2" spans="1:20" ht="26.1" customHeight="1">
      <c r="D2" s="64"/>
      <c r="E2" s="71"/>
    </row>
    <row r="3" spans="1:20" ht="26.1" customHeight="1">
      <c r="B3" s="56" t="s">
        <v>35</v>
      </c>
      <c r="C3" s="51"/>
      <c r="D3" s="636"/>
      <c r="E3" s="52"/>
      <c r="F3" s="53"/>
      <c r="G3" s="54"/>
      <c r="H3" s="53"/>
      <c r="I3" s="53"/>
      <c r="J3" s="55"/>
    </row>
    <row r="4" spans="1:20" s="57" customFormat="1" ht="30" customHeight="1">
      <c r="B4" s="876" t="s">
        <v>36</v>
      </c>
      <c r="C4" s="876"/>
      <c r="D4" s="876"/>
      <c r="E4" s="757" t="s">
        <v>27</v>
      </c>
      <c r="F4" s="644" t="s">
        <v>13</v>
      </c>
      <c r="G4" s="645" t="s">
        <v>37</v>
      </c>
      <c r="H4" s="644" t="s">
        <v>38</v>
      </c>
      <c r="I4" s="644" t="s">
        <v>4</v>
      </c>
      <c r="J4" s="645" t="s">
        <v>12</v>
      </c>
      <c r="L4" s="61"/>
      <c r="M4" s="61"/>
      <c r="N4" s="61"/>
      <c r="O4" s="61"/>
      <c r="P4" s="61"/>
      <c r="Q4" s="61"/>
      <c r="R4" s="63"/>
      <c r="S4" s="63"/>
      <c r="T4" s="63"/>
    </row>
    <row r="5" spans="1:20" s="625" customFormat="1" ht="27.95" customHeight="1">
      <c r="A5" s="617">
        <f>+ROW()-5</f>
        <v>0</v>
      </c>
      <c r="B5" s="877" t="s">
        <v>1114</v>
      </c>
      <c r="C5" s="878"/>
      <c r="D5" s="620"/>
      <c r="E5" s="621"/>
      <c r="F5" s="491"/>
      <c r="G5" s="622"/>
      <c r="H5" s="492"/>
      <c r="I5" s="490"/>
      <c r="J5" s="623"/>
      <c r="K5" s="624"/>
    </row>
    <row r="6" spans="1:20" s="625" customFormat="1" ht="27.95" customHeight="1">
      <c r="A6" s="617">
        <f t="shared" ref="A6:A70" si="0">IF(A5=17,1,A5+1)</f>
        <v>1</v>
      </c>
      <c r="B6" s="686" t="s">
        <v>1009</v>
      </c>
      <c r="C6" s="613"/>
      <c r="D6" s="620"/>
      <c r="E6" s="621"/>
      <c r="F6" s="491"/>
      <c r="G6" s="622"/>
      <c r="H6" s="492"/>
      <c r="I6" s="490"/>
      <c r="J6" s="623"/>
      <c r="K6" s="624"/>
    </row>
    <row r="7" spans="1:20" s="625" customFormat="1" ht="27.95" customHeight="1">
      <c r="A7" s="617">
        <f t="shared" si="0"/>
        <v>2</v>
      </c>
      <c r="B7" s="686" t="s">
        <v>1115</v>
      </c>
      <c r="C7" s="613"/>
      <c r="D7" s="620"/>
      <c r="E7" s="621"/>
      <c r="F7" s="491"/>
      <c r="G7" s="622"/>
      <c r="H7" s="492"/>
      <c r="I7" s="490"/>
      <c r="J7" s="623"/>
      <c r="K7" s="624"/>
    </row>
    <row r="8" spans="1:20" s="625" customFormat="1" ht="27.95" customHeight="1">
      <c r="A8" s="617">
        <f t="shared" si="0"/>
        <v>3</v>
      </c>
      <c r="B8" s="634"/>
      <c r="C8" s="613" t="s">
        <v>973</v>
      </c>
      <c r="D8" s="620"/>
      <c r="E8" s="621"/>
      <c r="F8" s="491">
        <v>1</v>
      </c>
      <c r="G8" s="622" t="s">
        <v>947</v>
      </c>
      <c r="H8" s="492"/>
      <c r="I8" s="490"/>
      <c r="J8" s="623" t="s">
        <v>1130</v>
      </c>
      <c r="K8" s="624"/>
    </row>
    <row r="9" spans="1:20" s="625" customFormat="1" ht="27.95" customHeight="1">
      <c r="A9" s="617">
        <f t="shared" si="0"/>
        <v>4</v>
      </c>
      <c r="B9" s="634"/>
      <c r="C9" s="613" t="s">
        <v>965</v>
      </c>
      <c r="D9" s="620"/>
      <c r="E9" s="621"/>
      <c r="F9" s="491"/>
      <c r="G9" s="622"/>
      <c r="H9" s="492"/>
      <c r="I9" s="490">
        <f>SUM(I8)</f>
        <v>0</v>
      </c>
      <c r="J9" s="623"/>
    </row>
    <row r="10" spans="1:20" s="625" customFormat="1" ht="27.95" customHeight="1">
      <c r="A10" s="617">
        <f t="shared" si="0"/>
        <v>5</v>
      </c>
      <c r="B10" s="634"/>
      <c r="C10" s="613"/>
      <c r="D10" s="620"/>
      <c r="E10" s="621"/>
      <c r="F10" s="491"/>
      <c r="G10" s="622"/>
      <c r="H10" s="492"/>
      <c r="I10" s="490"/>
      <c r="J10" s="623"/>
      <c r="K10" s="624"/>
    </row>
    <row r="11" spans="1:20" s="625" customFormat="1" ht="27.95" customHeight="1">
      <c r="A11" s="617">
        <f t="shared" si="0"/>
        <v>6</v>
      </c>
      <c r="B11" s="686" t="s">
        <v>1010</v>
      </c>
      <c r="C11" s="613"/>
      <c r="D11" s="620"/>
      <c r="E11" s="621"/>
      <c r="F11" s="491"/>
      <c r="G11" s="622"/>
      <c r="H11" s="492"/>
      <c r="I11" s="490"/>
      <c r="J11" s="623"/>
    </row>
    <row r="12" spans="1:20" s="625" customFormat="1" ht="27.95" customHeight="1">
      <c r="A12" s="617">
        <f t="shared" si="0"/>
        <v>7</v>
      </c>
      <c r="B12" s="686" t="s">
        <v>1116</v>
      </c>
      <c r="C12" s="613"/>
      <c r="D12" s="620"/>
      <c r="E12" s="621"/>
      <c r="F12" s="491"/>
      <c r="G12" s="622"/>
      <c r="H12" s="492"/>
      <c r="I12" s="490"/>
      <c r="J12" s="623"/>
    </row>
    <row r="13" spans="1:20" s="625" customFormat="1" ht="27.95" customHeight="1">
      <c r="A13" s="617">
        <f t="shared" si="0"/>
        <v>8</v>
      </c>
      <c r="B13" s="634"/>
      <c r="C13" s="614" t="s">
        <v>1143</v>
      </c>
      <c r="D13" s="620"/>
      <c r="E13" s="621" t="s">
        <v>1136</v>
      </c>
      <c r="F13" s="491">
        <v>1</v>
      </c>
      <c r="G13" s="622" t="s">
        <v>947</v>
      </c>
      <c r="H13" s="492"/>
      <c r="I13" s="490"/>
      <c r="J13" s="623" t="s">
        <v>1130</v>
      </c>
      <c r="K13" s="624"/>
    </row>
    <row r="14" spans="1:20" s="625" customFormat="1" ht="27.95" customHeight="1">
      <c r="A14" s="617">
        <f>IF(A12=17,1,A12+1)</f>
        <v>8</v>
      </c>
      <c r="B14" s="634"/>
      <c r="C14" s="614" t="s">
        <v>14</v>
      </c>
      <c r="D14" s="620"/>
      <c r="E14" s="621"/>
      <c r="F14" s="491">
        <v>1</v>
      </c>
      <c r="G14" s="622" t="s">
        <v>947</v>
      </c>
      <c r="H14" s="492"/>
      <c r="I14" s="490"/>
      <c r="J14" s="623" t="s">
        <v>1130</v>
      </c>
      <c r="K14" s="624"/>
    </row>
    <row r="15" spans="1:20" s="625" customFormat="1" ht="27.95" customHeight="1">
      <c r="A15" s="617">
        <f t="shared" si="0"/>
        <v>9</v>
      </c>
      <c r="B15" s="634"/>
      <c r="C15" s="614" t="s">
        <v>965</v>
      </c>
      <c r="D15" s="620"/>
      <c r="E15" s="621"/>
      <c r="F15" s="491"/>
      <c r="G15" s="622"/>
      <c r="H15" s="492"/>
      <c r="I15" s="490">
        <f>SUM(I13:I14)</f>
        <v>0</v>
      </c>
      <c r="J15" s="623"/>
    </row>
    <row r="16" spans="1:20" s="625" customFormat="1" ht="27.95" customHeight="1">
      <c r="A16" s="617">
        <f t="shared" si="0"/>
        <v>10</v>
      </c>
      <c r="B16" s="634"/>
      <c r="C16" s="614"/>
      <c r="D16" s="620"/>
      <c r="E16" s="621"/>
      <c r="F16" s="491"/>
      <c r="G16" s="622"/>
      <c r="H16" s="492"/>
      <c r="I16" s="490"/>
      <c r="J16" s="623"/>
    </row>
    <row r="17" spans="1:19" s="625" customFormat="1" ht="27.95" customHeight="1">
      <c r="A17" s="617">
        <f t="shared" si="0"/>
        <v>11</v>
      </c>
      <c r="B17" s="687" t="s">
        <v>1106</v>
      </c>
      <c r="C17" s="614"/>
      <c r="D17" s="620"/>
      <c r="E17" s="621"/>
      <c r="F17" s="491"/>
      <c r="G17" s="622"/>
      <c r="H17" s="492"/>
      <c r="I17" s="490"/>
      <c r="J17" s="623"/>
      <c r="K17" s="624"/>
    </row>
    <row r="18" spans="1:19" s="625" customFormat="1" ht="27.95" customHeight="1">
      <c r="A18" s="617">
        <f t="shared" si="0"/>
        <v>12</v>
      </c>
      <c r="B18" s="634"/>
      <c r="C18" s="797" t="s">
        <v>948</v>
      </c>
      <c r="D18" s="798"/>
      <c r="E18" s="799"/>
      <c r="F18" s="490">
        <v>1</v>
      </c>
      <c r="G18" s="623" t="s">
        <v>947</v>
      </c>
      <c r="H18" s="492"/>
      <c r="I18" s="490"/>
      <c r="J18" s="623" t="s">
        <v>972</v>
      </c>
      <c r="K18" s="624"/>
    </row>
    <row r="19" spans="1:19" s="625" customFormat="1" ht="27.95" customHeight="1">
      <c r="A19" s="617">
        <f t="shared" si="0"/>
        <v>13</v>
      </c>
      <c r="B19" s="634"/>
      <c r="C19" s="800" t="s">
        <v>949</v>
      </c>
      <c r="D19" s="798"/>
      <c r="E19" s="799"/>
      <c r="F19" s="490">
        <v>1</v>
      </c>
      <c r="G19" s="623" t="s">
        <v>947</v>
      </c>
      <c r="H19" s="492"/>
      <c r="I19" s="490"/>
      <c r="J19" s="623" t="s">
        <v>972</v>
      </c>
      <c r="K19" s="624"/>
    </row>
    <row r="20" spans="1:19" s="625" customFormat="1" ht="27.95" customHeight="1">
      <c r="A20" s="617">
        <f t="shared" si="0"/>
        <v>14</v>
      </c>
      <c r="B20" s="634"/>
      <c r="C20" s="800" t="s">
        <v>965</v>
      </c>
      <c r="D20" s="798"/>
      <c r="E20" s="799"/>
      <c r="F20" s="490"/>
      <c r="G20" s="623"/>
      <c r="H20" s="492"/>
      <c r="I20" s="490">
        <f>SUM(I18:I19)</f>
        <v>0</v>
      </c>
      <c r="J20" s="623"/>
      <c r="K20" s="624"/>
    </row>
    <row r="21" spans="1:19" s="625" customFormat="1" ht="27.95" customHeight="1">
      <c r="A21" s="617">
        <f t="shared" si="0"/>
        <v>15</v>
      </c>
      <c r="B21" s="634"/>
      <c r="C21" s="613"/>
      <c r="D21" s="620"/>
      <c r="E21" s="621"/>
      <c r="F21" s="491"/>
      <c r="G21" s="622"/>
      <c r="H21" s="492"/>
      <c r="I21" s="490"/>
      <c r="J21" s="623"/>
      <c r="K21" s="624"/>
    </row>
    <row r="22" spans="1:19" s="625" customFormat="1" ht="27.95" customHeight="1">
      <c r="A22" s="617">
        <f t="shared" si="0"/>
        <v>16</v>
      </c>
      <c r="B22" s="634"/>
      <c r="C22" s="614"/>
      <c r="D22" s="620"/>
      <c r="E22" s="621"/>
      <c r="F22" s="491"/>
      <c r="G22" s="622"/>
      <c r="H22" s="492"/>
      <c r="I22" s="490"/>
      <c r="J22" s="623"/>
      <c r="K22" s="624"/>
    </row>
    <row r="23" spans="1:19" s="625" customFormat="1" ht="27.95" customHeight="1">
      <c r="A23" s="617">
        <f t="shared" si="0"/>
        <v>17</v>
      </c>
      <c r="B23" s="634"/>
      <c r="C23" s="614"/>
      <c r="D23" s="620"/>
      <c r="E23" s="621"/>
      <c r="F23" s="491"/>
      <c r="G23" s="622"/>
      <c r="H23" s="492"/>
      <c r="I23" s="490"/>
      <c r="J23" s="623"/>
    </row>
    <row r="24" spans="1:19" s="625" customFormat="1" ht="27.95" customHeight="1">
      <c r="A24" s="617">
        <f t="shared" si="0"/>
        <v>1</v>
      </c>
      <c r="B24" s="634"/>
      <c r="C24" s="614"/>
      <c r="D24" s="620"/>
      <c r="E24" s="621"/>
      <c r="F24" s="491"/>
      <c r="G24" s="622"/>
      <c r="H24" s="492"/>
      <c r="I24" s="490"/>
      <c r="J24" s="623"/>
    </row>
    <row r="25" spans="1:19" s="625" customFormat="1" ht="27.95" customHeight="1">
      <c r="A25" s="617">
        <f t="shared" si="0"/>
        <v>2</v>
      </c>
      <c r="B25" s="687"/>
      <c r="C25" s="614"/>
      <c r="D25" s="620"/>
      <c r="E25" s="621"/>
      <c r="F25" s="491"/>
      <c r="G25" s="622"/>
      <c r="H25" s="492"/>
      <c r="I25" s="490"/>
      <c r="J25" s="623"/>
      <c r="K25" s="624"/>
    </row>
    <row r="26" spans="1:19" s="625" customFormat="1" ht="27.95" customHeight="1">
      <c r="A26" s="617">
        <f t="shared" si="0"/>
        <v>3</v>
      </c>
      <c r="B26" s="634"/>
      <c r="C26" s="614"/>
      <c r="D26" s="620"/>
      <c r="E26" s="621"/>
      <c r="F26" s="491"/>
      <c r="G26" s="622"/>
      <c r="H26" s="492"/>
      <c r="I26" s="490"/>
      <c r="J26" s="623"/>
      <c r="K26" s="624"/>
    </row>
    <row r="27" spans="1:19" s="625" customFormat="1" ht="27.95" customHeight="1">
      <c r="A27" s="617">
        <f t="shared" si="0"/>
        <v>4</v>
      </c>
      <c r="B27" s="634"/>
      <c r="C27" s="613"/>
      <c r="D27" s="620"/>
      <c r="E27" s="621"/>
      <c r="F27" s="491"/>
      <c r="G27" s="622"/>
      <c r="H27" s="492"/>
      <c r="I27" s="490"/>
      <c r="J27" s="623"/>
      <c r="K27" s="624"/>
    </row>
    <row r="28" spans="1:19" s="625" customFormat="1" ht="27.95" customHeight="1">
      <c r="A28" s="617">
        <f t="shared" si="0"/>
        <v>5</v>
      </c>
      <c r="B28" s="634"/>
      <c r="C28" s="613"/>
      <c r="D28" s="620"/>
      <c r="E28" s="621"/>
      <c r="F28" s="491"/>
      <c r="G28" s="622"/>
      <c r="H28" s="492"/>
      <c r="I28" s="490"/>
      <c r="J28" s="623"/>
      <c r="K28" s="624"/>
    </row>
    <row r="29" spans="1:19" s="625" customFormat="1" ht="27.95" customHeight="1">
      <c r="A29" s="617">
        <f t="shared" si="0"/>
        <v>6</v>
      </c>
      <c r="B29" s="634"/>
      <c r="C29" s="613"/>
      <c r="D29" s="620"/>
      <c r="E29" s="621"/>
      <c r="F29" s="491"/>
      <c r="G29" s="622"/>
      <c r="H29" s="492"/>
      <c r="I29" s="490"/>
      <c r="J29" s="623"/>
      <c r="K29" s="624"/>
    </row>
    <row r="30" spans="1:19" s="625" customFormat="1" ht="27.95" customHeight="1">
      <c r="A30" s="617">
        <f t="shared" si="0"/>
        <v>7</v>
      </c>
      <c r="B30" s="634"/>
      <c r="C30" s="613"/>
      <c r="D30" s="620"/>
      <c r="E30" s="621"/>
      <c r="F30" s="491"/>
      <c r="G30" s="622"/>
      <c r="H30" s="492"/>
      <c r="I30" s="490"/>
      <c r="J30" s="623"/>
      <c r="K30" s="624"/>
    </row>
    <row r="31" spans="1:19" s="625" customFormat="1" ht="27.75" customHeight="1">
      <c r="A31" s="617">
        <f t="shared" si="0"/>
        <v>8</v>
      </c>
      <c r="B31" s="634"/>
      <c r="C31" s="614"/>
      <c r="D31" s="620"/>
      <c r="E31" s="621"/>
      <c r="F31" s="491"/>
      <c r="G31" s="622"/>
      <c r="H31" s="492"/>
      <c r="I31" s="490"/>
      <c r="J31" s="623"/>
      <c r="K31" s="624"/>
      <c r="L31" s="627"/>
      <c r="M31" s="627"/>
      <c r="N31" s="627"/>
      <c r="O31" s="627"/>
      <c r="P31" s="627"/>
      <c r="Q31" s="627"/>
      <c r="R31" s="627"/>
      <c r="S31" s="627"/>
    </row>
    <row r="32" spans="1:19" s="625" customFormat="1" ht="27.75" customHeight="1">
      <c r="A32" s="617">
        <f t="shared" si="0"/>
        <v>9</v>
      </c>
      <c r="B32" s="634"/>
      <c r="C32" s="614"/>
      <c r="D32" s="620"/>
      <c r="E32" s="621"/>
      <c r="F32" s="491"/>
      <c r="G32" s="622"/>
      <c r="H32" s="492"/>
      <c r="I32" s="490"/>
      <c r="J32" s="623"/>
      <c r="K32" s="624"/>
      <c r="L32" s="627"/>
      <c r="M32" s="627"/>
      <c r="N32" s="627"/>
      <c r="O32" s="627"/>
      <c r="P32" s="627"/>
      <c r="Q32" s="627"/>
      <c r="R32" s="627"/>
      <c r="S32" s="627"/>
    </row>
    <row r="33" spans="1:19" s="625" customFormat="1" ht="27.75" customHeight="1">
      <c r="A33" s="617">
        <f t="shared" si="0"/>
        <v>10</v>
      </c>
      <c r="B33" s="634"/>
      <c r="C33" s="614"/>
      <c r="D33" s="620"/>
      <c r="E33" s="621"/>
      <c r="F33" s="491"/>
      <c r="G33" s="622"/>
      <c r="H33" s="492"/>
      <c r="I33" s="490"/>
      <c r="J33" s="623"/>
      <c r="K33" s="628"/>
      <c r="L33" s="627"/>
      <c r="M33" s="627"/>
      <c r="N33" s="627"/>
      <c r="O33" s="627"/>
      <c r="P33" s="627"/>
      <c r="Q33" s="627"/>
      <c r="R33" s="627"/>
      <c r="S33" s="627"/>
    </row>
    <row r="34" spans="1:19" s="625" customFormat="1" ht="27.75" customHeight="1">
      <c r="A34" s="617">
        <f t="shared" si="0"/>
        <v>11</v>
      </c>
      <c r="B34" s="634"/>
      <c r="C34" s="614"/>
      <c r="D34" s="620"/>
      <c r="E34" s="621"/>
      <c r="F34" s="491"/>
      <c r="G34" s="622"/>
      <c r="H34" s="492"/>
      <c r="I34" s="490"/>
      <c r="J34" s="623"/>
      <c r="K34" s="628"/>
      <c r="L34" s="627"/>
      <c r="M34" s="627"/>
      <c r="N34" s="627"/>
      <c r="O34" s="627"/>
      <c r="P34" s="627"/>
      <c r="Q34" s="627"/>
      <c r="R34" s="627"/>
      <c r="S34" s="627"/>
    </row>
    <row r="35" spans="1:19" s="625" customFormat="1" ht="27.75" customHeight="1">
      <c r="A35" s="617">
        <f t="shared" si="0"/>
        <v>12</v>
      </c>
      <c r="B35" s="634"/>
      <c r="C35" s="614"/>
      <c r="D35" s="620"/>
      <c r="E35" s="621"/>
      <c r="F35" s="491"/>
      <c r="G35" s="622"/>
      <c r="H35" s="492"/>
      <c r="I35" s="490"/>
      <c r="J35" s="623"/>
      <c r="K35" s="628"/>
      <c r="L35" s="627"/>
      <c r="M35" s="627"/>
      <c r="N35" s="627"/>
      <c r="O35" s="627"/>
      <c r="P35" s="627"/>
      <c r="Q35" s="627"/>
      <c r="R35" s="627"/>
      <c r="S35" s="627"/>
    </row>
    <row r="36" spans="1:19" s="625" customFormat="1" ht="27.75" customHeight="1">
      <c r="A36" s="617">
        <f t="shared" si="0"/>
        <v>13</v>
      </c>
      <c r="B36" s="634"/>
      <c r="C36" s="614"/>
      <c r="D36" s="620"/>
      <c r="E36" s="621"/>
      <c r="F36" s="491"/>
      <c r="G36" s="622"/>
      <c r="H36" s="492"/>
      <c r="I36" s="490"/>
      <c r="J36" s="623"/>
      <c r="K36" s="624"/>
    </row>
    <row r="37" spans="1:19" s="625" customFormat="1" ht="27.95" customHeight="1">
      <c r="A37" s="617">
        <f t="shared" si="0"/>
        <v>14</v>
      </c>
      <c r="B37" s="634"/>
      <c r="C37" s="614"/>
      <c r="D37" s="620"/>
      <c r="E37" s="621"/>
      <c r="F37" s="491"/>
      <c r="G37" s="622"/>
      <c r="H37" s="492"/>
      <c r="I37" s="490"/>
      <c r="J37" s="623"/>
      <c r="K37" s="629"/>
    </row>
    <row r="38" spans="1:19" s="625" customFormat="1" ht="27.95" customHeight="1">
      <c r="A38" s="617">
        <f t="shared" si="0"/>
        <v>15</v>
      </c>
      <c r="B38" s="634"/>
      <c r="C38" s="614"/>
      <c r="D38" s="620"/>
      <c r="E38" s="621"/>
      <c r="F38" s="491"/>
      <c r="G38" s="622"/>
      <c r="H38" s="492"/>
      <c r="I38" s="490"/>
      <c r="J38" s="623"/>
      <c r="K38" s="624"/>
    </row>
    <row r="39" spans="1:19" s="625" customFormat="1" ht="27.95" customHeight="1">
      <c r="A39" s="617">
        <f t="shared" si="0"/>
        <v>16</v>
      </c>
      <c r="B39" s="634"/>
      <c r="C39" s="614"/>
      <c r="D39" s="620"/>
      <c r="E39" s="621"/>
      <c r="F39" s="491"/>
      <c r="G39" s="622"/>
      <c r="H39" s="492"/>
      <c r="I39" s="490"/>
      <c r="J39" s="623"/>
      <c r="K39" s="624"/>
    </row>
    <row r="40" spans="1:19" s="625" customFormat="1" ht="27.75" customHeight="1">
      <c r="A40" s="617">
        <f t="shared" si="0"/>
        <v>17</v>
      </c>
      <c r="B40" s="634"/>
      <c r="C40" s="614"/>
      <c r="D40" s="620"/>
      <c r="E40" s="621"/>
      <c r="F40" s="491"/>
      <c r="G40" s="622"/>
      <c r="H40" s="492"/>
      <c r="I40" s="490"/>
      <c r="J40" s="623"/>
    </row>
    <row r="41" spans="1:19" s="625" customFormat="1" ht="27.75" customHeight="1">
      <c r="A41" s="617">
        <f t="shared" si="0"/>
        <v>1</v>
      </c>
      <c r="B41" s="634"/>
      <c r="C41" s="613"/>
      <c r="D41" s="620"/>
      <c r="E41" s="621"/>
      <c r="F41" s="491"/>
      <c r="G41" s="622"/>
      <c r="H41" s="492"/>
      <c r="I41" s="490"/>
      <c r="J41" s="623"/>
    </row>
    <row r="42" spans="1:19" s="625" customFormat="1" ht="27.75" customHeight="1">
      <c r="A42" s="617">
        <f t="shared" si="0"/>
        <v>2</v>
      </c>
      <c r="B42" s="634"/>
      <c r="C42" s="613"/>
      <c r="D42" s="620"/>
      <c r="E42" s="621"/>
      <c r="F42" s="491"/>
      <c r="G42" s="622"/>
      <c r="H42" s="492"/>
      <c r="I42" s="490"/>
      <c r="J42" s="623"/>
    </row>
    <row r="43" spans="1:19" s="625" customFormat="1" ht="27.75" customHeight="1">
      <c r="A43" s="617">
        <f t="shared" si="0"/>
        <v>3</v>
      </c>
      <c r="B43" s="634"/>
      <c r="C43" s="613"/>
      <c r="D43" s="620"/>
      <c r="E43" s="621"/>
      <c r="F43" s="491"/>
      <c r="G43" s="622"/>
      <c r="H43" s="492"/>
      <c r="I43" s="490"/>
      <c r="J43" s="623"/>
      <c r="K43" s="624"/>
    </row>
    <row r="44" spans="1:19" s="625" customFormat="1" ht="27.75" customHeight="1">
      <c r="A44" s="617">
        <f t="shared" si="0"/>
        <v>4</v>
      </c>
      <c r="B44" s="634"/>
      <c r="C44" s="613"/>
      <c r="D44" s="620"/>
      <c r="E44" s="621"/>
      <c r="F44" s="491"/>
      <c r="G44" s="622"/>
      <c r="H44" s="492"/>
      <c r="I44" s="490"/>
      <c r="J44" s="623"/>
    </row>
    <row r="45" spans="1:19" s="625" customFormat="1" ht="27.75" customHeight="1">
      <c r="A45" s="617">
        <f t="shared" si="0"/>
        <v>5</v>
      </c>
      <c r="B45" s="637"/>
      <c r="C45" s="613"/>
      <c r="D45" s="620"/>
      <c r="E45" s="621"/>
      <c r="F45" s="491"/>
      <c r="G45" s="622"/>
      <c r="H45" s="492"/>
      <c r="I45" s="490"/>
      <c r="J45" s="623"/>
    </row>
    <row r="46" spans="1:19" s="625" customFormat="1" ht="27.75" customHeight="1">
      <c r="A46" s="617">
        <f t="shared" si="0"/>
        <v>6</v>
      </c>
      <c r="B46" s="686"/>
      <c r="C46" s="613"/>
      <c r="D46" s="620"/>
      <c r="E46" s="621"/>
      <c r="F46" s="491"/>
      <c r="G46" s="622"/>
      <c r="H46" s="492"/>
      <c r="I46" s="490"/>
      <c r="J46" s="623"/>
    </row>
    <row r="47" spans="1:19" s="625" customFormat="1" ht="27.75" customHeight="1">
      <c r="A47" s="617">
        <f t="shared" si="0"/>
        <v>7</v>
      </c>
      <c r="B47" s="634"/>
      <c r="C47" s="613"/>
      <c r="D47" s="620"/>
      <c r="E47" s="621"/>
      <c r="F47" s="491"/>
      <c r="G47" s="622"/>
      <c r="H47" s="492"/>
      <c r="I47" s="490"/>
      <c r="J47" s="623"/>
    </row>
    <row r="48" spans="1:19" s="625" customFormat="1" ht="27.75" customHeight="1">
      <c r="A48" s="617">
        <f t="shared" si="0"/>
        <v>8</v>
      </c>
      <c r="B48" s="634"/>
      <c r="C48" s="613"/>
      <c r="D48" s="620"/>
      <c r="E48" s="621"/>
      <c r="F48" s="491"/>
      <c r="G48" s="622"/>
      <c r="H48" s="492"/>
      <c r="I48" s="490"/>
      <c r="J48" s="623"/>
    </row>
    <row r="49" spans="1:19" s="625" customFormat="1" ht="27.75" customHeight="1">
      <c r="A49" s="617">
        <f t="shared" si="0"/>
        <v>9</v>
      </c>
      <c r="B49" s="634"/>
      <c r="C49" s="613"/>
      <c r="D49" s="620"/>
      <c r="E49" s="621"/>
      <c r="F49" s="491"/>
      <c r="G49" s="622"/>
      <c r="H49" s="492"/>
      <c r="I49" s="490"/>
      <c r="J49" s="623"/>
    </row>
    <row r="50" spans="1:19" s="625" customFormat="1" ht="27.75" customHeight="1">
      <c r="A50" s="617">
        <f t="shared" si="0"/>
        <v>10</v>
      </c>
      <c r="B50" s="634"/>
      <c r="C50" s="613"/>
      <c r="D50" s="620"/>
      <c r="E50" s="621"/>
      <c r="F50" s="491"/>
      <c r="G50" s="622"/>
      <c r="H50" s="492"/>
      <c r="I50" s="490"/>
      <c r="J50" s="623"/>
      <c r="K50" s="624"/>
      <c r="L50" s="627"/>
      <c r="M50" s="627"/>
      <c r="N50" s="627"/>
      <c r="O50" s="627"/>
      <c r="P50" s="627"/>
      <c r="Q50" s="627"/>
      <c r="R50" s="627"/>
      <c r="S50" s="627"/>
    </row>
    <row r="51" spans="1:19" s="625" customFormat="1" ht="27.75" customHeight="1">
      <c r="A51" s="617">
        <f t="shared" si="0"/>
        <v>11</v>
      </c>
      <c r="B51" s="634"/>
      <c r="C51" s="613"/>
      <c r="D51" s="620"/>
      <c r="E51" s="621"/>
      <c r="F51" s="491"/>
      <c r="G51" s="622"/>
      <c r="H51" s="492"/>
      <c r="I51" s="490"/>
      <c r="J51" s="623"/>
      <c r="K51" s="624"/>
      <c r="L51" s="627"/>
      <c r="M51" s="627"/>
      <c r="N51" s="627"/>
      <c r="O51" s="627"/>
      <c r="P51" s="627"/>
      <c r="Q51" s="627"/>
      <c r="R51" s="627"/>
      <c r="S51" s="627"/>
    </row>
    <row r="52" spans="1:19" s="625" customFormat="1" ht="27.75" customHeight="1">
      <c r="A52" s="617">
        <f t="shared" si="0"/>
        <v>12</v>
      </c>
      <c r="B52" s="634"/>
      <c r="C52" s="613"/>
      <c r="D52" s="620"/>
      <c r="E52" s="621"/>
      <c r="F52" s="491"/>
      <c r="G52" s="622"/>
      <c r="H52" s="492"/>
      <c r="I52" s="490"/>
      <c r="J52" s="623"/>
      <c r="K52" s="624"/>
      <c r="L52" s="627"/>
      <c r="M52" s="627"/>
      <c r="N52" s="627"/>
      <c r="O52" s="627"/>
      <c r="P52" s="627"/>
      <c r="Q52" s="627"/>
      <c r="R52" s="627"/>
      <c r="S52" s="627"/>
    </row>
    <row r="53" spans="1:19" s="625" customFormat="1" ht="27.75" customHeight="1">
      <c r="A53" s="617">
        <f t="shared" si="0"/>
        <v>13</v>
      </c>
      <c r="B53" s="634"/>
      <c r="C53" s="613"/>
      <c r="D53" s="620"/>
      <c r="E53" s="621"/>
      <c r="F53" s="491"/>
      <c r="G53" s="622"/>
      <c r="H53" s="492"/>
      <c r="I53" s="490"/>
      <c r="J53" s="623"/>
      <c r="K53" s="624"/>
      <c r="L53" s="627"/>
      <c r="M53" s="627"/>
      <c r="N53" s="627"/>
      <c r="O53" s="627"/>
      <c r="P53" s="627"/>
      <c r="Q53" s="627"/>
      <c r="R53" s="627"/>
      <c r="S53" s="627"/>
    </row>
    <row r="54" spans="1:19" s="625" customFormat="1" ht="27.75" customHeight="1">
      <c r="A54" s="617">
        <f t="shared" si="0"/>
        <v>14</v>
      </c>
      <c r="B54" s="634"/>
      <c r="C54" s="613"/>
      <c r="D54" s="620"/>
      <c r="E54" s="621"/>
      <c r="F54" s="491"/>
      <c r="G54" s="622"/>
      <c r="H54" s="492"/>
      <c r="I54" s="490"/>
      <c r="J54" s="623"/>
      <c r="K54" s="627"/>
    </row>
    <row r="55" spans="1:19" s="631" customFormat="1" ht="27.75" customHeight="1">
      <c r="A55" s="617">
        <f t="shared" si="0"/>
        <v>15</v>
      </c>
      <c r="B55" s="637"/>
      <c r="C55" s="614"/>
      <c r="D55" s="620"/>
      <c r="E55" s="621"/>
      <c r="F55" s="491"/>
      <c r="G55" s="622"/>
      <c r="H55" s="492"/>
      <c r="I55" s="490"/>
      <c r="J55" s="623"/>
      <c r="K55" s="627"/>
      <c r="L55" s="630"/>
      <c r="M55" s="630"/>
      <c r="N55" s="630"/>
      <c r="O55" s="630"/>
      <c r="P55" s="630"/>
      <c r="Q55" s="630"/>
      <c r="R55" s="630"/>
      <c r="S55" s="630"/>
    </row>
    <row r="56" spans="1:19" s="631" customFormat="1" ht="27.75" customHeight="1">
      <c r="A56" s="617">
        <f t="shared" si="0"/>
        <v>16</v>
      </c>
      <c r="B56" s="637"/>
      <c r="C56" s="614"/>
      <c r="D56" s="620"/>
      <c r="E56" s="621"/>
      <c r="F56" s="491"/>
      <c r="G56" s="622"/>
      <c r="H56" s="492"/>
      <c r="I56" s="490"/>
      <c r="J56" s="623"/>
      <c r="K56" s="627"/>
      <c r="L56" s="630"/>
      <c r="M56" s="630"/>
      <c r="N56" s="630"/>
      <c r="O56" s="630"/>
      <c r="P56" s="630"/>
      <c r="Q56" s="630"/>
      <c r="R56" s="630"/>
      <c r="S56" s="630"/>
    </row>
    <row r="57" spans="1:19" s="625" customFormat="1" ht="27.75" customHeight="1">
      <c r="A57" s="617">
        <f t="shared" si="0"/>
        <v>17</v>
      </c>
      <c r="B57" s="637"/>
      <c r="C57" s="614"/>
      <c r="D57" s="620"/>
      <c r="E57" s="621"/>
      <c r="F57" s="491"/>
      <c r="G57" s="622"/>
      <c r="H57" s="490"/>
      <c r="I57" s="490"/>
      <c r="J57" s="623"/>
      <c r="K57" s="628"/>
      <c r="L57" s="627"/>
      <c r="M57" s="627"/>
      <c r="N57" s="627"/>
      <c r="O57" s="627"/>
      <c r="P57" s="627"/>
      <c r="Q57" s="627"/>
      <c r="R57" s="627"/>
      <c r="S57" s="627"/>
    </row>
    <row r="58" spans="1:19" s="625" customFormat="1" ht="27.75" customHeight="1">
      <c r="A58" s="617">
        <f t="shared" si="0"/>
        <v>1</v>
      </c>
      <c r="B58" s="637"/>
      <c r="C58" s="614"/>
      <c r="D58" s="620"/>
      <c r="E58" s="621"/>
      <c r="F58" s="491"/>
      <c r="G58" s="622"/>
      <c r="H58" s="492"/>
      <c r="I58" s="490"/>
      <c r="J58" s="623"/>
      <c r="K58" s="624"/>
    </row>
    <row r="59" spans="1:19" s="631" customFormat="1" ht="27.75" customHeight="1">
      <c r="A59" s="617">
        <f t="shared" si="0"/>
        <v>2</v>
      </c>
      <c r="B59" s="637"/>
      <c r="C59" s="614"/>
      <c r="D59" s="620"/>
      <c r="E59" s="621"/>
      <c r="F59" s="491"/>
      <c r="G59" s="622"/>
      <c r="H59" s="492"/>
      <c r="I59" s="490"/>
      <c r="J59" s="623"/>
      <c r="K59" s="625"/>
    </row>
    <row r="60" spans="1:19" s="625" customFormat="1" ht="27.75" customHeight="1">
      <c r="A60" s="617">
        <f t="shared" si="0"/>
        <v>3</v>
      </c>
      <c r="B60" s="637"/>
      <c r="C60" s="614"/>
      <c r="D60" s="620"/>
      <c r="E60" s="621"/>
      <c r="F60" s="491"/>
      <c r="G60" s="622"/>
      <c r="H60" s="492"/>
      <c r="I60" s="490"/>
      <c r="J60" s="623"/>
    </row>
    <row r="61" spans="1:19" s="625" customFormat="1" ht="27.75" customHeight="1">
      <c r="A61" s="617">
        <f t="shared" si="0"/>
        <v>4</v>
      </c>
      <c r="B61" s="637"/>
      <c r="C61" s="614"/>
      <c r="D61" s="620"/>
      <c r="E61" s="621"/>
      <c r="F61" s="491"/>
      <c r="G61" s="622"/>
      <c r="H61" s="492"/>
      <c r="I61" s="490"/>
      <c r="J61" s="623"/>
    </row>
    <row r="62" spans="1:19" s="625" customFormat="1" ht="27.75" customHeight="1">
      <c r="A62" s="617">
        <f t="shared" si="0"/>
        <v>5</v>
      </c>
      <c r="B62" s="634"/>
      <c r="C62" s="613"/>
      <c r="D62" s="620"/>
      <c r="E62" s="621"/>
      <c r="F62" s="491"/>
      <c r="G62" s="622"/>
      <c r="H62" s="492"/>
      <c r="I62" s="490"/>
      <c r="J62" s="623"/>
      <c r="K62" s="627"/>
      <c r="L62" s="627"/>
      <c r="M62" s="627"/>
      <c r="N62" s="627"/>
      <c r="O62" s="627"/>
      <c r="P62" s="627"/>
      <c r="Q62" s="627"/>
      <c r="R62" s="627"/>
      <c r="S62" s="627"/>
    </row>
    <row r="63" spans="1:19" s="625" customFormat="1" ht="27.75" customHeight="1">
      <c r="A63" s="617">
        <f t="shared" si="0"/>
        <v>6</v>
      </c>
      <c r="B63" s="634"/>
      <c r="C63" s="613"/>
      <c r="D63" s="620"/>
      <c r="E63" s="621"/>
      <c r="F63" s="491"/>
      <c r="G63" s="622"/>
      <c r="H63" s="492"/>
      <c r="I63" s="490"/>
      <c r="J63" s="623"/>
      <c r="K63" s="624"/>
      <c r="L63" s="627"/>
      <c r="M63" s="627"/>
      <c r="N63" s="627"/>
      <c r="O63" s="627"/>
      <c r="P63" s="627"/>
      <c r="Q63" s="627"/>
      <c r="R63" s="627"/>
      <c r="S63" s="627"/>
    </row>
    <row r="64" spans="1:19" s="625" customFormat="1" ht="27.75" customHeight="1">
      <c r="A64" s="617">
        <f t="shared" si="0"/>
        <v>7</v>
      </c>
      <c r="B64" s="634"/>
      <c r="C64" s="613"/>
      <c r="D64" s="620"/>
      <c r="E64" s="621"/>
      <c r="F64" s="491"/>
      <c r="G64" s="622"/>
      <c r="H64" s="492"/>
      <c r="I64" s="490"/>
      <c r="J64" s="623"/>
      <c r="K64" s="628"/>
      <c r="L64" s="627"/>
      <c r="M64" s="627"/>
      <c r="N64" s="627"/>
      <c r="O64" s="627"/>
      <c r="P64" s="627"/>
      <c r="Q64" s="627"/>
      <c r="R64" s="627"/>
      <c r="S64" s="627"/>
    </row>
    <row r="65" spans="1:19" s="631" customFormat="1" ht="27.75" customHeight="1">
      <c r="A65" s="617">
        <f t="shared" si="0"/>
        <v>8</v>
      </c>
      <c r="B65" s="637"/>
      <c r="C65" s="613"/>
      <c r="D65" s="620"/>
      <c r="E65" s="621"/>
      <c r="F65" s="491"/>
      <c r="G65" s="622"/>
      <c r="H65" s="492"/>
      <c r="I65" s="490"/>
      <c r="J65" s="623"/>
      <c r="K65" s="627"/>
      <c r="L65" s="630"/>
      <c r="M65" s="630"/>
      <c r="N65" s="630"/>
      <c r="O65" s="630"/>
      <c r="P65" s="630"/>
      <c r="Q65" s="630"/>
      <c r="R65" s="630"/>
      <c r="S65" s="630"/>
    </row>
    <row r="66" spans="1:19" s="631" customFormat="1" ht="27.75" customHeight="1">
      <c r="A66" s="617">
        <f t="shared" si="0"/>
        <v>9</v>
      </c>
      <c r="B66" s="687"/>
      <c r="C66" s="614"/>
      <c r="D66" s="620"/>
      <c r="E66" s="621"/>
      <c r="F66" s="491"/>
      <c r="G66" s="622"/>
      <c r="H66" s="492"/>
      <c r="I66" s="490"/>
      <c r="J66" s="623"/>
      <c r="K66" s="627"/>
      <c r="L66" s="630"/>
      <c r="M66" s="630"/>
      <c r="N66" s="630"/>
      <c r="O66" s="630"/>
      <c r="P66" s="630"/>
      <c r="Q66" s="630"/>
      <c r="R66" s="630"/>
      <c r="S66" s="630"/>
    </row>
    <row r="67" spans="1:19" s="625" customFormat="1" ht="27.75" customHeight="1">
      <c r="A67" s="617">
        <f t="shared" si="0"/>
        <v>10</v>
      </c>
      <c r="B67" s="634"/>
      <c r="C67" s="614"/>
      <c r="D67" s="620"/>
      <c r="E67" s="621"/>
      <c r="F67" s="491"/>
      <c r="G67" s="622"/>
      <c r="H67" s="492"/>
      <c r="I67" s="490"/>
      <c r="J67" s="623"/>
      <c r="K67" s="628"/>
      <c r="L67" s="627"/>
      <c r="M67" s="627"/>
      <c r="N67" s="627"/>
      <c r="O67" s="627"/>
      <c r="P67" s="627"/>
      <c r="Q67" s="627"/>
      <c r="R67" s="627"/>
      <c r="S67" s="627"/>
    </row>
    <row r="68" spans="1:19" s="625" customFormat="1" ht="27.75" customHeight="1">
      <c r="A68" s="617">
        <f t="shared" si="0"/>
        <v>11</v>
      </c>
      <c r="B68" s="634"/>
      <c r="C68" s="615"/>
      <c r="D68" s="620"/>
      <c r="E68" s="621"/>
      <c r="F68" s="491"/>
      <c r="G68" s="622"/>
      <c r="H68" s="492"/>
      <c r="I68" s="490"/>
      <c r="J68" s="623"/>
    </row>
    <row r="69" spans="1:19" s="625" customFormat="1" ht="27.75" customHeight="1">
      <c r="A69" s="617">
        <f t="shared" si="0"/>
        <v>12</v>
      </c>
      <c r="B69" s="637"/>
      <c r="C69" s="614"/>
      <c r="D69" s="620"/>
      <c r="E69" s="621"/>
      <c r="F69" s="491"/>
      <c r="G69" s="622"/>
      <c r="H69" s="492"/>
      <c r="I69" s="490"/>
      <c r="J69" s="623"/>
    </row>
    <row r="70" spans="1:19" s="625" customFormat="1" ht="27.75" customHeight="1">
      <c r="A70" s="617">
        <f t="shared" si="0"/>
        <v>13</v>
      </c>
      <c r="B70" s="634"/>
      <c r="C70" s="614"/>
      <c r="D70" s="620"/>
      <c r="E70" s="621"/>
      <c r="F70" s="491"/>
      <c r="G70" s="622"/>
      <c r="H70" s="492"/>
      <c r="I70" s="490"/>
      <c r="J70" s="623"/>
      <c r="K70" s="627"/>
      <c r="L70" s="627"/>
      <c r="M70" s="627"/>
      <c r="N70" s="627"/>
      <c r="O70" s="627"/>
      <c r="P70" s="627"/>
      <c r="Q70" s="627"/>
      <c r="R70" s="627"/>
      <c r="S70" s="627"/>
    </row>
    <row r="71" spans="1:19" s="625" customFormat="1" ht="27.75" customHeight="1">
      <c r="A71" s="617">
        <f t="shared" ref="A71:A134" si="1">IF(A70=17,1,A70+1)</f>
        <v>14</v>
      </c>
      <c r="B71" s="634"/>
      <c r="C71" s="614"/>
      <c r="D71" s="620"/>
      <c r="E71" s="621"/>
      <c r="F71" s="491"/>
      <c r="G71" s="622"/>
      <c r="H71" s="492"/>
      <c r="I71" s="490"/>
      <c r="J71" s="623"/>
      <c r="K71" s="628"/>
      <c r="L71" s="627"/>
      <c r="M71" s="627"/>
      <c r="N71" s="627"/>
      <c r="O71" s="627"/>
      <c r="P71" s="627"/>
      <c r="Q71" s="627"/>
      <c r="R71" s="627"/>
      <c r="S71" s="627"/>
    </row>
    <row r="72" spans="1:19" s="631" customFormat="1" ht="27.75" customHeight="1">
      <c r="A72" s="617">
        <f t="shared" si="1"/>
        <v>15</v>
      </c>
      <c r="B72" s="637"/>
      <c r="C72" s="614"/>
      <c r="D72" s="620"/>
      <c r="E72" s="621"/>
      <c r="F72" s="491"/>
      <c r="G72" s="622"/>
      <c r="H72" s="492"/>
      <c r="I72" s="490"/>
      <c r="J72" s="623"/>
      <c r="K72" s="627"/>
      <c r="L72" s="630"/>
      <c r="M72" s="630"/>
      <c r="N72" s="630"/>
      <c r="O72" s="630"/>
      <c r="P72" s="630"/>
      <c r="Q72" s="630"/>
      <c r="R72" s="630"/>
      <c r="S72" s="630"/>
    </row>
    <row r="73" spans="1:19" s="625" customFormat="1" ht="27.75" customHeight="1">
      <c r="A73" s="617">
        <f t="shared" si="1"/>
        <v>16</v>
      </c>
      <c r="B73" s="637"/>
      <c r="C73" s="614"/>
      <c r="D73" s="620"/>
      <c r="E73" s="621"/>
      <c r="F73" s="491"/>
      <c r="G73" s="622"/>
      <c r="H73" s="492"/>
      <c r="I73" s="490"/>
      <c r="J73" s="623"/>
      <c r="K73" s="624"/>
    </row>
    <row r="74" spans="1:19" s="631" customFormat="1" ht="27.75" customHeight="1">
      <c r="A74" s="617">
        <f t="shared" si="1"/>
        <v>17</v>
      </c>
      <c r="B74" s="634"/>
      <c r="C74" s="613"/>
      <c r="D74" s="620"/>
      <c r="E74" s="621"/>
      <c r="F74" s="491"/>
      <c r="G74" s="622"/>
      <c r="H74" s="492"/>
      <c r="I74" s="490"/>
      <c r="J74" s="623"/>
      <c r="K74" s="627"/>
      <c r="L74" s="630"/>
      <c r="M74" s="630"/>
      <c r="N74" s="630"/>
      <c r="O74" s="630"/>
      <c r="P74" s="630"/>
      <c r="Q74" s="630"/>
      <c r="R74" s="630"/>
      <c r="S74" s="630"/>
    </row>
    <row r="75" spans="1:19" s="625" customFormat="1" ht="27.75" customHeight="1">
      <c r="A75" s="617">
        <f t="shared" si="1"/>
        <v>1</v>
      </c>
      <c r="B75" s="634"/>
      <c r="C75" s="613"/>
      <c r="D75" s="620"/>
      <c r="E75" s="621"/>
      <c r="F75" s="491"/>
      <c r="G75" s="622"/>
      <c r="H75" s="492"/>
      <c r="I75" s="490"/>
      <c r="J75" s="623"/>
      <c r="K75" s="624"/>
      <c r="L75" s="627"/>
      <c r="M75" s="627"/>
      <c r="N75" s="627"/>
      <c r="O75" s="627"/>
      <c r="P75" s="627"/>
      <c r="Q75" s="627"/>
      <c r="R75" s="627"/>
      <c r="S75" s="627"/>
    </row>
    <row r="76" spans="1:19" s="625" customFormat="1" ht="27.75" customHeight="1">
      <c r="A76" s="617">
        <f t="shared" si="1"/>
        <v>2</v>
      </c>
      <c r="B76" s="634"/>
      <c r="C76" s="613"/>
      <c r="D76" s="620"/>
      <c r="E76" s="621"/>
      <c r="F76" s="491"/>
      <c r="G76" s="622"/>
      <c r="H76" s="492"/>
      <c r="I76" s="490"/>
      <c r="J76" s="623"/>
    </row>
    <row r="77" spans="1:19" s="625" customFormat="1" ht="27.75" customHeight="1">
      <c r="A77" s="617">
        <f t="shared" si="1"/>
        <v>3</v>
      </c>
      <c r="B77" s="634"/>
      <c r="C77" s="613"/>
      <c r="D77" s="620"/>
      <c r="E77" s="621"/>
      <c r="F77" s="491"/>
      <c r="G77" s="622"/>
      <c r="H77" s="492"/>
      <c r="I77" s="490"/>
      <c r="J77" s="623"/>
    </row>
    <row r="78" spans="1:19" s="625" customFormat="1" ht="27.75" customHeight="1">
      <c r="A78" s="617">
        <f t="shared" si="1"/>
        <v>4</v>
      </c>
      <c r="B78" s="686"/>
      <c r="C78" s="613"/>
      <c r="D78" s="620"/>
      <c r="E78" s="621"/>
      <c r="F78" s="491"/>
      <c r="G78" s="622"/>
      <c r="H78" s="492"/>
      <c r="I78" s="490"/>
      <c r="J78" s="623"/>
    </row>
    <row r="79" spans="1:19" s="625" customFormat="1" ht="27.75" customHeight="1">
      <c r="A79" s="617">
        <f t="shared" si="1"/>
        <v>5</v>
      </c>
      <c r="B79" s="686"/>
      <c r="C79" s="613"/>
      <c r="D79" s="620"/>
      <c r="E79" s="621"/>
      <c r="F79" s="491"/>
      <c r="G79" s="622"/>
      <c r="H79" s="492"/>
      <c r="I79" s="490"/>
      <c r="J79" s="623"/>
    </row>
    <row r="80" spans="1:19" s="625" customFormat="1" ht="27.75" customHeight="1">
      <c r="A80" s="617">
        <f t="shared" si="1"/>
        <v>6</v>
      </c>
      <c r="B80" s="637"/>
      <c r="C80" s="613"/>
      <c r="D80" s="620"/>
      <c r="E80" s="621"/>
      <c r="F80" s="491"/>
      <c r="G80" s="622"/>
      <c r="H80" s="492"/>
      <c r="I80" s="490"/>
      <c r="J80" s="623"/>
      <c r="K80" s="624"/>
    </row>
    <row r="81" spans="1:19" s="625" customFormat="1" ht="27.75" customHeight="1">
      <c r="A81" s="617">
        <f t="shared" si="1"/>
        <v>7</v>
      </c>
      <c r="B81" s="634"/>
      <c r="C81" s="613"/>
      <c r="D81" s="620"/>
      <c r="E81" s="621"/>
      <c r="F81" s="491"/>
      <c r="G81" s="622"/>
      <c r="H81" s="492"/>
      <c r="I81" s="490"/>
      <c r="J81" s="623"/>
    </row>
    <row r="82" spans="1:19" s="625" customFormat="1" ht="27.75" customHeight="1">
      <c r="A82" s="617">
        <f t="shared" si="1"/>
        <v>8</v>
      </c>
      <c r="B82" s="634"/>
      <c r="C82" s="614"/>
      <c r="D82" s="620"/>
      <c r="E82" s="621"/>
      <c r="F82" s="491"/>
      <c r="G82" s="622"/>
      <c r="H82" s="492"/>
      <c r="I82" s="490"/>
      <c r="J82" s="623"/>
    </row>
    <row r="83" spans="1:19" s="625" customFormat="1" ht="27.75" customHeight="1">
      <c r="A83" s="617">
        <f t="shared" si="1"/>
        <v>9</v>
      </c>
      <c r="B83" s="637"/>
      <c r="C83" s="614"/>
      <c r="D83" s="620"/>
      <c r="E83" s="621"/>
      <c r="F83" s="491"/>
      <c r="G83" s="622"/>
      <c r="H83" s="492"/>
      <c r="I83" s="490"/>
      <c r="J83" s="623"/>
    </row>
    <row r="84" spans="1:19" s="625" customFormat="1" ht="27.75" customHeight="1">
      <c r="A84" s="617">
        <f t="shared" si="1"/>
        <v>10</v>
      </c>
      <c r="B84" s="634"/>
      <c r="C84" s="615"/>
      <c r="D84" s="620"/>
      <c r="E84" s="621"/>
      <c r="F84" s="491"/>
      <c r="G84" s="622"/>
      <c r="H84" s="492"/>
      <c r="I84" s="490"/>
      <c r="J84" s="623"/>
      <c r="K84" s="624"/>
    </row>
    <row r="85" spans="1:19" s="625" customFormat="1" ht="27.75" customHeight="1">
      <c r="A85" s="617">
        <f t="shared" si="1"/>
        <v>11</v>
      </c>
      <c r="B85" s="634"/>
      <c r="C85" s="614"/>
      <c r="D85" s="620"/>
      <c r="E85" s="621"/>
      <c r="F85" s="491"/>
      <c r="G85" s="622"/>
      <c r="H85" s="492"/>
      <c r="I85" s="490"/>
      <c r="J85" s="623"/>
      <c r="K85" s="624"/>
    </row>
    <row r="86" spans="1:19" s="625" customFormat="1" ht="27.75" customHeight="1">
      <c r="A86" s="617">
        <f t="shared" si="1"/>
        <v>12</v>
      </c>
      <c r="B86" s="634"/>
      <c r="C86" s="614"/>
      <c r="D86" s="620"/>
      <c r="E86" s="621"/>
      <c r="F86" s="491"/>
      <c r="G86" s="622"/>
      <c r="H86" s="492"/>
      <c r="I86" s="490"/>
      <c r="J86" s="623"/>
    </row>
    <row r="87" spans="1:19" s="625" customFormat="1" ht="27.75" customHeight="1">
      <c r="A87" s="617">
        <f t="shared" si="1"/>
        <v>13</v>
      </c>
      <c r="B87" s="637"/>
      <c r="C87" s="614"/>
      <c r="D87" s="620"/>
      <c r="E87" s="621"/>
      <c r="F87" s="491"/>
      <c r="G87" s="622"/>
      <c r="H87" s="492"/>
      <c r="I87" s="490"/>
      <c r="J87" s="623"/>
    </row>
    <row r="88" spans="1:19" s="625" customFormat="1" ht="27.75" customHeight="1">
      <c r="A88" s="617">
        <f t="shared" si="1"/>
        <v>14</v>
      </c>
      <c r="B88" s="687"/>
      <c r="C88" s="614"/>
      <c r="D88" s="620"/>
      <c r="E88" s="621"/>
      <c r="F88" s="491"/>
      <c r="G88" s="622"/>
      <c r="H88" s="492"/>
      <c r="I88" s="490"/>
      <c r="J88" s="623"/>
    </row>
    <row r="89" spans="1:19" s="625" customFormat="1" ht="27.75" customHeight="1">
      <c r="A89" s="617">
        <f t="shared" si="1"/>
        <v>15</v>
      </c>
      <c r="B89" s="634"/>
      <c r="C89" s="613"/>
      <c r="D89" s="620"/>
      <c r="E89" s="621"/>
      <c r="F89" s="491"/>
      <c r="G89" s="622"/>
      <c r="H89" s="492"/>
      <c r="I89" s="490"/>
      <c r="J89" s="623"/>
    </row>
    <row r="90" spans="1:19" s="625" customFormat="1" ht="27.75" customHeight="1">
      <c r="A90" s="617">
        <f t="shared" si="1"/>
        <v>16</v>
      </c>
      <c r="B90" s="634"/>
      <c r="C90" s="613"/>
      <c r="D90" s="620"/>
      <c r="E90" s="621"/>
      <c r="F90" s="491"/>
      <c r="G90" s="622"/>
      <c r="H90" s="492"/>
      <c r="I90" s="490"/>
      <c r="J90" s="623"/>
    </row>
    <row r="91" spans="1:19" s="625" customFormat="1" ht="27.75" customHeight="1">
      <c r="A91" s="617">
        <f t="shared" si="1"/>
        <v>17</v>
      </c>
      <c r="B91" s="637"/>
      <c r="C91" s="614"/>
      <c r="D91" s="620"/>
      <c r="E91" s="621"/>
      <c r="F91" s="491"/>
      <c r="G91" s="622"/>
      <c r="H91" s="492"/>
      <c r="I91" s="490"/>
      <c r="J91" s="623"/>
      <c r="L91" s="624"/>
    </row>
    <row r="92" spans="1:19" s="625" customFormat="1" ht="27.75" customHeight="1">
      <c r="A92" s="617">
        <f t="shared" si="1"/>
        <v>1</v>
      </c>
      <c r="B92" s="637"/>
      <c r="C92" s="613"/>
      <c r="D92" s="620"/>
      <c r="E92" s="621"/>
      <c r="F92" s="491"/>
      <c r="G92" s="622"/>
      <c r="H92" s="492"/>
      <c r="I92" s="490"/>
      <c r="J92" s="623"/>
      <c r="K92" s="627"/>
      <c r="L92" s="624"/>
    </row>
    <row r="93" spans="1:19" s="625" customFormat="1" ht="27.75" customHeight="1">
      <c r="A93" s="617">
        <f t="shared" si="1"/>
        <v>2</v>
      </c>
      <c r="B93" s="637"/>
      <c r="C93" s="614"/>
      <c r="D93" s="620"/>
      <c r="E93" s="621"/>
      <c r="F93" s="491"/>
      <c r="G93" s="622"/>
      <c r="H93" s="492"/>
      <c r="I93" s="490"/>
      <c r="J93" s="623"/>
      <c r="K93" s="628"/>
      <c r="L93" s="624"/>
    </row>
    <row r="94" spans="1:19" s="625" customFormat="1" ht="27.75" customHeight="1">
      <c r="A94" s="617">
        <f t="shared" si="1"/>
        <v>3</v>
      </c>
      <c r="B94" s="634"/>
      <c r="C94" s="614"/>
      <c r="D94" s="620"/>
      <c r="E94" s="621"/>
      <c r="F94" s="491"/>
      <c r="G94" s="622"/>
      <c r="H94" s="492"/>
      <c r="I94" s="490"/>
      <c r="J94" s="623"/>
      <c r="K94" s="627"/>
      <c r="L94" s="624"/>
    </row>
    <row r="95" spans="1:19" s="625" customFormat="1" ht="27.75" customHeight="1">
      <c r="A95" s="617">
        <f t="shared" si="1"/>
        <v>4</v>
      </c>
      <c r="B95" s="634"/>
      <c r="C95" s="615"/>
      <c r="D95" s="620"/>
      <c r="E95" s="621"/>
      <c r="F95" s="491"/>
      <c r="G95" s="622"/>
      <c r="H95" s="492"/>
      <c r="I95" s="490"/>
      <c r="J95" s="623"/>
      <c r="K95" s="628"/>
      <c r="L95" s="624"/>
    </row>
    <row r="96" spans="1:19" s="625" customFormat="1" ht="27.75" customHeight="1">
      <c r="A96" s="617">
        <f t="shared" si="1"/>
        <v>5</v>
      </c>
      <c r="B96" s="637"/>
      <c r="C96" s="614"/>
      <c r="D96" s="620"/>
      <c r="E96" s="621"/>
      <c r="F96" s="491"/>
      <c r="G96" s="622"/>
      <c r="H96" s="492"/>
      <c r="I96" s="490"/>
      <c r="J96" s="623"/>
      <c r="K96" s="627"/>
      <c r="L96" s="627"/>
      <c r="M96" s="627"/>
      <c r="N96" s="627"/>
      <c r="O96" s="627"/>
      <c r="P96" s="627"/>
      <c r="Q96" s="627"/>
      <c r="R96" s="627"/>
      <c r="S96" s="627"/>
    </row>
    <row r="97" spans="1:19" s="625" customFormat="1" ht="27.75" customHeight="1">
      <c r="A97" s="617">
        <f t="shared" si="1"/>
        <v>6</v>
      </c>
      <c r="B97" s="634"/>
      <c r="C97" s="614"/>
      <c r="D97" s="620"/>
      <c r="E97" s="621"/>
      <c r="F97" s="491"/>
      <c r="G97" s="622"/>
      <c r="H97" s="492"/>
      <c r="I97" s="490"/>
      <c r="J97" s="623"/>
      <c r="K97" s="624"/>
      <c r="L97" s="627"/>
      <c r="M97" s="627"/>
      <c r="N97" s="627"/>
      <c r="O97" s="627"/>
      <c r="P97" s="627"/>
      <c r="Q97" s="627"/>
      <c r="R97" s="627"/>
      <c r="S97" s="627"/>
    </row>
    <row r="98" spans="1:19" s="625" customFormat="1" ht="27.75" customHeight="1">
      <c r="A98" s="617">
        <f t="shared" si="1"/>
        <v>7</v>
      </c>
      <c r="B98" s="634"/>
      <c r="C98" s="614"/>
      <c r="D98" s="620"/>
      <c r="E98" s="621"/>
      <c r="F98" s="491"/>
      <c r="G98" s="622"/>
      <c r="H98" s="492"/>
      <c r="I98" s="490"/>
      <c r="J98" s="623"/>
      <c r="K98" s="628"/>
      <c r="L98" s="627"/>
      <c r="M98" s="627"/>
      <c r="N98" s="627"/>
      <c r="O98" s="627"/>
      <c r="P98" s="627"/>
      <c r="Q98" s="627"/>
      <c r="R98" s="627"/>
      <c r="S98" s="627"/>
    </row>
    <row r="99" spans="1:19" s="625" customFormat="1" ht="27.75" customHeight="1">
      <c r="A99" s="617">
        <f t="shared" si="1"/>
        <v>8</v>
      </c>
      <c r="B99" s="637"/>
      <c r="C99" s="614"/>
      <c r="D99" s="620"/>
      <c r="E99" s="621"/>
      <c r="F99" s="491"/>
      <c r="G99" s="622"/>
      <c r="H99" s="492"/>
      <c r="I99" s="490"/>
      <c r="J99" s="623"/>
      <c r="K99" s="624"/>
      <c r="L99" s="627"/>
      <c r="M99" s="627"/>
      <c r="N99" s="627"/>
      <c r="O99" s="627"/>
      <c r="P99" s="627"/>
      <c r="Q99" s="627"/>
      <c r="R99" s="627"/>
      <c r="S99" s="627"/>
    </row>
    <row r="100" spans="1:19" s="631" customFormat="1" ht="27.75" customHeight="1">
      <c r="A100" s="617">
        <f t="shared" si="1"/>
        <v>9</v>
      </c>
      <c r="B100" s="686"/>
      <c r="C100" s="613"/>
      <c r="D100" s="620"/>
      <c r="E100" s="621"/>
      <c r="F100" s="491"/>
      <c r="G100" s="622"/>
      <c r="H100" s="492"/>
      <c r="I100" s="490"/>
      <c r="J100" s="623"/>
      <c r="K100" s="625"/>
      <c r="L100" s="630"/>
      <c r="M100" s="630"/>
      <c r="N100" s="630"/>
      <c r="O100" s="630"/>
      <c r="P100" s="630"/>
      <c r="Q100" s="630"/>
      <c r="R100" s="630"/>
      <c r="S100" s="630"/>
    </row>
    <row r="101" spans="1:19" s="625" customFormat="1" ht="27.75" customHeight="1">
      <c r="A101" s="617">
        <f t="shared" si="1"/>
        <v>10</v>
      </c>
      <c r="B101" s="686"/>
      <c r="C101" s="613"/>
      <c r="D101" s="620"/>
      <c r="E101" s="621"/>
      <c r="F101" s="491"/>
      <c r="G101" s="622"/>
      <c r="H101" s="492"/>
      <c r="I101" s="490"/>
      <c r="J101" s="623"/>
      <c r="K101" s="624"/>
    </row>
    <row r="102" spans="1:19" s="625" customFormat="1" ht="27.75" customHeight="1">
      <c r="A102" s="617">
        <f t="shared" si="1"/>
        <v>11</v>
      </c>
      <c r="B102" s="634"/>
      <c r="C102" s="613"/>
      <c r="D102" s="620"/>
      <c r="E102" s="621"/>
      <c r="F102" s="491"/>
      <c r="G102" s="622"/>
      <c r="H102" s="492"/>
      <c r="I102" s="490"/>
      <c r="J102" s="623"/>
    </row>
    <row r="103" spans="1:19" s="625" customFormat="1" ht="27.75" customHeight="1">
      <c r="A103" s="617">
        <f t="shared" si="1"/>
        <v>12</v>
      </c>
      <c r="B103" s="634"/>
      <c r="C103" s="613"/>
      <c r="D103" s="620"/>
      <c r="E103" s="621"/>
      <c r="F103" s="491"/>
      <c r="G103" s="622"/>
      <c r="H103" s="492"/>
      <c r="I103" s="490"/>
      <c r="J103" s="623"/>
    </row>
    <row r="104" spans="1:19" s="625" customFormat="1" ht="27.75" customHeight="1">
      <c r="A104" s="617">
        <f t="shared" si="1"/>
        <v>13</v>
      </c>
      <c r="B104" s="686"/>
      <c r="C104" s="613"/>
      <c r="D104" s="620"/>
      <c r="E104" s="621"/>
      <c r="F104" s="491"/>
      <c r="G104" s="622"/>
      <c r="H104" s="492"/>
      <c r="I104" s="490"/>
      <c r="J104" s="623"/>
    </row>
    <row r="105" spans="1:19" s="625" customFormat="1" ht="27.75" customHeight="1">
      <c r="A105" s="617">
        <f t="shared" si="1"/>
        <v>14</v>
      </c>
      <c r="B105" s="634"/>
      <c r="C105" s="613"/>
      <c r="D105" s="620"/>
      <c r="E105" s="621"/>
      <c r="F105" s="491"/>
      <c r="G105" s="622"/>
      <c r="H105" s="492"/>
      <c r="I105" s="490"/>
      <c r="J105" s="623"/>
      <c r="K105" s="627"/>
    </row>
    <row r="106" spans="1:19" s="625" customFormat="1" ht="27.75" customHeight="1">
      <c r="A106" s="617">
        <f t="shared" si="1"/>
        <v>15</v>
      </c>
      <c r="B106" s="634"/>
      <c r="C106" s="613"/>
      <c r="D106" s="620"/>
      <c r="E106" s="621"/>
      <c r="F106" s="491"/>
      <c r="G106" s="622"/>
      <c r="H106" s="492"/>
      <c r="I106" s="490"/>
      <c r="J106" s="623"/>
      <c r="K106" s="627"/>
    </row>
    <row r="107" spans="1:19" s="625" customFormat="1" ht="27.75" customHeight="1">
      <c r="A107" s="617">
        <f t="shared" si="1"/>
        <v>16</v>
      </c>
      <c r="B107" s="634"/>
      <c r="C107" s="613"/>
      <c r="D107" s="620"/>
      <c r="E107" s="621"/>
      <c r="F107" s="491"/>
      <c r="G107" s="622"/>
      <c r="H107" s="492"/>
      <c r="I107" s="490"/>
      <c r="J107" s="623"/>
      <c r="K107" s="628"/>
    </row>
    <row r="108" spans="1:19" s="625" customFormat="1" ht="27.75" customHeight="1">
      <c r="A108" s="617">
        <f t="shared" si="1"/>
        <v>17</v>
      </c>
      <c r="B108" s="634"/>
      <c r="C108" s="614"/>
      <c r="D108" s="620"/>
      <c r="E108" s="621"/>
      <c r="F108" s="491"/>
      <c r="G108" s="622"/>
      <c r="H108" s="492"/>
      <c r="I108" s="490"/>
      <c r="J108" s="623"/>
      <c r="K108" s="628"/>
    </row>
    <row r="109" spans="1:19" s="625" customFormat="1" ht="27.75" customHeight="1">
      <c r="A109" s="617">
        <f t="shared" si="1"/>
        <v>1</v>
      </c>
      <c r="B109" s="634"/>
      <c r="C109" s="614"/>
      <c r="D109" s="620"/>
      <c r="E109" s="621"/>
      <c r="F109" s="491"/>
      <c r="G109" s="622"/>
      <c r="H109" s="492"/>
      <c r="I109" s="490"/>
      <c r="J109" s="623"/>
      <c r="K109" s="628"/>
    </row>
    <row r="110" spans="1:19" s="625" customFormat="1" ht="27.75" customHeight="1">
      <c r="A110" s="617">
        <f t="shared" si="1"/>
        <v>2</v>
      </c>
      <c r="B110" s="634"/>
      <c r="C110" s="615"/>
      <c r="D110" s="620"/>
      <c r="E110" s="621"/>
      <c r="F110" s="491"/>
      <c r="G110" s="622"/>
      <c r="H110" s="492"/>
      <c r="I110" s="490"/>
      <c r="J110" s="623"/>
      <c r="K110" s="624"/>
      <c r="L110" s="624"/>
    </row>
    <row r="111" spans="1:19" s="625" customFormat="1" ht="27.75" customHeight="1">
      <c r="A111" s="617">
        <f t="shared" si="1"/>
        <v>3</v>
      </c>
      <c r="B111" s="634"/>
      <c r="C111" s="614"/>
      <c r="D111" s="620"/>
      <c r="E111" s="621"/>
      <c r="F111" s="491"/>
      <c r="G111" s="622"/>
      <c r="H111" s="492"/>
      <c r="I111" s="490"/>
      <c r="J111" s="623"/>
      <c r="K111" s="624"/>
    </row>
    <row r="112" spans="1:19" s="625" customFormat="1" ht="27.75" customHeight="1">
      <c r="A112" s="617">
        <f t="shared" si="1"/>
        <v>4</v>
      </c>
      <c r="B112" s="637"/>
      <c r="C112" s="613"/>
      <c r="D112" s="620"/>
      <c r="E112" s="621"/>
      <c r="F112" s="491"/>
      <c r="G112" s="622"/>
      <c r="H112" s="492"/>
      <c r="I112" s="490"/>
      <c r="J112" s="623"/>
      <c r="K112" s="624"/>
      <c r="L112" s="627"/>
      <c r="M112" s="627"/>
      <c r="N112" s="627"/>
      <c r="O112" s="627"/>
      <c r="P112" s="627"/>
      <c r="Q112" s="627"/>
      <c r="R112" s="627"/>
      <c r="S112" s="627"/>
    </row>
    <row r="113" spans="1:11" s="625" customFormat="1" ht="27.75" customHeight="1">
      <c r="A113" s="617">
        <f t="shared" si="1"/>
        <v>5</v>
      </c>
      <c r="B113" s="634"/>
      <c r="C113" s="613"/>
      <c r="D113" s="620"/>
      <c r="E113" s="621"/>
      <c r="F113" s="491"/>
      <c r="G113" s="622"/>
      <c r="H113" s="492"/>
      <c r="I113" s="490"/>
      <c r="J113" s="623"/>
      <c r="K113" s="624"/>
    </row>
    <row r="114" spans="1:11" s="625" customFormat="1" ht="27.75" customHeight="1">
      <c r="A114" s="617">
        <f t="shared" si="1"/>
        <v>6</v>
      </c>
      <c r="B114" s="634"/>
      <c r="C114" s="613"/>
      <c r="D114" s="620"/>
      <c r="E114" s="621"/>
      <c r="F114" s="491"/>
      <c r="G114" s="622"/>
      <c r="H114" s="492"/>
      <c r="I114" s="490"/>
      <c r="J114" s="623"/>
      <c r="K114" s="627"/>
    </row>
    <row r="115" spans="1:11" s="625" customFormat="1" ht="27.75" customHeight="1">
      <c r="A115" s="617">
        <f t="shared" si="1"/>
        <v>7</v>
      </c>
      <c r="B115" s="659"/>
      <c r="C115" s="613"/>
      <c r="D115" s="620"/>
      <c r="E115" s="621"/>
      <c r="F115" s="491"/>
      <c r="G115" s="622"/>
      <c r="H115" s="492"/>
      <c r="I115" s="490"/>
      <c r="J115" s="623"/>
      <c r="K115" s="627"/>
    </row>
    <row r="116" spans="1:11" s="625" customFormat="1" ht="27.75" customHeight="1">
      <c r="A116" s="617">
        <f t="shared" si="1"/>
        <v>8</v>
      </c>
      <c r="B116" s="634"/>
      <c r="C116" s="613"/>
      <c r="D116" s="620"/>
      <c r="E116" s="621"/>
      <c r="F116" s="491"/>
      <c r="G116" s="622"/>
      <c r="H116" s="492"/>
      <c r="I116" s="490"/>
      <c r="J116" s="623"/>
      <c r="K116" s="624"/>
    </row>
    <row r="117" spans="1:11" s="625" customFormat="1" ht="27.75" customHeight="1">
      <c r="A117" s="617">
        <f t="shared" si="1"/>
        <v>9</v>
      </c>
      <c r="B117" s="634"/>
      <c r="C117" s="613"/>
      <c r="D117" s="620"/>
      <c r="E117" s="621"/>
      <c r="F117" s="491"/>
      <c r="G117" s="622"/>
      <c r="H117" s="492"/>
      <c r="I117" s="490"/>
      <c r="J117" s="623"/>
      <c r="K117" s="624"/>
    </row>
    <row r="118" spans="1:11" s="625" customFormat="1" ht="27.75" customHeight="1">
      <c r="A118" s="617">
        <f t="shared" si="1"/>
        <v>10</v>
      </c>
      <c r="B118" s="634"/>
      <c r="C118" s="614"/>
      <c r="D118" s="620"/>
      <c r="E118" s="621"/>
      <c r="F118" s="491"/>
      <c r="G118" s="622"/>
      <c r="H118" s="492"/>
      <c r="I118" s="490"/>
      <c r="J118" s="623"/>
      <c r="K118" s="628"/>
    </row>
    <row r="119" spans="1:11" s="625" customFormat="1" ht="27.75" customHeight="1">
      <c r="A119" s="617">
        <f t="shared" si="1"/>
        <v>11</v>
      </c>
      <c r="B119" s="634"/>
      <c r="C119" s="615"/>
      <c r="D119" s="620"/>
      <c r="E119" s="621"/>
      <c r="F119" s="491"/>
      <c r="G119" s="622"/>
      <c r="H119" s="492"/>
      <c r="I119" s="490"/>
      <c r="J119" s="623"/>
      <c r="K119" s="624"/>
    </row>
    <row r="120" spans="1:11" s="625" customFormat="1" ht="27.75" customHeight="1">
      <c r="A120" s="617">
        <f t="shared" si="1"/>
        <v>12</v>
      </c>
      <c r="B120" s="634"/>
      <c r="C120" s="614"/>
      <c r="D120" s="620"/>
      <c r="E120" s="621"/>
      <c r="F120" s="491"/>
      <c r="G120" s="622"/>
      <c r="H120" s="492"/>
      <c r="I120" s="490"/>
      <c r="J120" s="623"/>
    </row>
    <row r="121" spans="1:11" s="625" customFormat="1" ht="27.75" customHeight="1">
      <c r="A121" s="617">
        <f t="shared" si="1"/>
        <v>13</v>
      </c>
      <c r="B121" s="634"/>
      <c r="C121" s="614"/>
      <c r="D121" s="620"/>
      <c r="E121" s="621"/>
      <c r="F121" s="491"/>
      <c r="G121" s="622"/>
      <c r="H121" s="492"/>
      <c r="I121" s="490"/>
      <c r="J121" s="623"/>
    </row>
    <row r="122" spans="1:11" s="625" customFormat="1" ht="27.75" customHeight="1">
      <c r="A122" s="617">
        <f t="shared" si="1"/>
        <v>14</v>
      </c>
      <c r="B122" s="634"/>
      <c r="C122" s="614"/>
      <c r="D122" s="620"/>
      <c r="E122" s="621"/>
      <c r="F122" s="491"/>
      <c r="G122" s="622"/>
      <c r="H122" s="492"/>
      <c r="I122" s="490"/>
      <c r="J122" s="623"/>
    </row>
    <row r="123" spans="1:11" s="625" customFormat="1" ht="27.75" customHeight="1">
      <c r="A123" s="617">
        <f t="shared" si="1"/>
        <v>15</v>
      </c>
      <c r="B123" s="634"/>
      <c r="C123" s="613"/>
      <c r="D123" s="620"/>
      <c r="E123" s="621"/>
      <c r="F123" s="491"/>
      <c r="G123" s="622"/>
      <c r="H123" s="492"/>
      <c r="I123" s="490"/>
      <c r="J123" s="623"/>
      <c r="K123" s="624"/>
    </row>
    <row r="124" spans="1:11" s="625" customFormat="1" ht="27.75" customHeight="1">
      <c r="A124" s="617">
        <f t="shared" si="1"/>
        <v>16</v>
      </c>
      <c r="B124" s="634"/>
      <c r="C124" s="613"/>
      <c r="D124" s="620"/>
      <c r="E124" s="621"/>
      <c r="F124" s="491"/>
      <c r="G124" s="622"/>
      <c r="H124" s="492"/>
      <c r="I124" s="490"/>
      <c r="J124" s="623"/>
    </row>
    <row r="125" spans="1:11" s="625" customFormat="1" ht="27.75" customHeight="1">
      <c r="A125" s="617">
        <f t="shared" si="1"/>
        <v>17</v>
      </c>
      <c r="B125" s="634"/>
      <c r="C125" s="613"/>
      <c r="D125" s="620"/>
      <c r="E125" s="621"/>
      <c r="F125" s="491"/>
      <c r="G125" s="622"/>
      <c r="H125" s="492"/>
      <c r="I125" s="490"/>
      <c r="J125" s="623"/>
    </row>
    <row r="126" spans="1:11" s="625" customFormat="1" ht="27.75" customHeight="1">
      <c r="A126" s="617">
        <f t="shared" si="1"/>
        <v>1</v>
      </c>
      <c r="B126" s="686"/>
      <c r="C126" s="613"/>
      <c r="D126" s="620"/>
      <c r="E126" s="621"/>
      <c r="F126" s="491"/>
      <c r="G126" s="622"/>
      <c r="H126" s="492"/>
      <c r="I126" s="490"/>
      <c r="J126" s="623"/>
      <c r="K126" s="627"/>
    </row>
    <row r="127" spans="1:11" s="625" customFormat="1" ht="27.75" customHeight="1">
      <c r="A127" s="617">
        <f t="shared" si="1"/>
        <v>2</v>
      </c>
      <c r="B127" s="634"/>
      <c r="C127" s="614"/>
      <c r="D127" s="620"/>
      <c r="E127" s="621"/>
      <c r="F127" s="491"/>
      <c r="G127" s="622"/>
      <c r="H127" s="492"/>
      <c r="I127" s="490"/>
      <c r="J127" s="623"/>
      <c r="K127" s="624"/>
    </row>
    <row r="128" spans="1:11" s="625" customFormat="1" ht="27.75" customHeight="1">
      <c r="A128" s="617">
        <f t="shared" si="1"/>
        <v>3</v>
      </c>
      <c r="B128" s="634"/>
      <c r="C128" s="614"/>
      <c r="D128" s="620"/>
      <c r="E128" s="621"/>
      <c r="F128" s="491"/>
      <c r="G128" s="622"/>
      <c r="H128" s="492"/>
      <c r="I128" s="490"/>
      <c r="J128" s="623"/>
      <c r="K128" s="624"/>
    </row>
    <row r="129" spans="1:19" s="625" customFormat="1" ht="27.75" customHeight="1">
      <c r="A129" s="617">
        <f t="shared" si="1"/>
        <v>4</v>
      </c>
      <c r="B129" s="634"/>
      <c r="C129" s="613"/>
      <c r="D129" s="620"/>
      <c r="E129" s="621"/>
      <c r="F129" s="491"/>
      <c r="G129" s="622"/>
      <c r="H129" s="492"/>
      <c r="I129" s="490"/>
      <c r="J129" s="623"/>
      <c r="K129" s="624"/>
    </row>
    <row r="130" spans="1:19" s="625" customFormat="1" ht="27.75" customHeight="1">
      <c r="A130" s="617">
        <f t="shared" si="1"/>
        <v>5</v>
      </c>
      <c r="B130" s="634"/>
      <c r="C130" s="614"/>
      <c r="D130" s="620"/>
      <c r="E130" s="621"/>
      <c r="F130" s="491"/>
      <c r="G130" s="622"/>
      <c r="H130" s="492"/>
      <c r="I130" s="490"/>
      <c r="J130" s="623"/>
      <c r="K130" s="624"/>
    </row>
    <row r="131" spans="1:19" s="625" customFormat="1" ht="27.75" customHeight="1">
      <c r="A131" s="617">
        <f t="shared" si="1"/>
        <v>6</v>
      </c>
      <c r="B131" s="634"/>
      <c r="C131" s="615"/>
      <c r="D131" s="620"/>
      <c r="E131" s="621"/>
      <c r="F131" s="491"/>
      <c r="G131" s="622"/>
      <c r="H131" s="492"/>
      <c r="I131" s="490"/>
      <c r="J131" s="623"/>
      <c r="K131" s="627"/>
    </row>
    <row r="132" spans="1:19" s="625" customFormat="1" ht="27.75" customHeight="1">
      <c r="A132" s="617">
        <f t="shared" si="1"/>
        <v>7</v>
      </c>
      <c r="B132" s="634"/>
      <c r="C132" s="614"/>
      <c r="D132" s="620"/>
      <c r="E132" s="621"/>
      <c r="F132" s="491"/>
      <c r="G132" s="622"/>
      <c r="H132" s="492"/>
      <c r="I132" s="490"/>
      <c r="J132" s="623"/>
      <c r="K132" s="627"/>
    </row>
    <row r="133" spans="1:19" s="625" customFormat="1" ht="27.75" customHeight="1">
      <c r="A133" s="617">
        <f t="shared" si="1"/>
        <v>8</v>
      </c>
      <c r="B133" s="634"/>
      <c r="C133" s="614"/>
      <c r="D133" s="620"/>
      <c r="E133" s="621"/>
      <c r="F133" s="491"/>
      <c r="G133" s="622"/>
      <c r="H133" s="492"/>
      <c r="I133" s="490"/>
      <c r="J133" s="623"/>
      <c r="K133" s="624"/>
      <c r="L133" s="624"/>
    </row>
    <row r="134" spans="1:19" s="625" customFormat="1" ht="27.75" customHeight="1">
      <c r="A134" s="617">
        <f t="shared" si="1"/>
        <v>9</v>
      </c>
      <c r="B134" s="634"/>
      <c r="C134" s="614"/>
      <c r="D134" s="620"/>
      <c r="E134" s="621"/>
      <c r="F134" s="491"/>
      <c r="G134" s="622"/>
      <c r="H134" s="492"/>
      <c r="I134" s="490"/>
      <c r="J134" s="623"/>
      <c r="K134" s="624"/>
      <c r="L134" s="624"/>
    </row>
    <row r="135" spans="1:19" s="625" customFormat="1" ht="27.75" customHeight="1">
      <c r="A135" s="617">
        <f t="shared" ref="A135:A198" si="2">IF(A134=17,1,A134+1)</f>
        <v>10</v>
      </c>
      <c r="B135" s="634"/>
      <c r="C135" s="613"/>
      <c r="D135" s="620"/>
      <c r="E135" s="621"/>
      <c r="F135" s="491"/>
      <c r="G135" s="622"/>
      <c r="H135" s="492"/>
      <c r="I135" s="490"/>
      <c r="J135" s="623"/>
      <c r="K135" s="624"/>
      <c r="L135" s="624"/>
    </row>
    <row r="136" spans="1:19" s="625" customFormat="1" ht="27.75" customHeight="1">
      <c r="A136" s="617">
        <f t="shared" si="2"/>
        <v>11</v>
      </c>
      <c r="B136" s="634"/>
      <c r="C136" s="613"/>
      <c r="D136" s="620"/>
      <c r="E136" s="621"/>
      <c r="F136" s="491"/>
      <c r="G136" s="622"/>
      <c r="H136" s="492"/>
      <c r="I136" s="490"/>
      <c r="J136" s="623"/>
      <c r="L136" s="627"/>
      <c r="M136" s="627"/>
      <c r="N136" s="627"/>
      <c r="O136" s="627"/>
      <c r="P136" s="627"/>
      <c r="Q136" s="627"/>
      <c r="R136" s="627"/>
      <c r="S136" s="627"/>
    </row>
    <row r="137" spans="1:19" s="625" customFormat="1" ht="27.75" customHeight="1">
      <c r="A137" s="617">
        <f t="shared" si="2"/>
        <v>12</v>
      </c>
      <c r="B137" s="634"/>
      <c r="C137" s="613"/>
      <c r="D137" s="620"/>
      <c r="E137" s="621"/>
      <c r="F137" s="491"/>
      <c r="G137" s="622"/>
      <c r="H137" s="492"/>
      <c r="I137" s="490"/>
      <c r="J137" s="623"/>
      <c r="L137" s="627"/>
      <c r="M137" s="627"/>
      <c r="N137" s="627"/>
      <c r="O137" s="627"/>
      <c r="P137" s="627"/>
      <c r="Q137" s="627"/>
      <c r="R137" s="627"/>
      <c r="S137" s="627"/>
    </row>
    <row r="138" spans="1:19" s="625" customFormat="1" ht="27.75" customHeight="1">
      <c r="A138" s="617">
        <f t="shared" si="2"/>
        <v>13</v>
      </c>
      <c r="B138" s="686"/>
      <c r="C138" s="613"/>
      <c r="D138" s="620"/>
      <c r="E138" s="621"/>
      <c r="F138" s="491"/>
      <c r="G138" s="622"/>
      <c r="H138" s="492"/>
      <c r="I138" s="490"/>
      <c r="J138" s="623"/>
      <c r="K138" s="627"/>
      <c r="L138" s="627"/>
      <c r="M138" s="627"/>
      <c r="N138" s="627"/>
      <c r="O138" s="627"/>
      <c r="P138" s="627"/>
      <c r="Q138" s="627"/>
      <c r="R138" s="627"/>
      <c r="S138" s="627"/>
    </row>
    <row r="139" spans="1:19" s="625" customFormat="1" ht="27.75" customHeight="1">
      <c r="A139" s="617">
        <f t="shared" si="2"/>
        <v>14</v>
      </c>
      <c r="B139" s="634"/>
      <c r="C139" s="613"/>
      <c r="D139" s="620"/>
      <c r="E139" s="621"/>
      <c r="F139" s="491"/>
      <c r="G139" s="622"/>
      <c r="H139" s="492"/>
      <c r="I139" s="490"/>
      <c r="J139" s="623"/>
      <c r="K139" s="624"/>
      <c r="L139" s="627"/>
      <c r="M139" s="627"/>
      <c r="N139" s="627"/>
      <c r="O139" s="627"/>
      <c r="P139" s="627"/>
      <c r="Q139" s="627"/>
      <c r="R139" s="627"/>
      <c r="S139" s="627"/>
    </row>
    <row r="140" spans="1:19" s="625" customFormat="1" ht="27.75" customHeight="1">
      <c r="A140" s="617">
        <f t="shared" si="2"/>
        <v>15</v>
      </c>
      <c r="B140" s="634"/>
      <c r="C140" s="613"/>
      <c r="D140" s="620"/>
      <c r="E140" s="621"/>
      <c r="F140" s="491"/>
      <c r="G140" s="622"/>
      <c r="H140" s="492"/>
      <c r="I140" s="490"/>
      <c r="J140" s="623"/>
      <c r="K140" s="624"/>
      <c r="L140" s="627"/>
      <c r="M140" s="627"/>
      <c r="N140" s="627"/>
      <c r="O140" s="627"/>
      <c r="P140" s="627"/>
      <c r="Q140" s="627"/>
      <c r="R140" s="627"/>
      <c r="S140" s="627"/>
    </row>
    <row r="141" spans="1:19" s="625" customFormat="1" ht="27.75" customHeight="1">
      <c r="A141" s="617">
        <f t="shared" si="2"/>
        <v>16</v>
      </c>
      <c r="B141" s="634"/>
      <c r="C141" s="613"/>
      <c r="D141" s="620"/>
      <c r="E141" s="621"/>
      <c r="F141" s="491"/>
      <c r="G141" s="622"/>
      <c r="H141" s="492"/>
      <c r="I141" s="492"/>
      <c r="J141" s="623"/>
      <c r="K141" s="624"/>
      <c r="L141" s="627"/>
      <c r="M141" s="627"/>
      <c r="N141" s="627"/>
      <c r="O141" s="627"/>
      <c r="P141" s="627"/>
      <c r="Q141" s="627"/>
      <c r="R141" s="627"/>
      <c r="S141" s="627"/>
    </row>
    <row r="142" spans="1:19" s="625" customFormat="1" ht="27.75" customHeight="1">
      <c r="A142" s="617">
        <f t="shared" si="2"/>
        <v>17</v>
      </c>
      <c r="B142" s="634"/>
      <c r="C142" s="614"/>
      <c r="D142" s="620"/>
      <c r="E142" s="621"/>
      <c r="F142" s="491"/>
      <c r="G142" s="622"/>
      <c r="H142" s="492"/>
      <c r="I142" s="490"/>
      <c r="J142" s="623"/>
      <c r="K142" s="624"/>
      <c r="L142" s="627"/>
      <c r="M142" s="627"/>
      <c r="N142" s="627"/>
      <c r="O142" s="627"/>
      <c r="P142" s="627"/>
      <c r="Q142" s="627"/>
      <c r="R142" s="627"/>
      <c r="S142" s="627"/>
    </row>
    <row r="143" spans="1:19" s="625" customFormat="1" ht="27.75" customHeight="1">
      <c r="A143" s="617">
        <f t="shared" si="2"/>
        <v>1</v>
      </c>
      <c r="B143" s="634"/>
      <c r="C143" s="614"/>
      <c r="D143" s="620"/>
      <c r="E143" s="621"/>
      <c r="F143" s="491"/>
      <c r="G143" s="622"/>
      <c r="H143" s="492"/>
      <c r="I143" s="490"/>
      <c r="J143" s="623"/>
      <c r="K143" s="624"/>
      <c r="L143" s="627"/>
      <c r="M143" s="627"/>
      <c r="N143" s="627"/>
      <c r="O143" s="627"/>
      <c r="P143" s="627"/>
      <c r="Q143" s="627"/>
      <c r="R143" s="627"/>
      <c r="S143" s="627"/>
    </row>
    <row r="144" spans="1:19" s="625" customFormat="1" ht="27.75" customHeight="1">
      <c r="A144" s="617">
        <f t="shared" si="2"/>
        <v>2</v>
      </c>
      <c r="B144" s="634"/>
      <c r="C144" s="614"/>
      <c r="D144" s="620"/>
      <c r="E144" s="621"/>
      <c r="F144" s="491"/>
      <c r="G144" s="622"/>
      <c r="H144" s="492"/>
      <c r="I144" s="490"/>
      <c r="J144" s="623"/>
      <c r="K144" s="624"/>
    </row>
    <row r="145" spans="1:19" s="625" customFormat="1" ht="27.75" customHeight="1">
      <c r="A145" s="617">
        <f t="shared" si="2"/>
        <v>3</v>
      </c>
      <c r="B145" s="634"/>
      <c r="C145" s="614"/>
      <c r="D145" s="620"/>
      <c r="E145" s="621"/>
      <c r="F145" s="491"/>
      <c r="G145" s="622"/>
      <c r="H145" s="492"/>
      <c r="I145" s="490"/>
      <c r="J145" s="623"/>
      <c r="K145" s="624"/>
      <c r="L145" s="627"/>
    </row>
    <row r="146" spans="1:19" s="625" customFormat="1" ht="27.75" customHeight="1">
      <c r="A146" s="617">
        <f t="shared" si="2"/>
        <v>4</v>
      </c>
      <c r="B146" s="634"/>
      <c r="C146" s="614"/>
      <c r="D146" s="620"/>
      <c r="E146" s="621"/>
      <c r="F146" s="491"/>
      <c r="G146" s="622"/>
      <c r="H146" s="492"/>
      <c r="I146" s="490"/>
      <c r="J146" s="623"/>
    </row>
    <row r="147" spans="1:19" s="625" customFormat="1" ht="27.75" customHeight="1">
      <c r="A147" s="617">
        <f t="shared" si="2"/>
        <v>5</v>
      </c>
      <c r="B147" s="634"/>
      <c r="C147" s="614"/>
      <c r="D147" s="620"/>
      <c r="E147" s="621"/>
      <c r="F147" s="491"/>
      <c r="G147" s="622"/>
      <c r="H147" s="492"/>
      <c r="I147" s="490"/>
      <c r="J147" s="623"/>
      <c r="L147" s="627"/>
      <c r="M147" s="627"/>
      <c r="N147" s="627"/>
      <c r="O147" s="627"/>
      <c r="P147" s="627"/>
      <c r="Q147" s="627"/>
      <c r="R147" s="627"/>
      <c r="S147" s="627"/>
    </row>
    <row r="148" spans="1:19" s="625" customFormat="1" ht="27.75" customHeight="1">
      <c r="A148" s="617">
        <f t="shared" si="2"/>
        <v>6</v>
      </c>
      <c r="B148" s="634"/>
      <c r="C148" s="614"/>
      <c r="D148" s="620"/>
      <c r="E148" s="621"/>
      <c r="F148" s="491"/>
      <c r="G148" s="622"/>
      <c r="H148" s="492"/>
      <c r="I148" s="490"/>
      <c r="J148" s="623"/>
      <c r="K148" s="627"/>
      <c r="L148" s="627"/>
      <c r="M148" s="627"/>
      <c r="N148" s="627"/>
      <c r="O148" s="627"/>
      <c r="P148" s="627"/>
      <c r="Q148" s="627"/>
      <c r="R148" s="627"/>
      <c r="S148" s="627"/>
    </row>
    <row r="149" spans="1:19" s="625" customFormat="1" ht="27.75" customHeight="1">
      <c r="A149" s="617">
        <f t="shared" si="2"/>
        <v>7</v>
      </c>
      <c r="B149" s="634"/>
      <c r="C149" s="613"/>
      <c r="D149" s="620"/>
      <c r="E149" s="621"/>
      <c r="F149" s="491"/>
      <c r="G149" s="622"/>
      <c r="H149" s="492"/>
      <c r="I149" s="490"/>
      <c r="J149" s="623"/>
      <c r="L149" s="627"/>
      <c r="M149" s="627"/>
      <c r="N149" s="627"/>
      <c r="O149" s="627"/>
      <c r="P149" s="627"/>
      <c r="Q149" s="627"/>
      <c r="R149" s="627"/>
      <c r="S149" s="627"/>
    </row>
    <row r="150" spans="1:19" s="625" customFormat="1" ht="27.75" customHeight="1">
      <c r="A150" s="617">
        <f t="shared" si="2"/>
        <v>8</v>
      </c>
      <c r="B150" s="634"/>
      <c r="C150" s="613"/>
      <c r="D150" s="620"/>
      <c r="E150" s="621"/>
      <c r="F150" s="491"/>
      <c r="G150" s="622"/>
      <c r="H150" s="492"/>
      <c r="I150" s="490"/>
      <c r="J150" s="623"/>
      <c r="L150" s="627"/>
      <c r="M150" s="627"/>
      <c r="N150" s="627"/>
      <c r="O150" s="627"/>
      <c r="P150" s="627"/>
      <c r="Q150" s="627"/>
      <c r="R150" s="627"/>
      <c r="S150" s="627"/>
    </row>
    <row r="151" spans="1:19" s="625" customFormat="1" ht="27.75" customHeight="1">
      <c r="A151" s="617">
        <f t="shared" si="2"/>
        <v>9</v>
      </c>
      <c r="B151" s="634"/>
      <c r="C151" s="613"/>
      <c r="D151" s="620"/>
      <c r="E151" s="621"/>
      <c r="F151" s="491"/>
      <c r="G151" s="622"/>
      <c r="H151" s="492"/>
      <c r="I151" s="490"/>
      <c r="J151" s="623"/>
      <c r="L151" s="627"/>
      <c r="M151" s="627"/>
      <c r="N151" s="627"/>
      <c r="O151" s="627"/>
      <c r="P151" s="627"/>
      <c r="Q151" s="627"/>
      <c r="R151" s="627"/>
      <c r="S151" s="627"/>
    </row>
    <row r="152" spans="1:19" s="625" customFormat="1" ht="27.75" customHeight="1">
      <c r="A152" s="617">
        <f t="shared" si="2"/>
        <v>10</v>
      </c>
      <c r="B152" s="634"/>
      <c r="C152" s="613"/>
      <c r="D152" s="620"/>
      <c r="E152" s="621"/>
      <c r="F152" s="491"/>
      <c r="G152" s="622"/>
      <c r="H152" s="492"/>
      <c r="I152" s="490"/>
      <c r="J152" s="623"/>
      <c r="K152" s="624"/>
      <c r="L152" s="627"/>
      <c r="M152" s="627"/>
      <c r="N152" s="627"/>
      <c r="O152" s="627"/>
      <c r="P152" s="627"/>
      <c r="Q152" s="627"/>
      <c r="R152" s="627"/>
      <c r="S152" s="627"/>
    </row>
    <row r="153" spans="1:19" s="625" customFormat="1" ht="27.75" customHeight="1">
      <c r="A153" s="617">
        <f t="shared" si="2"/>
        <v>11</v>
      </c>
      <c r="B153" s="634"/>
      <c r="C153" s="614"/>
      <c r="D153" s="620"/>
      <c r="E153" s="621"/>
      <c r="F153" s="491"/>
      <c r="G153" s="622"/>
      <c r="H153" s="492"/>
      <c r="I153" s="490"/>
      <c r="J153" s="623"/>
      <c r="K153" s="624"/>
      <c r="L153" s="627"/>
    </row>
    <row r="154" spans="1:19" s="625" customFormat="1" ht="27.75" customHeight="1">
      <c r="A154" s="617">
        <f t="shared" si="2"/>
        <v>12</v>
      </c>
      <c r="B154" s="634"/>
      <c r="C154" s="614"/>
      <c r="D154" s="620"/>
      <c r="E154" s="621"/>
      <c r="F154" s="491"/>
      <c r="G154" s="622"/>
      <c r="H154" s="492"/>
      <c r="I154" s="490"/>
      <c r="J154" s="623"/>
      <c r="K154" s="627"/>
      <c r="L154" s="627"/>
    </row>
    <row r="155" spans="1:19" s="625" customFormat="1" ht="27.75" customHeight="1">
      <c r="A155" s="617">
        <f t="shared" si="2"/>
        <v>13</v>
      </c>
      <c r="B155" s="634"/>
      <c r="C155" s="613"/>
      <c r="D155" s="620"/>
      <c r="E155" s="621"/>
      <c r="F155" s="491"/>
      <c r="G155" s="622"/>
      <c r="H155" s="492"/>
      <c r="I155" s="490"/>
      <c r="J155" s="623"/>
      <c r="K155" s="627"/>
      <c r="L155" s="627"/>
    </row>
    <row r="156" spans="1:19" s="625" customFormat="1" ht="27.75" customHeight="1">
      <c r="A156" s="617">
        <f t="shared" si="2"/>
        <v>14</v>
      </c>
      <c r="B156" s="686"/>
      <c r="C156" s="613"/>
      <c r="D156" s="620"/>
      <c r="E156" s="621"/>
      <c r="F156" s="491"/>
      <c r="G156" s="622"/>
      <c r="H156" s="492"/>
      <c r="I156" s="490"/>
      <c r="J156" s="623"/>
      <c r="K156" s="627"/>
      <c r="L156" s="627"/>
    </row>
    <row r="157" spans="1:19" s="625" customFormat="1" ht="27.75" customHeight="1">
      <c r="A157" s="617">
        <f t="shared" si="2"/>
        <v>15</v>
      </c>
      <c r="B157" s="634"/>
      <c r="C157" s="613"/>
      <c r="D157" s="620"/>
      <c r="E157" s="621"/>
      <c r="F157" s="491"/>
      <c r="G157" s="622"/>
      <c r="H157" s="492"/>
      <c r="I157" s="490"/>
      <c r="J157" s="623"/>
      <c r="K157" s="627"/>
      <c r="L157" s="627"/>
    </row>
    <row r="158" spans="1:19" s="632" customFormat="1" ht="27.75" customHeight="1">
      <c r="A158" s="617">
        <f t="shared" si="2"/>
        <v>16</v>
      </c>
      <c r="B158" s="634"/>
      <c r="C158" s="613"/>
      <c r="D158" s="620"/>
      <c r="E158" s="621"/>
      <c r="F158" s="491"/>
      <c r="G158" s="622"/>
      <c r="H158" s="492"/>
      <c r="I158" s="490"/>
      <c r="J158" s="623"/>
      <c r="K158" s="627"/>
    </row>
    <row r="159" spans="1:19" s="625" customFormat="1" ht="27.75" customHeight="1">
      <c r="A159" s="617">
        <f t="shared" si="2"/>
        <v>17</v>
      </c>
      <c r="B159" s="634"/>
      <c r="C159" s="614"/>
      <c r="D159" s="620"/>
      <c r="E159" s="621"/>
      <c r="F159" s="491"/>
      <c r="G159" s="622"/>
      <c r="H159" s="492"/>
      <c r="I159" s="490"/>
      <c r="J159" s="623"/>
      <c r="K159" s="627"/>
    </row>
    <row r="160" spans="1:19" s="625" customFormat="1" ht="27.75" customHeight="1">
      <c r="A160" s="617">
        <f t="shared" si="2"/>
        <v>1</v>
      </c>
      <c r="B160" s="634"/>
      <c r="C160" s="614"/>
      <c r="D160" s="620"/>
      <c r="E160" s="621"/>
      <c r="F160" s="491"/>
      <c r="G160" s="622"/>
      <c r="H160" s="492"/>
      <c r="I160" s="490"/>
      <c r="J160" s="623"/>
      <c r="K160" s="624"/>
    </row>
    <row r="161" spans="1:19" s="625" customFormat="1" ht="27.75" customHeight="1">
      <c r="A161" s="617">
        <f t="shared" si="2"/>
        <v>2</v>
      </c>
      <c r="B161" s="634"/>
      <c r="C161" s="614"/>
      <c r="D161" s="620"/>
      <c r="E161" s="621"/>
      <c r="F161" s="491"/>
      <c r="G161" s="622"/>
      <c r="H161" s="492"/>
      <c r="I161" s="490"/>
      <c r="J161" s="623"/>
      <c r="K161" s="624"/>
    </row>
    <row r="162" spans="1:19" s="625" customFormat="1" ht="27.75" customHeight="1">
      <c r="A162" s="617">
        <f t="shared" si="2"/>
        <v>3</v>
      </c>
      <c r="B162" s="634"/>
      <c r="C162" s="613"/>
      <c r="D162" s="620"/>
      <c r="E162" s="621"/>
      <c r="F162" s="491"/>
      <c r="G162" s="622"/>
      <c r="H162" s="492"/>
      <c r="I162" s="490"/>
      <c r="J162" s="623"/>
    </row>
    <row r="163" spans="1:19" s="625" customFormat="1" ht="27.75" customHeight="1">
      <c r="A163" s="617">
        <f t="shared" si="2"/>
        <v>4</v>
      </c>
      <c r="B163" s="634"/>
      <c r="C163" s="614"/>
      <c r="D163" s="620"/>
      <c r="E163" s="621"/>
      <c r="F163" s="491"/>
      <c r="G163" s="622"/>
      <c r="H163" s="492"/>
      <c r="I163" s="490"/>
      <c r="J163" s="623"/>
    </row>
    <row r="164" spans="1:19" s="625" customFormat="1" ht="27.75" customHeight="1">
      <c r="A164" s="617">
        <f t="shared" si="2"/>
        <v>5</v>
      </c>
      <c r="B164" s="687"/>
      <c r="C164" s="614"/>
      <c r="D164" s="620"/>
      <c r="E164" s="621"/>
      <c r="F164" s="491"/>
      <c r="G164" s="622"/>
      <c r="H164" s="492"/>
      <c r="I164" s="490"/>
      <c r="J164" s="623"/>
    </row>
    <row r="165" spans="1:19" s="625" customFormat="1" ht="27.75" customHeight="1">
      <c r="A165" s="617">
        <f t="shared" si="2"/>
        <v>6</v>
      </c>
      <c r="B165" s="634"/>
      <c r="C165" s="614"/>
      <c r="D165" s="620"/>
      <c r="E165" s="621"/>
      <c r="F165" s="491"/>
      <c r="G165" s="622"/>
      <c r="H165" s="492"/>
      <c r="I165" s="490"/>
      <c r="J165" s="623"/>
    </row>
    <row r="166" spans="1:19" s="625" customFormat="1" ht="27.75" customHeight="1">
      <c r="A166" s="617">
        <f t="shared" si="2"/>
        <v>7</v>
      </c>
      <c r="B166" s="634"/>
      <c r="C166" s="614"/>
      <c r="D166" s="620"/>
      <c r="E166" s="621"/>
      <c r="F166" s="491"/>
      <c r="G166" s="622"/>
      <c r="H166" s="492"/>
      <c r="I166" s="490"/>
      <c r="J166" s="623"/>
    </row>
    <row r="167" spans="1:19" s="625" customFormat="1" ht="27.75" customHeight="1">
      <c r="A167" s="617">
        <f t="shared" si="2"/>
        <v>8</v>
      </c>
      <c r="B167" s="634"/>
      <c r="C167" s="614"/>
      <c r="D167" s="620"/>
      <c r="E167" s="621"/>
      <c r="F167" s="491"/>
      <c r="G167" s="622"/>
      <c r="H167" s="492"/>
      <c r="I167" s="490"/>
      <c r="J167" s="623"/>
    </row>
    <row r="168" spans="1:19" s="625" customFormat="1" ht="27.75" customHeight="1">
      <c r="A168" s="617">
        <f t="shared" si="2"/>
        <v>9</v>
      </c>
      <c r="B168" s="634"/>
      <c r="C168" s="614"/>
      <c r="D168" s="620"/>
      <c r="E168" s="621"/>
      <c r="F168" s="491"/>
      <c r="G168" s="622"/>
      <c r="H168" s="492"/>
      <c r="I168" s="490"/>
      <c r="J168" s="623"/>
      <c r="K168" s="627"/>
    </row>
    <row r="169" spans="1:19" s="625" customFormat="1" ht="27.75" customHeight="1">
      <c r="A169" s="617">
        <f t="shared" si="2"/>
        <v>10</v>
      </c>
      <c r="B169" s="634"/>
      <c r="C169" s="614"/>
      <c r="D169" s="620"/>
      <c r="E169" s="621"/>
      <c r="F169" s="491"/>
      <c r="G169" s="622"/>
      <c r="H169" s="492"/>
      <c r="I169" s="490"/>
      <c r="J169" s="623"/>
      <c r="K169" s="627"/>
    </row>
    <row r="170" spans="1:19" s="625" customFormat="1" ht="27.75" customHeight="1">
      <c r="A170" s="617">
        <f t="shared" si="2"/>
        <v>11</v>
      </c>
      <c r="B170" s="634"/>
      <c r="C170" s="614"/>
      <c r="D170" s="620"/>
      <c r="E170" s="621"/>
      <c r="F170" s="491"/>
      <c r="G170" s="622"/>
      <c r="H170" s="492"/>
      <c r="I170" s="490"/>
      <c r="J170" s="623"/>
      <c r="K170" s="627"/>
    </row>
    <row r="171" spans="1:19" s="625" customFormat="1" ht="27.75" customHeight="1">
      <c r="A171" s="617">
        <f t="shared" si="2"/>
        <v>12</v>
      </c>
      <c r="B171" s="687"/>
      <c r="C171" s="614"/>
      <c r="D171" s="620"/>
      <c r="E171" s="621"/>
      <c r="F171" s="491"/>
      <c r="G171" s="622"/>
      <c r="H171" s="492"/>
      <c r="I171" s="490"/>
      <c r="J171" s="623"/>
      <c r="K171" s="627"/>
    </row>
    <row r="172" spans="1:19" s="625" customFormat="1" ht="27.75" customHeight="1">
      <c r="A172" s="617">
        <f t="shared" si="2"/>
        <v>13</v>
      </c>
      <c r="B172" s="634"/>
      <c r="C172" s="614"/>
      <c r="D172" s="620"/>
      <c r="E172" s="621"/>
      <c r="F172" s="491"/>
      <c r="G172" s="622"/>
      <c r="H172" s="492"/>
      <c r="I172" s="490"/>
      <c r="J172" s="623"/>
      <c r="K172" s="627"/>
    </row>
    <row r="173" spans="1:19" s="625" customFormat="1" ht="27.75" customHeight="1">
      <c r="A173" s="617">
        <f t="shared" si="2"/>
        <v>14</v>
      </c>
      <c r="B173" s="634"/>
      <c r="C173" s="614"/>
      <c r="D173" s="620"/>
      <c r="E173" s="621"/>
      <c r="F173" s="491"/>
      <c r="G173" s="622"/>
      <c r="H173" s="492"/>
      <c r="I173" s="490"/>
      <c r="J173" s="623"/>
      <c r="K173" s="627"/>
    </row>
    <row r="174" spans="1:19" s="625" customFormat="1" ht="27.75" customHeight="1">
      <c r="A174" s="617">
        <f t="shared" si="2"/>
        <v>15</v>
      </c>
      <c r="B174" s="634"/>
      <c r="C174" s="613"/>
      <c r="D174" s="620"/>
      <c r="E174" s="621"/>
      <c r="F174" s="491"/>
      <c r="G174" s="622"/>
      <c r="H174" s="492"/>
      <c r="I174" s="490"/>
      <c r="J174" s="623"/>
      <c r="K174" s="628"/>
      <c r="L174" s="627"/>
      <c r="M174" s="627"/>
      <c r="N174" s="627"/>
      <c r="O174" s="627"/>
      <c r="P174" s="627"/>
      <c r="Q174" s="627"/>
      <c r="R174" s="627"/>
      <c r="S174" s="627"/>
    </row>
    <row r="175" spans="1:19" s="625" customFormat="1" ht="27.75" customHeight="1">
      <c r="A175" s="617">
        <f t="shared" si="2"/>
        <v>16</v>
      </c>
      <c r="B175" s="634"/>
      <c r="C175" s="613"/>
      <c r="D175" s="620"/>
      <c r="E175" s="621"/>
      <c r="F175" s="491"/>
      <c r="G175" s="622"/>
      <c r="H175" s="492"/>
      <c r="I175" s="490"/>
      <c r="J175" s="623"/>
      <c r="K175" s="628"/>
      <c r="L175" s="627"/>
      <c r="M175" s="627"/>
      <c r="N175" s="627"/>
      <c r="O175" s="627"/>
      <c r="P175" s="627"/>
      <c r="Q175" s="627"/>
      <c r="R175" s="627"/>
      <c r="S175" s="627"/>
    </row>
    <row r="176" spans="1:19" s="625" customFormat="1" ht="27.75" customHeight="1">
      <c r="A176" s="617">
        <f t="shared" si="2"/>
        <v>17</v>
      </c>
      <c r="B176" s="634"/>
      <c r="C176" s="613"/>
      <c r="D176" s="620"/>
      <c r="E176" s="621"/>
      <c r="F176" s="491"/>
      <c r="G176" s="622"/>
      <c r="H176" s="492"/>
      <c r="I176" s="490"/>
      <c r="J176" s="623"/>
      <c r="K176" s="628"/>
    </row>
    <row r="177" spans="1:19" s="625" customFormat="1" ht="27.75" customHeight="1">
      <c r="A177" s="617">
        <f t="shared" si="2"/>
        <v>1</v>
      </c>
      <c r="B177" s="634"/>
      <c r="C177" s="613"/>
      <c r="D177" s="620"/>
      <c r="E177" s="621"/>
      <c r="F177" s="491"/>
      <c r="G177" s="622"/>
      <c r="H177" s="492"/>
      <c r="I177" s="490"/>
      <c r="J177" s="623"/>
      <c r="K177" s="627"/>
      <c r="L177" s="627"/>
      <c r="M177" s="627"/>
      <c r="N177" s="627"/>
      <c r="O177" s="627"/>
      <c r="P177" s="627"/>
      <c r="Q177" s="627"/>
      <c r="R177" s="627"/>
      <c r="S177" s="627"/>
    </row>
    <row r="178" spans="1:19" s="625" customFormat="1" ht="27.75" customHeight="1">
      <c r="A178" s="617">
        <f t="shared" si="2"/>
        <v>2</v>
      </c>
      <c r="B178" s="634"/>
      <c r="C178" s="613"/>
      <c r="D178" s="620"/>
      <c r="E178" s="621"/>
      <c r="F178" s="491"/>
      <c r="G178" s="622"/>
      <c r="H178" s="492"/>
      <c r="I178" s="490"/>
      <c r="J178" s="623"/>
      <c r="K178" s="627"/>
      <c r="L178" s="627"/>
      <c r="M178" s="627"/>
      <c r="N178" s="627"/>
      <c r="O178" s="627"/>
      <c r="P178" s="627"/>
      <c r="Q178" s="627"/>
      <c r="R178" s="627"/>
      <c r="S178" s="627"/>
    </row>
    <row r="179" spans="1:19" s="625" customFormat="1" ht="27.75" customHeight="1">
      <c r="A179" s="617">
        <f t="shared" si="2"/>
        <v>3</v>
      </c>
      <c r="B179" s="634"/>
      <c r="C179" s="613"/>
      <c r="D179" s="620"/>
      <c r="E179" s="621"/>
      <c r="F179" s="491"/>
      <c r="G179" s="622"/>
      <c r="H179" s="492"/>
      <c r="I179" s="490"/>
      <c r="J179" s="623"/>
      <c r="K179" s="633"/>
      <c r="L179" s="627"/>
    </row>
    <row r="180" spans="1:19" s="625" customFormat="1" ht="27.75" customHeight="1">
      <c r="A180" s="617">
        <f t="shared" si="2"/>
        <v>4</v>
      </c>
      <c r="B180" s="634"/>
      <c r="C180" s="614"/>
      <c r="D180" s="620"/>
      <c r="E180" s="621"/>
      <c r="F180" s="491"/>
      <c r="G180" s="622"/>
      <c r="H180" s="492"/>
      <c r="I180" s="490"/>
      <c r="J180" s="623"/>
    </row>
    <row r="181" spans="1:19" s="625" customFormat="1" ht="27.75" customHeight="1">
      <c r="A181" s="617">
        <f t="shared" si="2"/>
        <v>5</v>
      </c>
      <c r="B181" s="634"/>
      <c r="C181" s="614"/>
      <c r="D181" s="620"/>
      <c r="E181" s="621"/>
      <c r="F181" s="491"/>
      <c r="G181" s="622"/>
      <c r="H181" s="492"/>
      <c r="I181" s="490"/>
      <c r="J181" s="623"/>
    </row>
    <row r="182" spans="1:19" s="625" customFormat="1" ht="27.75" customHeight="1">
      <c r="A182" s="617">
        <f t="shared" si="2"/>
        <v>6</v>
      </c>
      <c r="B182" s="634"/>
      <c r="C182" s="614"/>
      <c r="D182" s="620"/>
      <c r="E182" s="621"/>
      <c r="F182" s="491"/>
      <c r="G182" s="622"/>
      <c r="H182" s="492"/>
      <c r="I182" s="490"/>
      <c r="J182" s="623"/>
    </row>
    <row r="183" spans="1:19" s="625" customFormat="1" ht="27.75" customHeight="1">
      <c r="A183" s="617">
        <f t="shared" si="2"/>
        <v>7</v>
      </c>
      <c r="B183" s="634"/>
      <c r="C183" s="614"/>
      <c r="D183" s="620"/>
      <c r="E183" s="621"/>
      <c r="F183" s="491"/>
      <c r="G183" s="622"/>
      <c r="H183" s="492"/>
      <c r="I183" s="490"/>
      <c r="J183" s="623"/>
      <c r="K183" s="624"/>
      <c r="L183" s="624"/>
    </row>
    <row r="184" spans="1:19" s="625" customFormat="1" ht="27.95" customHeight="1">
      <c r="A184" s="617">
        <f t="shared" si="2"/>
        <v>8</v>
      </c>
      <c r="B184" s="637"/>
      <c r="C184" s="613"/>
      <c r="D184" s="620"/>
      <c r="E184" s="621"/>
      <c r="F184" s="491"/>
      <c r="G184" s="622"/>
      <c r="H184" s="492"/>
      <c r="I184" s="490"/>
      <c r="J184" s="623"/>
      <c r="K184" s="624"/>
    </row>
    <row r="185" spans="1:19" s="625" customFormat="1" ht="27.95" customHeight="1">
      <c r="A185" s="617">
        <f t="shared" si="2"/>
        <v>9</v>
      </c>
      <c r="B185" s="634"/>
      <c r="C185" s="613"/>
      <c r="D185" s="620"/>
      <c r="E185" s="621"/>
      <c r="F185" s="491"/>
      <c r="G185" s="622"/>
      <c r="H185" s="492"/>
      <c r="I185" s="490"/>
      <c r="J185" s="623"/>
      <c r="K185" s="624"/>
    </row>
    <row r="186" spans="1:19" s="625" customFormat="1" ht="27.75" customHeight="1">
      <c r="A186" s="617">
        <f t="shared" si="2"/>
        <v>10</v>
      </c>
      <c r="B186" s="634"/>
      <c r="C186" s="614"/>
      <c r="D186" s="620"/>
      <c r="E186" s="621"/>
      <c r="F186" s="491"/>
      <c r="G186" s="622"/>
      <c r="H186" s="492"/>
      <c r="I186" s="490"/>
      <c r="J186" s="623"/>
      <c r="K186" s="628"/>
    </row>
    <row r="187" spans="1:19" s="625" customFormat="1" ht="27.75" customHeight="1">
      <c r="A187" s="617">
        <f t="shared" si="2"/>
        <v>11</v>
      </c>
      <c r="B187" s="687"/>
      <c r="C187" s="614"/>
      <c r="D187" s="620"/>
      <c r="E187" s="621"/>
      <c r="F187" s="491"/>
      <c r="G187" s="622"/>
      <c r="H187" s="492"/>
      <c r="I187" s="490"/>
      <c r="J187" s="623"/>
      <c r="K187" s="628"/>
    </row>
    <row r="188" spans="1:19" s="625" customFormat="1" ht="27.75" customHeight="1">
      <c r="A188" s="617">
        <f t="shared" si="2"/>
        <v>12</v>
      </c>
      <c r="B188" s="634"/>
      <c r="C188" s="614"/>
      <c r="D188" s="620"/>
      <c r="E188" s="621"/>
      <c r="F188" s="491"/>
      <c r="G188" s="622"/>
      <c r="H188" s="492"/>
      <c r="I188" s="490"/>
      <c r="J188" s="623"/>
      <c r="K188" s="624"/>
    </row>
    <row r="189" spans="1:19" s="625" customFormat="1" ht="27.75" customHeight="1">
      <c r="A189" s="617">
        <f t="shared" si="2"/>
        <v>13</v>
      </c>
      <c r="B189" s="634"/>
      <c r="C189" s="614"/>
      <c r="D189" s="620"/>
      <c r="E189" s="621"/>
      <c r="F189" s="491"/>
      <c r="G189" s="622"/>
      <c r="H189" s="492"/>
      <c r="I189" s="490"/>
      <c r="J189" s="623"/>
      <c r="K189" s="624"/>
    </row>
    <row r="190" spans="1:19" s="625" customFormat="1" ht="27.75" customHeight="1">
      <c r="A190" s="617">
        <f t="shared" si="2"/>
        <v>14</v>
      </c>
      <c r="B190" s="634"/>
      <c r="C190" s="614"/>
      <c r="D190" s="620"/>
      <c r="E190" s="621"/>
      <c r="F190" s="491"/>
      <c r="G190" s="622"/>
      <c r="H190" s="492"/>
      <c r="I190" s="490"/>
      <c r="J190" s="623"/>
      <c r="K190" s="624"/>
    </row>
    <row r="191" spans="1:19" s="625" customFormat="1" ht="27.75" customHeight="1">
      <c r="A191" s="617">
        <f t="shared" si="2"/>
        <v>15</v>
      </c>
      <c r="B191" s="634"/>
      <c r="C191" s="614"/>
      <c r="D191" s="620"/>
      <c r="E191" s="621"/>
      <c r="F191" s="491"/>
      <c r="G191" s="622"/>
      <c r="H191" s="492"/>
      <c r="I191" s="490"/>
      <c r="J191" s="623"/>
      <c r="K191" s="624"/>
      <c r="L191" s="627"/>
      <c r="M191" s="627"/>
      <c r="N191" s="627"/>
      <c r="O191" s="627"/>
      <c r="P191" s="627"/>
      <c r="Q191" s="627"/>
      <c r="R191" s="627"/>
      <c r="S191" s="627"/>
    </row>
    <row r="192" spans="1:19" s="625" customFormat="1" ht="27.75" customHeight="1">
      <c r="A192" s="617">
        <f t="shared" si="2"/>
        <v>16</v>
      </c>
      <c r="B192" s="634"/>
      <c r="C192" s="613"/>
      <c r="D192" s="620"/>
      <c r="E192" s="621"/>
      <c r="F192" s="491"/>
      <c r="G192" s="622"/>
      <c r="H192" s="492"/>
      <c r="I192" s="490"/>
      <c r="J192" s="623"/>
      <c r="K192" s="633"/>
      <c r="L192" s="627"/>
      <c r="M192" s="627"/>
      <c r="N192" s="627"/>
      <c r="O192" s="627"/>
      <c r="P192" s="627"/>
      <c r="Q192" s="627"/>
      <c r="R192" s="627"/>
      <c r="S192" s="627"/>
    </row>
    <row r="193" spans="1:12" s="625" customFormat="1" ht="27.75" customHeight="1">
      <c r="A193" s="617">
        <f t="shared" si="2"/>
        <v>17</v>
      </c>
      <c r="B193" s="634"/>
      <c r="C193" s="614"/>
      <c r="D193" s="620"/>
      <c r="E193" s="621"/>
      <c r="F193" s="491"/>
      <c r="G193" s="622"/>
      <c r="H193" s="492"/>
      <c r="I193" s="490"/>
      <c r="J193" s="623"/>
      <c r="K193" s="628"/>
      <c r="L193" s="627"/>
    </row>
    <row r="194" spans="1:12" s="625" customFormat="1" ht="27.75" customHeight="1">
      <c r="A194" s="617">
        <f t="shared" si="2"/>
        <v>1</v>
      </c>
      <c r="B194" s="634"/>
      <c r="C194" s="614"/>
      <c r="D194" s="620"/>
      <c r="E194" s="621"/>
      <c r="F194" s="491"/>
      <c r="G194" s="622"/>
      <c r="H194" s="492"/>
      <c r="I194" s="490"/>
      <c r="J194" s="623"/>
      <c r="K194" s="628"/>
    </row>
    <row r="195" spans="1:12" s="625" customFormat="1" ht="27.75" customHeight="1">
      <c r="A195" s="617">
        <f t="shared" si="2"/>
        <v>2</v>
      </c>
      <c r="B195" s="634"/>
      <c r="C195" s="613"/>
      <c r="D195" s="620"/>
      <c r="E195" s="621"/>
      <c r="F195" s="491"/>
      <c r="G195" s="622"/>
      <c r="H195" s="492"/>
      <c r="I195" s="490"/>
      <c r="J195" s="623"/>
      <c r="K195" s="628"/>
    </row>
    <row r="196" spans="1:12" s="625" customFormat="1" ht="27.75" customHeight="1">
      <c r="A196" s="617">
        <f t="shared" si="2"/>
        <v>3</v>
      </c>
      <c r="B196" s="634"/>
      <c r="C196" s="613"/>
      <c r="D196" s="620"/>
      <c r="E196" s="621"/>
      <c r="F196" s="491"/>
      <c r="G196" s="622"/>
      <c r="H196" s="492"/>
      <c r="I196" s="490"/>
      <c r="J196" s="623"/>
      <c r="K196" s="624"/>
    </row>
    <row r="197" spans="1:12" s="625" customFormat="1" ht="27.75" customHeight="1">
      <c r="A197" s="617">
        <f t="shared" si="2"/>
        <v>4</v>
      </c>
      <c r="B197" s="634"/>
      <c r="C197" s="613"/>
      <c r="D197" s="620"/>
      <c r="E197" s="621"/>
      <c r="F197" s="491"/>
      <c r="G197" s="622"/>
      <c r="H197" s="492"/>
      <c r="I197" s="490"/>
      <c r="J197" s="623"/>
      <c r="K197" s="624"/>
    </row>
    <row r="198" spans="1:12" s="625" customFormat="1" ht="27.75" customHeight="1">
      <c r="A198" s="617">
        <f t="shared" si="2"/>
        <v>5</v>
      </c>
      <c r="B198" s="634"/>
      <c r="C198" s="613"/>
      <c r="D198" s="620"/>
      <c r="E198" s="621"/>
      <c r="F198" s="491"/>
      <c r="G198" s="622"/>
      <c r="H198" s="492"/>
      <c r="I198" s="490"/>
      <c r="J198" s="623"/>
      <c r="K198" s="624"/>
    </row>
    <row r="199" spans="1:12" s="625" customFormat="1" ht="27.75" customHeight="1">
      <c r="A199" s="617">
        <f t="shared" ref="A199:A262" si="3">IF(A198=17,1,A198+1)</f>
        <v>6</v>
      </c>
      <c r="B199" s="634"/>
      <c r="C199" s="613"/>
      <c r="D199" s="620"/>
      <c r="E199" s="621"/>
      <c r="F199" s="491"/>
      <c r="G199" s="622"/>
      <c r="H199" s="492"/>
      <c r="I199" s="490"/>
      <c r="J199" s="623"/>
      <c r="K199" s="624"/>
    </row>
    <row r="200" spans="1:12" s="625" customFormat="1" ht="27.75" customHeight="1">
      <c r="A200" s="617">
        <f t="shared" si="3"/>
        <v>7</v>
      </c>
      <c r="B200" s="637"/>
      <c r="C200" s="613"/>
      <c r="D200" s="620"/>
      <c r="E200" s="621"/>
      <c r="F200" s="491"/>
      <c r="G200" s="622"/>
      <c r="H200" s="492"/>
      <c r="I200" s="490"/>
      <c r="J200" s="623"/>
      <c r="K200" s="624"/>
    </row>
    <row r="201" spans="1:12" s="625" customFormat="1" ht="27.75" customHeight="1">
      <c r="A201" s="617">
        <f t="shared" si="3"/>
        <v>8</v>
      </c>
      <c r="B201" s="634"/>
      <c r="C201" s="614"/>
      <c r="D201" s="620"/>
      <c r="E201" s="621"/>
      <c r="F201" s="491"/>
      <c r="G201" s="622"/>
      <c r="H201" s="492"/>
      <c r="I201" s="490"/>
      <c r="J201" s="623"/>
      <c r="K201" s="628"/>
    </row>
    <row r="202" spans="1:12" s="625" customFormat="1" ht="27.75" customHeight="1">
      <c r="A202" s="617">
        <f t="shared" si="3"/>
        <v>9</v>
      </c>
      <c r="B202" s="634"/>
      <c r="C202" s="613"/>
      <c r="D202" s="620"/>
      <c r="E202" s="621"/>
      <c r="F202" s="491"/>
      <c r="G202" s="622"/>
      <c r="H202" s="492"/>
      <c r="I202" s="490"/>
      <c r="J202" s="623"/>
      <c r="K202" s="624"/>
    </row>
    <row r="203" spans="1:12" s="625" customFormat="1" ht="27.75" customHeight="1">
      <c r="A203" s="617">
        <f t="shared" si="3"/>
        <v>10</v>
      </c>
      <c r="B203" s="634"/>
      <c r="C203" s="613"/>
      <c r="D203" s="620"/>
      <c r="E203" s="621"/>
      <c r="F203" s="491"/>
      <c r="G203" s="622"/>
      <c r="H203" s="492"/>
      <c r="I203" s="490"/>
      <c r="J203" s="623"/>
      <c r="K203" s="628"/>
    </row>
    <row r="204" spans="1:12" s="625" customFormat="1" ht="27.75" customHeight="1">
      <c r="A204" s="617">
        <f t="shared" si="3"/>
        <v>11</v>
      </c>
      <c r="B204" s="634"/>
      <c r="C204" s="614"/>
      <c r="D204" s="620"/>
      <c r="E204" s="621"/>
      <c r="F204" s="491"/>
      <c r="G204" s="622"/>
      <c r="H204" s="492"/>
      <c r="I204" s="490"/>
      <c r="J204" s="623"/>
      <c r="K204" s="628"/>
    </row>
    <row r="205" spans="1:12" s="625" customFormat="1" ht="27.75" customHeight="1">
      <c r="A205" s="617">
        <f>IF(A204=17,1,A204+1)</f>
        <v>12</v>
      </c>
      <c r="B205" s="687"/>
      <c r="C205" s="614"/>
      <c r="D205" s="620"/>
      <c r="E205" s="621"/>
      <c r="F205" s="491"/>
      <c r="G205" s="622"/>
      <c r="H205" s="492"/>
      <c r="I205" s="490"/>
      <c r="J205" s="623"/>
      <c r="K205" s="624"/>
    </row>
    <row r="206" spans="1:12" s="625" customFormat="1" ht="27.75" customHeight="1">
      <c r="A206" s="617">
        <f t="shared" si="3"/>
        <v>13</v>
      </c>
      <c r="B206" s="634"/>
      <c r="C206" s="614"/>
      <c r="D206" s="620"/>
      <c r="E206" s="621"/>
      <c r="F206" s="491"/>
      <c r="G206" s="622"/>
      <c r="H206" s="492"/>
      <c r="I206" s="490"/>
      <c r="J206" s="623"/>
    </row>
    <row r="207" spans="1:12" s="625" customFormat="1" ht="27.75" customHeight="1">
      <c r="A207" s="617">
        <f t="shared" si="3"/>
        <v>14</v>
      </c>
      <c r="B207" s="634"/>
      <c r="C207" s="613"/>
      <c r="D207" s="620"/>
      <c r="E207" s="621"/>
      <c r="F207" s="491"/>
      <c r="G207" s="622"/>
      <c r="H207" s="492"/>
      <c r="I207" s="490"/>
      <c r="J207" s="623"/>
    </row>
    <row r="208" spans="1:12" s="625" customFormat="1" ht="27.75" customHeight="1">
      <c r="A208" s="617">
        <f t="shared" si="3"/>
        <v>15</v>
      </c>
      <c r="B208" s="634"/>
      <c r="C208" s="613"/>
      <c r="D208" s="620"/>
      <c r="E208" s="621"/>
      <c r="F208" s="491"/>
      <c r="G208" s="622"/>
      <c r="H208" s="492"/>
      <c r="I208" s="490"/>
      <c r="J208" s="623"/>
    </row>
    <row r="209" spans="1:19" s="625" customFormat="1" ht="27.75" customHeight="1">
      <c r="A209" s="617">
        <f t="shared" si="3"/>
        <v>16</v>
      </c>
      <c r="B209" s="634"/>
      <c r="C209" s="614"/>
      <c r="D209" s="620"/>
      <c r="E209" s="621"/>
      <c r="F209" s="491"/>
      <c r="G209" s="622"/>
      <c r="H209" s="492"/>
      <c r="I209" s="490"/>
      <c r="J209" s="623"/>
    </row>
    <row r="210" spans="1:19" s="625" customFormat="1" ht="27.75" customHeight="1">
      <c r="A210" s="617">
        <f t="shared" si="3"/>
        <v>17</v>
      </c>
      <c r="B210" s="688"/>
      <c r="C210" s="626"/>
      <c r="D210" s="620"/>
      <c r="E210" s="621"/>
      <c r="F210" s="491"/>
      <c r="G210" s="622"/>
      <c r="H210" s="492"/>
      <c r="I210" s="490"/>
      <c r="J210" s="623"/>
      <c r="K210" s="627"/>
      <c r="L210" s="627"/>
      <c r="M210" s="627"/>
      <c r="N210" s="627"/>
      <c r="O210" s="627"/>
      <c r="P210" s="627"/>
      <c r="Q210" s="627"/>
      <c r="R210" s="627"/>
      <c r="S210" s="627"/>
    </row>
    <row r="211" spans="1:19" s="625" customFormat="1" ht="27.75" customHeight="1">
      <c r="A211" s="617">
        <f t="shared" si="3"/>
        <v>1</v>
      </c>
      <c r="B211" s="687"/>
      <c r="C211" s="614"/>
      <c r="D211" s="620"/>
      <c r="E211" s="621"/>
      <c r="F211" s="491"/>
      <c r="G211" s="622"/>
      <c r="H211" s="492"/>
      <c r="I211" s="490"/>
      <c r="J211" s="623"/>
      <c r="K211" s="627"/>
      <c r="L211" s="627"/>
      <c r="M211" s="627"/>
      <c r="N211" s="627"/>
      <c r="O211" s="627"/>
      <c r="P211" s="627"/>
      <c r="Q211" s="627"/>
      <c r="R211" s="627"/>
      <c r="S211" s="627"/>
    </row>
    <row r="212" spans="1:19" s="625" customFormat="1" ht="27.75" customHeight="1">
      <c r="A212" s="617">
        <f t="shared" si="3"/>
        <v>2</v>
      </c>
      <c r="B212" s="687"/>
      <c r="C212" s="614"/>
      <c r="D212" s="620"/>
      <c r="E212" s="621"/>
      <c r="F212" s="491"/>
      <c r="G212" s="622"/>
      <c r="H212" s="492"/>
      <c r="I212" s="490"/>
      <c r="J212" s="623"/>
      <c r="K212" s="627"/>
      <c r="L212" s="627"/>
      <c r="M212" s="627"/>
      <c r="N212" s="627"/>
      <c r="O212" s="627"/>
      <c r="P212" s="627"/>
      <c r="Q212" s="627"/>
      <c r="R212" s="627"/>
      <c r="S212" s="627"/>
    </row>
    <row r="213" spans="1:19" s="625" customFormat="1" ht="27.75" customHeight="1">
      <c r="A213" s="617">
        <f t="shared" si="3"/>
        <v>3</v>
      </c>
      <c r="B213" s="634"/>
      <c r="C213" s="614"/>
      <c r="D213" s="620"/>
      <c r="E213" s="621"/>
      <c r="F213" s="491"/>
      <c r="G213" s="622"/>
      <c r="H213" s="492"/>
      <c r="I213" s="490"/>
      <c r="J213" s="623"/>
      <c r="K213" s="624"/>
      <c r="L213" s="627"/>
      <c r="M213" s="627"/>
      <c r="N213" s="627"/>
      <c r="O213" s="627"/>
      <c r="P213" s="627"/>
      <c r="Q213" s="627"/>
      <c r="R213" s="627"/>
      <c r="S213" s="627"/>
    </row>
    <row r="214" spans="1:19" s="625" customFormat="1" ht="27.75" customHeight="1">
      <c r="A214" s="617">
        <f t="shared" si="3"/>
        <v>4</v>
      </c>
      <c r="B214" s="637"/>
      <c r="C214" s="613"/>
      <c r="D214" s="620"/>
      <c r="E214" s="621"/>
      <c r="F214" s="491"/>
      <c r="G214" s="622"/>
      <c r="H214" s="492"/>
      <c r="I214" s="490"/>
      <c r="J214" s="623"/>
    </row>
    <row r="215" spans="1:19" s="625" customFormat="1" ht="27.75" customHeight="1">
      <c r="A215" s="617">
        <f t="shared" si="3"/>
        <v>5</v>
      </c>
      <c r="B215" s="634"/>
      <c r="C215" s="614"/>
      <c r="D215" s="620"/>
      <c r="E215" s="621"/>
      <c r="F215" s="491"/>
      <c r="G215" s="622"/>
      <c r="H215" s="492"/>
      <c r="I215" s="490"/>
      <c r="J215" s="623"/>
    </row>
    <row r="216" spans="1:19" s="625" customFormat="1" ht="27.75" customHeight="1">
      <c r="A216" s="617">
        <f t="shared" si="3"/>
        <v>6</v>
      </c>
      <c r="B216" s="687"/>
      <c r="C216" s="614"/>
      <c r="D216" s="620"/>
      <c r="E216" s="621"/>
      <c r="F216" s="491"/>
      <c r="G216" s="622"/>
      <c r="H216" s="492"/>
      <c r="I216" s="490"/>
      <c r="J216" s="623"/>
    </row>
    <row r="217" spans="1:19" s="625" customFormat="1" ht="27.75" customHeight="1">
      <c r="A217" s="617">
        <f t="shared" si="3"/>
        <v>7</v>
      </c>
      <c r="B217" s="634"/>
      <c r="C217" s="614"/>
      <c r="D217" s="620"/>
      <c r="E217" s="621"/>
      <c r="F217" s="491"/>
      <c r="G217" s="622"/>
      <c r="H217" s="492"/>
      <c r="I217" s="490"/>
      <c r="J217" s="623"/>
      <c r="K217" s="627"/>
      <c r="L217" s="627"/>
      <c r="M217" s="627"/>
      <c r="N217" s="627"/>
      <c r="O217" s="627"/>
      <c r="P217" s="627"/>
      <c r="Q217" s="627"/>
      <c r="R217" s="627"/>
      <c r="S217" s="627"/>
    </row>
    <row r="218" spans="1:19" s="625" customFormat="1" ht="27.75" customHeight="1">
      <c r="A218" s="617">
        <f t="shared" si="3"/>
        <v>8</v>
      </c>
      <c r="B218" s="634"/>
      <c r="C218" s="613"/>
      <c r="D218" s="620"/>
      <c r="E218" s="621"/>
      <c r="F218" s="491"/>
      <c r="G218" s="622"/>
      <c r="H218" s="492"/>
      <c r="I218" s="490"/>
      <c r="J218" s="623"/>
      <c r="K218" s="627"/>
      <c r="L218" s="627"/>
      <c r="M218" s="627"/>
      <c r="N218" s="627"/>
      <c r="O218" s="627"/>
      <c r="P218" s="627"/>
      <c r="Q218" s="627"/>
      <c r="R218" s="627"/>
      <c r="S218" s="627"/>
    </row>
    <row r="219" spans="1:19" s="625" customFormat="1" ht="27.75" customHeight="1">
      <c r="A219" s="617">
        <f t="shared" si="3"/>
        <v>9</v>
      </c>
      <c r="B219" s="634"/>
      <c r="C219" s="613"/>
      <c r="D219" s="620"/>
      <c r="E219" s="621"/>
      <c r="F219" s="491"/>
      <c r="G219" s="622"/>
      <c r="H219" s="492"/>
      <c r="I219" s="490"/>
      <c r="J219" s="623"/>
      <c r="K219" s="624"/>
    </row>
    <row r="220" spans="1:19" s="625" customFormat="1" ht="27.75" customHeight="1">
      <c r="A220" s="617">
        <f t="shared" si="3"/>
        <v>10</v>
      </c>
      <c r="B220" s="634"/>
      <c r="C220" s="613"/>
      <c r="D220" s="620"/>
      <c r="E220" s="621"/>
      <c r="F220" s="491"/>
      <c r="G220" s="622"/>
      <c r="H220" s="492"/>
      <c r="I220" s="490"/>
      <c r="J220" s="623"/>
      <c r="K220" s="624"/>
    </row>
    <row r="221" spans="1:19" s="625" customFormat="1" ht="27.75" customHeight="1">
      <c r="A221" s="617">
        <f t="shared" si="3"/>
        <v>11</v>
      </c>
      <c r="B221" s="686"/>
      <c r="C221" s="613"/>
      <c r="D221" s="620"/>
      <c r="E221" s="621"/>
      <c r="F221" s="491"/>
      <c r="G221" s="622"/>
      <c r="H221" s="492"/>
      <c r="I221" s="490"/>
      <c r="J221" s="623"/>
      <c r="K221" s="627"/>
      <c r="L221" s="627"/>
      <c r="M221" s="627"/>
      <c r="N221" s="627"/>
      <c r="O221" s="627"/>
      <c r="P221" s="627"/>
      <c r="Q221" s="627"/>
      <c r="R221" s="627"/>
      <c r="S221" s="627"/>
    </row>
    <row r="222" spans="1:19" s="625" customFormat="1" ht="27.75" customHeight="1">
      <c r="A222" s="617">
        <f t="shared" si="3"/>
        <v>12</v>
      </c>
      <c r="B222" s="634"/>
      <c r="C222" s="613"/>
      <c r="D222" s="620"/>
      <c r="E222" s="621"/>
      <c r="F222" s="491"/>
      <c r="G222" s="622"/>
      <c r="H222" s="492"/>
      <c r="I222" s="490"/>
      <c r="J222" s="623"/>
    </row>
    <row r="223" spans="1:19" s="625" customFormat="1" ht="27.75" customHeight="1">
      <c r="A223" s="617">
        <f t="shared" si="3"/>
        <v>13</v>
      </c>
      <c r="B223" s="634"/>
      <c r="C223" s="614"/>
      <c r="D223" s="620"/>
      <c r="E223" s="621"/>
      <c r="F223" s="491"/>
      <c r="G223" s="622"/>
      <c r="H223" s="492"/>
      <c r="I223" s="490"/>
      <c r="J223" s="623"/>
    </row>
    <row r="224" spans="1:19" s="625" customFormat="1" ht="27.75" customHeight="1">
      <c r="A224" s="617">
        <f t="shared" si="3"/>
        <v>14</v>
      </c>
      <c r="B224" s="634"/>
      <c r="C224" s="614"/>
      <c r="D224" s="620"/>
      <c r="E224" s="621"/>
      <c r="F224" s="491"/>
      <c r="G224" s="622"/>
      <c r="H224" s="490"/>
      <c r="I224" s="490"/>
      <c r="J224" s="623"/>
    </row>
    <row r="225" spans="1:10" s="625" customFormat="1" ht="27.75" customHeight="1">
      <c r="A225" s="617">
        <f t="shared" si="3"/>
        <v>15</v>
      </c>
      <c r="B225" s="634"/>
      <c r="C225" s="614"/>
      <c r="D225" s="620"/>
      <c r="E225" s="621"/>
      <c r="F225" s="491"/>
      <c r="G225" s="622"/>
      <c r="H225" s="490"/>
      <c r="I225" s="490"/>
      <c r="J225" s="623"/>
    </row>
    <row r="226" spans="1:10" s="625" customFormat="1" ht="27.75" customHeight="1">
      <c r="A226" s="617">
        <f>IF(A225=17,1,A225+1)</f>
        <v>16</v>
      </c>
      <c r="B226" s="634"/>
      <c r="C226" s="614"/>
      <c r="D226" s="620"/>
      <c r="E226" s="621"/>
      <c r="F226" s="491"/>
      <c r="G226" s="622"/>
      <c r="H226" s="490"/>
      <c r="I226" s="490"/>
      <c r="J226" s="623"/>
    </row>
    <row r="227" spans="1:10" s="625" customFormat="1" ht="27.75" customHeight="1">
      <c r="A227" s="617">
        <f>IF(A226=17,1,A226+1)</f>
        <v>17</v>
      </c>
      <c r="B227" s="689"/>
      <c r="C227" s="619"/>
      <c r="D227" s="620"/>
      <c r="E227" s="621"/>
      <c r="F227" s="491"/>
      <c r="G227" s="622"/>
      <c r="H227" s="490"/>
      <c r="I227" s="490"/>
      <c r="J227" s="623"/>
    </row>
    <row r="228" spans="1:10" s="625" customFormat="1" ht="27.75" customHeight="1">
      <c r="A228" s="617">
        <f>IF(A227=17,1,A227+1)</f>
        <v>1</v>
      </c>
      <c r="B228" s="687"/>
      <c r="C228" s="614"/>
      <c r="D228" s="620"/>
      <c r="E228" s="621"/>
      <c r="F228" s="491"/>
      <c r="G228" s="622"/>
      <c r="H228" s="490"/>
      <c r="I228" s="490"/>
      <c r="J228" s="623"/>
    </row>
    <row r="229" spans="1:10" s="625" customFormat="1" ht="27.75" customHeight="1">
      <c r="A229" s="617" t="e">
        <f>IF(#REF!=17,1,#REF!+1)</f>
        <v>#REF!</v>
      </c>
      <c r="B229" s="634"/>
      <c r="C229" s="613"/>
      <c r="D229" s="620"/>
      <c r="E229" s="621"/>
      <c r="F229" s="491"/>
      <c r="G229" s="622"/>
      <c r="H229" s="492"/>
      <c r="I229" s="490"/>
      <c r="J229" s="623"/>
    </row>
    <row r="230" spans="1:10" s="625" customFormat="1" ht="27.75" customHeight="1">
      <c r="A230" s="617" t="e">
        <f t="shared" si="3"/>
        <v>#REF!</v>
      </c>
      <c r="B230" s="634"/>
      <c r="C230" s="613"/>
      <c r="D230" s="620"/>
      <c r="E230" s="621"/>
      <c r="F230" s="491"/>
      <c r="G230" s="622"/>
      <c r="H230" s="492"/>
      <c r="I230" s="490"/>
      <c r="J230" s="623"/>
    </row>
    <row r="231" spans="1:10" s="625" customFormat="1" ht="27.75" customHeight="1">
      <c r="A231" s="617" t="e">
        <f t="shared" si="3"/>
        <v>#REF!</v>
      </c>
      <c r="B231" s="634"/>
      <c r="C231" s="614"/>
      <c r="D231" s="620"/>
      <c r="E231" s="621"/>
      <c r="F231" s="491"/>
      <c r="G231" s="622"/>
      <c r="H231" s="490"/>
      <c r="I231" s="490"/>
      <c r="J231" s="623"/>
    </row>
    <row r="232" spans="1:10" s="625" customFormat="1" ht="27.75" customHeight="1">
      <c r="A232" s="617" t="e">
        <f t="shared" si="3"/>
        <v>#REF!</v>
      </c>
      <c r="B232" s="634"/>
      <c r="C232" s="614"/>
      <c r="D232" s="620"/>
      <c r="E232" s="621"/>
      <c r="F232" s="491"/>
      <c r="G232" s="622"/>
      <c r="H232" s="490"/>
      <c r="I232" s="490"/>
      <c r="J232" s="623"/>
    </row>
    <row r="233" spans="1:10" s="625" customFormat="1" ht="27.75" customHeight="1">
      <c r="A233" s="617" t="e">
        <f t="shared" si="3"/>
        <v>#REF!</v>
      </c>
      <c r="B233" s="634"/>
      <c r="C233" s="616"/>
      <c r="D233" s="620"/>
      <c r="E233" s="621"/>
      <c r="F233" s="491"/>
      <c r="G233" s="622"/>
      <c r="H233" s="635"/>
      <c r="I233" s="490"/>
      <c r="J233" s="623"/>
    </row>
    <row r="234" spans="1:10" s="625" customFormat="1" ht="27.75" customHeight="1">
      <c r="A234" s="617" t="e">
        <f t="shared" si="3"/>
        <v>#REF!</v>
      </c>
      <c r="B234" s="634"/>
      <c r="C234" s="613"/>
      <c r="D234" s="620"/>
      <c r="E234" s="621"/>
      <c r="F234" s="491"/>
      <c r="G234" s="622"/>
      <c r="H234" s="490"/>
      <c r="I234" s="490"/>
      <c r="J234" s="623"/>
    </row>
    <row r="235" spans="1:10" s="625" customFormat="1" ht="27.75" customHeight="1">
      <c r="A235" s="617" t="e">
        <f t="shared" si="3"/>
        <v>#REF!</v>
      </c>
      <c r="B235" s="634"/>
      <c r="C235" s="613"/>
      <c r="D235" s="620"/>
      <c r="E235" s="621"/>
      <c r="F235" s="491"/>
      <c r="G235" s="622"/>
      <c r="H235" s="492"/>
      <c r="I235" s="490"/>
      <c r="J235" s="623"/>
    </row>
    <row r="236" spans="1:10" s="625" customFormat="1" ht="27.75" customHeight="1">
      <c r="A236" s="617" t="e">
        <f t="shared" si="3"/>
        <v>#REF!</v>
      </c>
      <c r="B236" s="634"/>
      <c r="C236" s="614"/>
      <c r="D236" s="620"/>
      <c r="E236" s="621"/>
      <c r="F236" s="491"/>
      <c r="G236" s="622"/>
      <c r="H236" s="492"/>
      <c r="I236" s="490"/>
      <c r="J236" s="623"/>
    </row>
    <row r="237" spans="1:10" s="625" customFormat="1" ht="27.75" customHeight="1">
      <c r="A237" s="617" t="e">
        <f t="shared" si="3"/>
        <v>#REF!</v>
      </c>
      <c r="B237" s="634"/>
      <c r="C237" s="613"/>
      <c r="D237" s="620"/>
      <c r="E237" s="621"/>
      <c r="F237" s="491"/>
      <c r="G237" s="622"/>
      <c r="H237" s="492"/>
      <c r="I237" s="490"/>
      <c r="J237" s="623"/>
    </row>
    <row r="238" spans="1:10" s="625" customFormat="1" ht="27.75" customHeight="1">
      <c r="A238" s="617" t="e">
        <f t="shared" si="3"/>
        <v>#REF!</v>
      </c>
      <c r="B238" s="634"/>
      <c r="C238" s="613"/>
      <c r="D238" s="620"/>
      <c r="E238" s="621"/>
      <c r="F238" s="491"/>
      <c r="G238" s="622"/>
      <c r="H238" s="492"/>
      <c r="I238" s="490"/>
      <c r="J238" s="623"/>
    </row>
    <row r="239" spans="1:10" s="625" customFormat="1" ht="27.75" customHeight="1">
      <c r="A239" s="617" t="e">
        <f t="shared" si="3"/>
        <v>#REF!</v>
      </c>
      <c r="B239" s="634"/>
      <c r="C239" s="613"/>
      <c r="D239" s="620"/>
      <c r="E239" s="621"/>
      <c r="F239" s="491"/>
      <c r="G239" s="622"/>
      <c r="H239" s="492"/>
      <c r="I239" s="490"/>
      <c r="J239" s="623"/>
    </row>
    <row r="240" spans="1:10" s="625" customFormat="1" ht="27.75" customHeight="1">
      <c r="A240" s="617" t="e">
        <f t="shared" si="3"/>
        <v>#REF!</v>
      </c>
      <c r="B240" s="686"/>
      <c r="C240" s="613"/>
      <c r="D240" s="620"/>
      <c r="E240" s="621"/>
      <c r="F240" s="491"/>
      <c r="G240" s="622"/>
      <c r="H240" s="492"/>
      <c r="I240" s="490"/>
      <c r="J240" s="623"/>
    </row>
    <row r="241" spans="1:10" s="625" customFormat="1" ht="27.75" customHeight="1">
      <c r="A241" s="617" t="e">
        <f t="shared" si="3"/>
        <v>#REF!</v>
      </c>
      <c r="B241" s="634"/>
      <c r="C241" s="613"/>
      <c r="D241" s="620"/>
      <c r="E241" s="621"/>
      <c r="F241" s="491"/>
      <c r="G241" s="622"/>
      <c r="H241" s="492"/>
      <c r="I241" s="490"/>
      <c r="J241" s="623"/>
    </row>
    <row r="242" spans="1:10" s="625" customFormat="1" ht="27.75" customHeight="1">
      <c r="A242" s="617" t="e">
        <f t="shared" si="3"/>
        <v>#REF!</v>
      </c>
      <c r="B242" s="634"/>
      <c r="C242" s="613"/>
      <c r="D242" s="620"/>
      <c r="E242" s="621"/>
      <c r="F242" s="491"/>
      <c r="G242" s="622"/>
      <c r="H242" s="492"/>
      <c r="I242" s="490"/>
      <c r="J242" s="623"/>
    </row>
    <row r="243" spans="1:10" s="625" customFormat="1" ht="27.75" customHeight="1">
      <c r="A243" s="617" t="e">
        <f t="shared" si="3"/>
        <v>#REF!</v>
      </c>
      <c r="B243" s="634"/>
      <c r="C243" s="613"/>
      <c r="D243" s="620"/>
      <c r="E243" s="621"/>
      <c r="F243" s="491"/>
      <c r="G243" s="622"/>
      <c r="H243" s="492"/>
      <c r="I243" s="490"/>
      <c r="J243" s="623"/>
    </row>
    <row r="244" spans="1:10" s="625" customFormat="1" ht="27.75" customHeight="1">
      <c r="A244" s="617" t="e">
        <f t="shared" si="3"/>
        <v>#REF!</v>
      </c>
      <c r="B244" s="634"/>
      <c r="C244" s="613"/>
      <c r="D244" s="620"/>
      <c r="E244" s="621"/>
      <c r="F244" s="491"/>
      <c r="G244" s="622"/>
      <c r="H244" s="492"/>
      <c r="I244" s="490"/>
      <c r="J244" s="623"/>
    </row>
    <row r="245" spans="1:10" s="625" customFormat="1" ht="27.75" customHeight="1">
      <c r="A245" s="617" t="e">
        <f t="shared" si="3"/>
        <v>#REF!</v>
      </c>
      <c r="B245" s="634"/>
      <c r="C245" s="613"/>
      <c r="D245" s="620"/>
      <c r="E245" s="621"/>
      <c r="F245" s="491"/>
      <c r="G245" s="622"/>
      <c r="H245" s="492"/>
      <c r="I245" s="490"/>
      <c r="J245" s="623"/>
    </row>
    <row r="246" spans="1:10" s="625" customFormat="1" ht="27.75" customHeight="1">
      <c r="A246" s="617" t="e">
        <f t="shared" si="3"/>
        <v>#REF!</v>
      </c>
      <c r="B246" s="634"/>
      <c r="C246" s="613"/>
      <c r="D246" s="620"/>
      <c r="E246" s="621"/>
      <c r="F246" s="491"/>
      <c r="G246" s="622"/>
      <c r="H246" s="492"/>
      <c r="I246" s="490"/>
      <c r="J246" s="623"/>
    </row>
    <row r="247" spans="1:10" s="625" customFormat="1" ht="27.75" customHeight="1">
      <c r="A247" s="617" t="e">
        <f t="shared" si="3"/>
        <v>#REF!</v>
      </c>
      <c r="B247" s="634"/>
      <c r="C247" s="613"/>
      <c r="D247" s="620"/>
      <c r="E247" s="621"/>
      <c r="F247" s="491"/>
      <c r="G247" s="622"/>
      <c r="H247" s="492"/>
      <c r="I247" s="490"/>
      <c r="J247" s="623"/>
    </row>
    <row r="248" spans="1:10" s="625" customFormat="1" ht="27.75" customHeight="1">
      <c r="A248" s="617" t="e">
        <f t="shared" si="3"/>
        <v>#REF!</v>
      </c>
      <c r="B248" s="634"/>
      <c r="C248" s="613"/>
      <c r="D248" s="620"/>
      <c r="E248" s="621"/>
      <c r="F248" s="491"/>
      <c r="G248" s="622"/>
      <c r="H248" s="492"/>
      <c r="I248" s="490"/>
      <c r="J248" s="623"/>
    </row>
    <row r="249" spans="1:10" s="625" customFormat="1" ht="27.75" customHeight="1">
      <c r="A249" s="617" t="e">
        <f t="shared" si="3"/>
        <v>#REF!</v>
      </c>
      <c r="B249" s="634"/>
      <c r="C249" s="613"/>
      <c r="D249" s="620"/>
      <c r="E249" s="621"/>
      <c r="F249" s="491"/>
      <c r="G249" s="622"/>
      <c r="H249" s="492"/>
      <c r="I249" s="490"/>
      <c r="J249" s="623"/>
    </row>
    <row r="250" spans="1:10" s="625" customFormat="1" ht="27.75" customHeight="1">
      <c r="A250" s="617" t="e">
        <f t="shared" si="3"/>
        <v>#REF!</v>
      </c>
      <c r="B250" s="634"/>
      <c r="C250" s="613"/>
      <c r="D250" s="620"/>
      <c r="E250" s="621"/>
      <c r="F250" s="491"/>
      <c r="G250" s="622"/>
      <c r="H250" s="492"/>
      <c r="I250" s="490"/>
      <c r="J250" s="623"/>
    </row>
    <row r="251" spans="1:10" s="625" customFormat="1" ht="27.75" customHeight="1">
      <c r="A251" s="617" t="e">
        <f t="shared" si="3"/>
        <v>#REF!</v>
      </c>
      <c r="B251" s="634"/>
      <c r="C251" s="613"/>
      <c r="D251" s="620"/>
      <c r="E251" s="621"/>
      <c r="F251" s="491"/>
      <c r="G251" s="622"/>
      <c r="H251" s="492"/>
      <c r="I251" s="490"/>
      <c r="J251" s="623"/>
    </row>
    <row r="252" spans="1:10" s="625" customFormat="1" ht="27.75" customHeight="1">
      <c r="A252" s="617" t="e">
        <f t="shared" si="3"/>
        <v>#REF!</v>
      </c>
      <c r="B252" s="634"/>
      <c r="C252" s="613"/>
      <c r="D252" s="620"/>
      <c r="E252" s="621"/>
      <c r="F252" s="491"/>
      <c r="G252" s="622"/>
      <c r="H252" s="492"/>
      <c r="I252" s="490"/>
      <c r="J252" s="623"/>
    </row>
    <row r="253" spans="1:10" s="625" customFormat="1" ht="27.75" customHeight="1">
      <c r="A253" s="617" t="e">
        <f t="shared" si="3"/>
        <v>#REF!</v>
      </c>
      <c r="B253" s="634"/>
      <c r="C253" s="613"/>
      <c r="D253" s="620"/>
      <c r="E253" s="621"/>
      <c r="F253" s="491"/>
      <c r="G253" s="622"/>
      <c r="H253" s="492"/>
      <c r="I253" s="490"/>
      <c r="J253" s="623"/>
    </row>
    <row r="254" spans="1:10" s="625" customFormat="1" ht="27.75" customHeight="1">
      <c r="A254" s="617" t="e">
        <f t="shared" si="3"/>
        <v>#REF!</v>
      </c>
      <c r="B254" s="634"/>
      <c r="C254" s="613"/>
      <c r="D254" s="620"/>
      <c r="E254" s="621"/>
      <c r="F254" s="491"/>
      <c r="G254" s="622"/>
      <c r="H254" s="492"/>
      <c r="I254" s="490"/>
      <c r="J254" s="623"/>
    </row>
    <row r="255" spans="1:10" s="625" customFormat="1" ht="27.75" customHeight="1">
      <c r="A255" s="617" t="e">
        <f t="shared" si="3"/>
        <v>#REF!</v>
      </c>
      <c r="B255" s="634"/>
      <c r="C255" s="613"/>
      <c r="D255" s="620"/>
      <c r="E255" s="621"/>
      <c r="F255" s="491"/>
      <c r="G255" s="622"/>
      <c r="H255" s="492"/>
      <c r="I255" s="490"/>
      <c r="J255" s="623"/>
    </row>
    <row r="256" spans="1:10" s="625" customFormat="1" ht="27.75" customHeight="1">
      <c r="A256" s="617" t="e">
        <f t="shared" si="3"/>
        <v>#REF!</v>
      </c>
      <c r="B256" s="634"/>
      <c r="C256" s="613"/>
      <c r="D256" s="620"/>
      <c r="E256" s="621"/>
      <c r="F256" s="491"/>
      <c r="G256" s="622"/>
      <c r="H256" s="492"/>
      <c r="I256" s="490"/>
      <c r="J256" s="623"/>
    </row>
    <row r="257" spans="1:10" s="625" customFormat="1" ht="27.75" customHeight="1">
      <c r="A257" s="617" t="e">
        <f t="shared" si="3"/>
        <v>#REF!</v>
      </c>
      <c r="B257" s="634"/>
      <c r="C257" s="613"/>
      <c r="D257" s="620"/>
      <c r="E257" s="621"/>
      <c r="F257" s="491"/>
      <c r="G257" s="622"/>
      <c r="H257" s="492"/>
      <c r="I257" s="490"/>
      <c r="J257" s="623"/>
    </row>
    <row r="258" spans="1:10" s="625" customFormat="1" ht="27.75" customHeight="1">
      <c r="A258" s="617" t="e">
        <f t="shared" si="3"/>
        <v>#REF!</v>
      </c>
      <c r="B258" s="634"/>
      <c r="C258" s="613"/>
      <c r="D258" s="620"/>
      <c r="E258" s="621"/>
      <c r="F258" s="491"/>
      <c r="G258" s="622"/>
      <c r="H258" s="492"/>
      <c r="I258" s="490"/>
      <c r="J258" s="623"/>
    </row>
    <row r="259" spans="1:10" s="625" customFormat="1" ht="27.75" customHeight="1">
      <c r="A259" s="617" t="e">
        <f t="shared" si="3"/>
        <v>#REF!</v>
      </c>
      <c r="B259" s="634"/>
      <c r="C259" s="613"/>
      <c r="D259" s="620"/>
      <c r="E259" s="621"/>
      <c r="F259" s="491"/>
      <c r="G259" s="622"/>
      <c r="H259" s="492"/>
      <c r="I259" s="490"/>
      <c r="J259" s="623"/>
    </row>
    <row r="260" spans="1:10" s="625" customFormat="1" ht="27.75" customHeight="1">
      <c r="A260" s="617" t="e">
        <f t="shared" si="3"/>
        <v>#REF!</v>
      </c>
      <c r="B260" s="618"/>
      <c r="C260" s="613"/>
      <c r="D260" s="620"/>
      <c r="E260" s="621"/>
      <c r="F260" s="491"/>
      <c r="G260" s="622"/>
      <c r="H260" s="492"/>
      <c r="I260" s="490"/>
      <c r="J260" s="623"/>
    </row>
    <row r="261" spans="1:10" s="625" customFormat="1" ht="27.75" customHeight="1">
      <c r="A261" s="617" t="e">
        <f t="shared" si="3"/>
        <v>#REF!</v>
      </c>
      <c r="B261" s="618"/>
      <c r="C261" s="613"/>
      <c r="D261" s="620"/>
      <c r="E261" s="621"/>
      <c r="F261" s="491"/>
      <c r="G261" s="622"/>
      <c r="H261" s="492"/>
      <c r="I261" s="490"/>
      <c r="J261" s="623"/>
    </row>
    <row r="262" spans="1:10" s="625" customFormat="1" ht="27.75" customHeight="1">
      <c r="A262" s="617" t="e">
        <f t="shared" si="3"/>
        <v>#REF!</v>
      </c>
      <c r="B262" s="618"/>
      <c r="C262" s="613"/>
      <c r="D262" s="620"/>
      <c r="E262" s="621"/>
      <c r="F262" s="491"/>
      <c r="G262" s="622"/>
      <c r="H262" s="492"/>
      <c r="I262" s="490"/>
      <c r="J262" s="623"/>
    </row>
    <row r="263" spans="1:10" s="625" customFormat="1" ht="27.75" customHeight="1">
      <c r="A263" s="617" t="e">
        <f t="shared" ref="A263:A265" si="4">IF(A262=17,1,A262+1)</f>
        <v>#REF!</v>
      </c>
      <c r="B263" s="618"/>
      <c r="C263" s="613"/>
      <c r="D263" s="620"/>
      <c r="E263" s="621"/>
      <c r="F263" s="491"/>
      <c r="G263" s="622"/>
      <c r="H263" s="492"/>
      <c r="I263" s="490"/>
      <c r="J263" s="623"/>
    </row>
    <row r="264" spans="1:10" s="625" customFormat="1" ht="27.75" customHeight="1">
      <c r="A264" s="617" t="e">
        <f t="shared" si="4"/>
        <v>#REF!</v>
      </c>
      <c r="B264" s="618"/>
      <c r="C264" s="613"/>
      <c r="D264" s="620"/>
      <c r="E264" s="621"/>
      <c r="F264" s="491"/>
      <c r="G264" s="622"/>
      <c r="H264" s="492"/>
      <c r="I264" s="490"/>
      <c r="J264" s="623"/>
    </row>
    <row r="265" spans="1:10" s="625" customFormat="1" ht="27.75" customHeight="1">
      <c r="A265" s="617" t="e">
        <f t="shared" si="4"/>
        <v>#REF!</v>
      </c>
      <c r="B265" s="618"/>
      <c r="C265" s="613"/>
      <c r="D265" s="620"/>
      <c r="E265" s="621"/>
      <c r="F265" s="491"/>
      <c r="G265" s="622"/>
      <c r="H265" s="492"/>
      <c r="I265" s="490"/>
      <c r="J265" s="623"/>
    </row>
    <row r="266" spans="1:10" ht="26.1" customHeight="1">
      <c r="D266" s="64"/>
      <c r="E266" s="71"/>
      <c r="H266" s="73"/>
    </row>
    <row r="267" spans="1:10" ht="26.1" customHeight="1">
      <c r="D267" s="64"/>
      <c r="E267" s="71"/>
      <c r="H267" s="73"/>
    </row>
    <row r="268" spans="1:10" ht="26.1" customHeight="1">
      <c r="D268" s="64"/>
      <c r="E268" s="71"/>
      <c r="H268" s="73"/>
    </row>
    <row r="269" spans="1:10" ht="26.1" customHeight="1">
      <c r="D269" s="64"/>
      <c r="E269" s="71"/>
      <c r="H269" s="73"/>
    </row>
    <row r="270" spans="1:10" ht="26.1" customHeight="1">
      <c r="D270" s="64"/>
      <c r="E270" s="71"/>
      <c r="H270" s="73"/>
    </row>
    <row r="271" spans="1:10" ht="26.1" customHeight="1">
      <c r="D271" s="64"/>
      <c r="E271" s="71"/>
      <c r="H271" s="73"/>
    </row>
    <row r="272" spans="1:10" ht="26.1" customHeight="1">
      <c r="D272" s="64"/>
      <c r="E272" s="71"/>
      <c r="H272" s="73"/>
    </row>
    <row r="273" spans="4:8" ht="26.1" customHeight="1">
      <c r="D273" s="64"/>
      <c r="E273" s="71"/>
      <c r="H273" s="73"/>
    </row>
    <row r="274" spans="4:8" ht="26.1" customHeight="1">
      <c r="D274" s="64"/>
      <c r="E274" s="71"/>
      <c r="H274" s="73"/>
    </row>
    <row r="275" spans="4:8" ht="26.1" customHeight="1">
      <c r="D275" s="64"/>
      <c r="E275" s="71"/>
      <c r="H275" s="73"/>
    </row>
    <row r="276" spans="4:8" ht="26.1" customHeight="1">
      <c r="D276" s="64"/>
      <c r="E276" s="71"/>
      <c r="H276" s="73"/>
    </row>
    <row r="277" spans="4:8" ht="26.1" customHeight="1">
      <c r="D277" s="64"/>
      <c r="E277" s="71"/>
      <c r="H277" s="73"/>
    </row>
    <row r="278" spans="4:8" ht="26.1" customHeight="1">
      <c r="D278" s="64"/>
      <c r="E278" s="71"/>
      <c r="H278" s="73"/>
    </row>
    <row r="279" spans="4:8" ht="26.1" customHeight="1">
      <c r="D279" s="64"/>
      <c r="E279" s="71"/>
      <c r="H279" s="73"/>
    </row>
    <row r="280" spans="4:8" ht="26.1" customHeight="1">
      <c r="D280" s="64"/>
      <c r="E280" s="71"/>
      <c r="H280" s="73"/>
    </row>
    <row r="281" spans="4:8" ht="26.1" customHeight="1">
      <c r="D281" s="64"/>
      <c r="E281" s="71"/>
      <c r="H281" s="73"/>
    </row>
    <row r="282" spans="4:8" ht="26.1" customHeight="1">
      <c r="D282" s="64"/>
      <c r="E282" s="71"/>
      <c r="H282" s="73"/>
    </row>
    <row r="283" spans="4:8" ht="26.1" customHeight="1">
      <c r="D283" s="64"/>
      <c r="E283" s="71"/>
      <c r="H283" s="73"/>
    </row>
    <row r="284" spans="4:8" ht="26.1" customHeight="1">
      <c r="D284" s="64"/>
      <c r="E284" s="71"/>
      <c r="H284" s="73"/>
    </row>
    <row r="285" spans="4:8" ht="26.1" customHeight="1">
      <c r="D285" s="64"/>
      <c r="E285" s="71"/>
      <c r="H285" s="73"/>
    </row>
    <row r="286" spans="4:8" ht="26.1" customHeight="1">
      <c r="D286" s="64"/>
      <c r="E286" s="71"/>
      <c r="H286" s="73"/>
    </row>
    <row r="287" spans="4:8" ht="26.1" customHeight="1">
      <c r="D287" s="64"/>
      <c r="E287" s="71"/>
      <c r="H287" s="73"/>
    </row>
    <row r="288" spans="4:8" ht="26.1" customHeight="1">
      <c r="D288" s="64"/>
      <c r="E288" s="71"/>
      <c r="H288" s="73"/>
    </row>
    <row r="289" spans="4:8" ht="26.1" customHeight="1">
      <c r="D289" s="64"/>
      <c r="E289" s="71"/>
      <c r="H289" s="73"/>
    </row>
    <row r="290" spans="4:8" ht="26.1" customHeight="1">
      <c r="D290" s="64"/>
      <c r="E290" s="71"/>
      <c r="H290" s="73"/>
    </row>
    <row r="291" spans="4:8" ht="26.1" customHeight="1">
      <c r="D291" s="64"/>
      <c r="E291" s="71"/>
      <c r="H291" s="73"/>
    </row>
    <row r="292" spans="4:8" ht="26.1" customHeight="1">
      <c r="D292" s="64"/>
      <c r="E292" s="71"/>
      <c r="H292" s="73"/>
    </row>
    <row r="293" spans="4:8" ht="26.1" customHeight="1">
      <c r="D293" s="64"/>
      <c r="E293" s="71"/>
      <c r="H293" s="73"/>
    </row>
    <row r="294" spans="4:8" ht="26.1" customHeight="1">
      <c r="D294" s="64"/>
      <c r="E294" s="71"/>
      <c r="H294" s="73"/>
    </row>
    <row r="295" spans="4:8" ht="26.1" customHeight="1">
      <c r="D295" s="64"/>
      <c r="E295" s="71"/>
      <c r="H295" s="73"/>
    </row>
    <row r="296" spans="4:8" ht="26.1" customHeight="1">
      <c r="D296" s="64"/>
      <c r="E296" s="71"/>
      <c r="H296" s="73"/>
    </row>
    <row r="297" spans="4:8" ht="26.1" customHeight="1">
      <c r="D297" s="64"/>
      <c r="E297" s="71"/>
      <c r="H297" s="73"/>
    </row>
    <row r="298" spans="4:8" ht="26.1" customHeight="1">
      <c r="D298" s="64"/>
      <c r="E298" s="71"/>
      <c r="H298" s="73"/>
    </row>
    <row r="299" spans="4:8" ht="26.1" customHeight="1">
      <c r="D299" s="64"/>
      <c r="E299" s="71"/>
      <c r="H299" s="73"/>
    </row>
    <row r="300" spans="4:8" ht="26.1" customHeight="1">
      <c r="D300" s="64"/>
      <c r="E300" s="71"/>
      <c r="H300" s="73"/>
    </row>
    <row r="301" spans="4:8" ht="26.1" customHeight="1">
      <c r="D301" s="64"/>
      <c r="E301" s="71"/>
      <c r="H301" s="73"/>
    </row>
    <row r="302" spans="4:8" ht="26.1" customHeight="1">
      <c r="D302" s="64"/>
      <c r="E302" s="71"/>
    </row>
    <row r="303" spans="4:8" ht="26.1" customHeight="1">
      <c r="D303" s="64"/>
      <c r="E303" s="71"/>
    </row>
    <row r="304" spans="4:8" ht="26.1" customHeight="1">
      <c r="D304" s="64"/>
      <c r="E304" s="71"/>
    </row>
    <row r="305" spans="4:5" ht="26.1" customHeight="1">
      <c r="D305" s="64"/>
      <c r="E305" s="71"/>
    </row>
    <row r="306" spans="4:5" ht="26.1" customHeight="1">
      <c r="D306" s="64"/>
      <c r="E306" s="71"/>
    </row>
    <row r="307" spans="4:5" ht="26.1" customHeight="1">
      <c r="D307" s="64"/>
      <c r="E307" s="71"/>
    </row>
    <row r="308" spans="4:5" ht="26.1" customHeight="1">
      <c r="D308" s="64"/>
      <c r="E308" s="71"/>
    </row>
    <row r="309" spans="4:5" ht="26.1" customHeight="1">
      <c r="D309" s="64"/>
      <c r="E309" s="71"/>
    </row>
    <row r="310" spans="4:5" ht="26.1" customHeight="1">
      <c r="D310" s="64"/>
      <c r="E310" s="71"/>
    </row>
    <row r="311" spans="4:5" ht="26.1" customHeight="1">
      <c r="D311" s="64"/>
      <c r="E311" s="71"/>
    </row>
    <row r="312" spans="4:5" ht="26.1" customHeight="1">
      <c r="D312" s="64"/>
      <c r="E312" s="71"/>
    </row>
    <row r="313" spans="4:5" ht="26.1" customHeight="1">
      <c r="D313" s="64"/>
      <c r="E313" s="71"/>
    </row>
    <row r="314" spans="4:5" ht="26.1" customHeight="1">
      <c r="D314" s="64"/>
      <c r="E314" s="71"/>
    </row>
    <row r="315" spans="4:5" ht="26.1" customHeight="1">
      <c r="D315" s="64"/>
      <c r="E315" s="71"/>
    </row>
    <row r="316" spans="4:5" ht="26.1" customHeight="1">
      <c r="D316" s="64"/>
      <c r="E316" s="71"/>
    </row>
    <row r="317" spans="4:5" ht="26.1" customHeight="1">
      <c r="D317" s="64"/>
      <c r="E317" s="71"/>
    </row>
    <row r="318" spans="4:5" ht="26.1" customHeight="1">
      <c r="D318" s="64"/>
      <c r="E318" s="71"/>
    </row>
    <row r="319" spans="4:5" ht="26.1" customHeight="1">
      <c r="D319" s="64"/>
      <c r="E319" s="71"/>
    </row>
    <row r="320" spans="4:5" ht="26.1" customHeight="1">
      <c r="D320" s="64"/>
      <c r="E320" s="71"/>
    </row>
    <row r="321" spans="4:5" ht="26.1" customHeight="1">
      <c r="D321" s="64"/>
      <c r="E321" s="71"/>
    </row>
    <row r="322" spans="4:5" ht="26.1" customHeight="1">
      <c r="D322" s="64"/>
      <c r="E322" s="71"/>
    </row>
    <row r="323" spans="4:5" ht="26.1" customHeight="1">
      <c r="D323" s="64"/>
      <c r="E323" s="71"/>
    </row>
    <row r="324" spans="4:5" ht="26.1" customHeight="1">
      <c r="D324" s="64"/>
      <c r="E324" s="71"/>
    </row>
    <row r="325" spans="4:5" ht="26.1" customHeight="1">
      <c r="D325" s="64"/>
      <c r="E325" s="71"/>
    </row>
    <row r="326" spans="4:5" ht="26.1" customHeight="1">
      <c r="D326" s="64"/>
      <c r="E326" s="71"/>
    </row>
    <row r="327" spans="4:5" ht="26.1" customHeight="1">
      <c r="D327" s="64"/>
      <c r="E327" s="71"/>
    </row>
    <row r="328" spans="4:5" ht="26.1" customHeight="1">
      <c r="D328" s="64"/>
      <c r="E328" s="71"/>
    </row>
    <row r="329" spans="4:5" ht="26.1" customHeight="1">
      <c r="D329" s="64"/>
      <c r="E329" s="71"/>
    </row>
    <row r="330" spans="4:5" ht="26.1" customHeight="1">
      <c r="D330" s="64"/>
      <c r="E330" s="71"/>
    </row>
    <row r="331" spans="4:5" ht="26.1" customHeight="1">
      <c r="D331" s="64"/>
      <c r="E331" s="71"/>
    </row>
    <row r="332" spans="4:5" ht="26.1" customHeight="1">
      <c r="D332" s="64"/>
      <c r="E332" s="71"/>
    </row>
    <row r="333" spans="4:5" ht="26.1" customHeight="1">
      <c r="D333" s="64"/>
      <c r="E333" s="71"/>
    </row>
    <row r="334" spans="4:5" ht="26.1" customHeight="1">
      <c r="D334" s="64"/>
      <c r="E334" s="71"/>
    </row>
    <row r="335" spans="4:5" ht="26.1" customHeight="1">
      <c r="D335" s="64"/>
      <c r="E335" s="71"/>
    </row>
    <row r="336" spans="4:5" ht="26.1" customHeight="1">
      <c r="D336" s="64"/>
      <c r="E336" s="71"/>
    </row>
    <row r="337" spans="4:5" ht="26.1" customHeight="1">
      <c r="D337" s="64"/>
      <c r="E337" s="71"/>
    </row>
    <row r="338" spans="4:5" ht="26.1" customHeight="1">
      <c r="D338" s="64"/>
      <c r="E338" s="71"/>
    </row>
    <row r="339" spans="4:5" ht="26.1" customHeight="1">
      <c r="D339" s="64"/>
      <c r="E339" s="71"/>
    </row>
    <row r="340" spans="4:5" ht="26.1" customHeight="1">
      <c r="D340" s="64"/>
      <c r="E340" s="71"/>
    </row>
    <row r="341" spans="4:5" ht="26.1" customHeight="1">
      <c r="D341" s="64"/>
      <c r="E341" s="71"/>
    </row>
    <row r="342" spans="4:5" ht="26.1" customHeight="1">
      <c r="D342" s="64"/>
      <c r="E342" s="71"/>
    </row>
    <row r="343" spans="4:5" ht="26.1" customHeight="1">
      <c r="D343" s="64"/>
      <c r="E343" s="71"/>
    </row>
    <row r="344" spans="4:5" ht="26.1" customHeight="1">
      <c r="D344" s="64"/>
      <c r="E344" s="71"/>
    </row>
    <row r="345" spans="4:5" ht="26.1" customHeight="1">
      <c r="D345" s="64"/>
      <c r="E345" s="71"/>
    </row>
    <row r="346" spans="4:5" ht="26.1" customHeight="1">
      <c r="D346" s="64"/>
      <c r="E346" s="71"/>
    </row>
    <row r="347" spans="4:5" ht="26.1" customHeight="1">
      <c r="D347" s="64"/>
      <c r="E347" s="71"/>
    </row>
    <row r="348" spans="4:5" ht="26.1" customHeight="1">
      <c r="D348" s="64"/>
      <c r="E348" s="71"/>
    </row>
    <row r="349" spans="4:5" ht="26.1" customHeight="1">
      <c r="D349" s="64"/>
      <c r="E349" s="71"/>
    </row>
    <row r="350" spans="4:5" ht="26.1" customHeight="1">
      <c r="D350" s="64"/>
      <c r="E350" s="71"/>
    </row>
    <row r="351" spans="4:5" ht="26.1" customHeight="1">
      <c r="D351" s="64"/>
      <c r="E351" s="71"/>
    </row>
    <row r="352" spans="4:5" ht="26.1" customHeight="1">
      <c r="D352" s="64"/>
      <c r="E352" s="71"/>
    </row>
    <row r="353" spans="4:5" ht="26.1" customHeight="1">
      <c r="D353" s="64"/>
      <c r="E353" s="71"/>
    </row>
    <row r="354" spans="4:5" ht="26.1" customHeight="1">
      <c r="D354" s="64"/>
      <c r="E354" s="71"/>
    </row>
    <row r="355" spans="4:5" ht="26.1" customHeight="1">
      <c r="D355" s="64"/>
      <c r="E355" s="71"/>
    </row>
    <row r="356" spans="4:5" ht="26.1" customHeight="1">
      <c r="D356" s="64"/>
      <c r="E356" s="71"/>
    </row>
    <row r="357" spans="4:5" ht="26.1" customHeight="1">
      <c r="D357" s="64"/>
      <c r="E357" s="71"/>
    </row>
    <row r="358" spans="4:5" ht="26.1" customHeight="1">
      <c r="D358" s="64"/>
      <c r="E358" s="71"/>
    </row>
    <row r="359" spans="4:5" ht="26.1" customHeight="1">
      <c r="D359" s="64"/>
      <c r="E359" s="71"/>
    </row>
    <row r="360" spans="4:5" ht="26.1" customHeight="1">
      <c r="D360" s="64"/>
      <c r="E360" s="71"/>
    </row>
    <row r="361" spans="4:5" ht="26.1" customHeight="1">
      <c r="D361" s="64"/>
      <c r="E361" s="71"/>
    </row>
    <row r="362" spans="4:5" ht="26.1" customHeight="1">
      <c r="D362" s="64"/>
      <c r="E362" s="71"/>
    </row>
    <row r="363" spans="4:5" ht="26.1" customHeight="1">
      <c r="D363" s="64"/>
      <c r="E363" s="71"/>
    </row>
    <row r="364" spans="4:5" ht="26.1" customHeight="1">
      <c r="D364" s="64"/>
      <c r="E364" s="71"/>
    </row>
    <row r="365" spans="4:5" ht="26.1" customHeight="1">
      <c r="D365" s="64"/>
      <c r="E365" s="71"/>
    </row>
    <row r="366" spans="4:5" ht="26.1" customHeight="1">
      <c r="D366" s="64"/>
      <c r="E366" s="71"/>
    </row>
    <row r="367" spans="4:5" ht="26.1" customHeight="1">
      <c r="D367" s="64"/>
      <c r="E367" s="71"/>
    </row>
    <row r="368" spans="4:5" ht="26.1" customHeight="1">
      <c r="D368" s="64"/>
      <c r="E368" s="71"/>
    </row>
    <row r="369" spans="4:5" ht="26.1" customHeight="1">
      <c r="D369" s="64"/>
      <c r="E369" s="71"/>
    </row>
    <row r="370" spans="4:5" ht="26.1" customHeight="1">
      <c r="D370" s="64"/>
      <c r="E370" s="71"/>
    </row>
    <row r="371" spans="4:5" ht="26.1" customHeight="1">
      <c r="D371" s="64"/>
      <c r="E371" s="71"/>
    </row>
    <row r="372" spans="4:5" ht="26.1" customHeight="1">
      <c r="D372" s="64"/>
      <c r="E372" s="71"/>
    </row>
    <row r="373" spans="4:5" ht="26.1" customHeight="1">
      <c r="D373" s="64"/>
      <c r="E373" s="71"/>
    </row>
    <row r="374" spans="4:5" ht="26.1" customHeight="1">
      <c r="D374" s="64"/>
      <c r="E374" s="71"/>
    </row>
    <row r="375" spans="4:5" ht="26.1" customHeight="1">
      <c r="D375" s="64"/>
      <c r="E375" s="71"/>
    </row>
    <row r="376" spans="4:5" ht="26.1" customHeight="1">
      <c r="D376" s="64"/>
      <c r="E376" s="71"/>
    </row>
    <row r="377" spans="4:5" ht="26.1" customHeight="1">
      <c r="D377" s="64"/>
      <c r="E377" s="71"/>
    </row>
    <row r="378" spans="4:5" ht="26.1" customHeight="1">
      <c r="D378" s="64"/>
      <c r="E378" s="71"/>
    </row>
    <row r="379" spans="4:5" ht="26.1" customHeight="1">
      <c r="D379" s="64"/>
      <c r="E379" s="71"/>
    </row>
    <row r="380" spans="4:5" ht="26.1" customHeight="1">
      <c r="D380" s="64"/>
      <c r="E380" s="71"/>
    </row>
    <row r="381" spans="4:5" ht="26.1" customHeight="1">
      <c r="D381" s="64"/>
      <c r="E381" s="71"/>
    </row>
    <row r="382" spans="4:5" ht="26.1" customHeight="1">
      <c r="D382" s="64"/>
      <c r="E382" s="71"/>
    </row>
    <row r="383" spans="4:5" ht="26.1" customHeight="1">
      <c r="D383" s="64"/>
      <c r="E383" s="71"/>
    </row>
    <row r="384" spans="4:5" ht="26.1" customHeight="1">
      <c r="D384" s="64"/>
      <c r="E384" s="71"/>
    </row>
    <row r="385" spans="4:5" ht="26.1" customHeight="1">
      <c r="D385" s="64"/>
      <c r="E385" s="71"/>
    </row>
    <row r="386" spans="4:5" ht="26.1" customHeight="1">
      <c r="D386" s="64"/>
      <c r="E386" s="71"/>
    </row>
    <row r="387" spans="4:5" ht="26.1" customHeight="1">
      <c r="D387" s="64"/>
      <c r="E387" s="71"/>
    </row>
    <row r="388" spans="4:5" ht="26.1" customHeight="1">
      <c r="D388" s="64"/>
      <c r="E388" s="71"/>
    </row>
    <row r="389" spans="4:5" ht="26.1" customHeight="1">
      <c r="D389" s="64"/>
      <c r="E389" s="71"/>
    </row>
    <row r="390" spans="4:5" ht="26.1" customHeight="1">
      <c r="D390" s="64"/>
      <c r="E390" s="71"/>
    </row>
    <row r="391" spans="4:5" ht="26.1" customHeight="1">
      <c r="D391" s="64"/>
      <c r="E391" s="71"/>
    </row>
    <row r="392" spans="4:5" ht="26.1" customHeight="1">
      <c r="D392" s="64"/>
      <c r="E392" s="71"/>
    </row>
    <row r="393" spans="4:5" ht="26.1" customHeight="1">
      <c r="D393" s="64"/>
      <c r="E393" s="71"/>
    </row>
    <row r="394" spans="4:5" ht="26.1" customHeight="1">
      <c r="D394" s="64"/>
      <c r="E394" s="71"/>
    </row>
    <row r="395" spans="4:5" ht="26.1" customHeight="1">
      <c r="D395" s="64"/>
      <c r="E395" s="71"/>
    </row>
    <row r="396" spans="4:5" ht="26.1" customHeight="1">
      <c r="D396" s="64"/>
      <c r="E396" s="71"/>
    </row>
    <row r="397" spans="4:5" ht="26.1" customHeight="1">
      <c r="D397" s="64"/>
      <c r="E397" s="71"/>
    </row>
    <row r="398" spans="4:5" ht="26.1" customHeight="1">
      <c r="D398" s="64"/>
      <c r="E398" s="71"/>
    </row>
    <row r="399" spans="4:5" ht="26.1" customHeight="1">
      <c r="D399" s="64"/>
      <c r="E399" s="71"/>
    </row>
    <row r="400" spans="4:5" ht="26.1" customHeight="1">
      <c r="D400" s="64"/>
      <c r="E400" s="71"/>
    </row>
    <row r="401" spans="4:5" ht="26.1" customHeight="1">
      <c r="D401" s="64"/>
      <c r="E401" s="71"/>
    </row>
    <row r="402" spans="4:5" ht="26.1" customHeight="1">
      <c r="D402" s="64"/>
      <c r="E402" s="71"/>
    </row>
    <row r="403" spans="4:5" ht="26.1" customHeight="1">
      <c r="D403" s="64"/>
      <c r="E403" s="71"/>
    </row>
    <row r="404" spans="4:5" ht="26.1" customHeight="1">
      <c r="D404" s="64"/>
      <c r="E404" s="71"/>
    </row>
    <row r="405" spans="4:5" ht="26.1" customHeight="1">
      <c r="D405" s="64"/>
      <c r="E405" s="71"/>
    </row>
    <row r="406" spans="4:5" ht="26.1" customHeight="1">
      <c r="D406" s="64"/>
      <c r="E406" s="71"/>
    </row>
    <row r="407" spans="4:5" ht="26.1" customHeight="1">
      <c r="D407" s="64"/>
      <c r="E407" s="71"/>
    </row>
    <row r="408" spans="4:5" ht="26.1" customHeight="1">
      <c r="D408" s="64"/>
      <c r="E408" s="71"/>
    </row>
    <row r="409" spans="4:5" ht="26.1" customHeight="1">
      <c r="D409" s="64"/>
      <c r="E409" s="71"/>
    </row>
    <row r="410" spans="4:5" ht="26.1" customHeight="1">
      <c r="D410" s="64"/>
      <c r="E410" s="71"/>
    </row>
    <row r="411" spans="4:5" ht="26.1" customHeight="1">
      <c r="D411" s="64"/>
      <c r="E411" s="71"/>
    </row>
    <row r="412" spans="4:5" ht="26.1" customHeight="1">
      <c r="D412" s="64"/>
      <c r="E412" s="71"/>
    </row>
    <row r="413" spans="4:5" ht="26.1" customHeight="1">
      <c r="D413" s="64"/>
      <c r="E413" s="71"/>
    </row>
    <row r="414" spans="4:5" ht="26.1" customHeight="1">
      <c r="D414" s="64"/>
      <c r="E414" s="71"/>
    </row>
    <row r="415" spans="4:5" ht="26.1" customHeight="1">
      <c r="D415" s="64"/>
      <c r="E415" s="71"/>
    </row>
    <row r="416" spans="4:5" ht="26.1" customHeight="1">
      <c r="D416" s="64"/>
      <c r="E416" s="71"/>
    </row>
    <row r="417" spans="4:5" ht="26.1" customHeight="1">
      <c r="D417" s="64"/>
      <c r="E417" s="71"/>
    </row>
    <row r="418" spans="4:5" ht="26.1" customHeight="1">
      <c r="D418" s="64"/>
      <c r="E418" s="71"/>
    </row>
    <row r="419" spans="4:5" ht="26.1" customHeight="1">
      <c r="D419" s="64"/>
      <c r="E419" s="71"/>
    </row>
    <row r="420" spans="4:5" ht="26.1" customHeight="1">
      <c r="D420" s="64"/>
      <c r="E420" s="71"/>
    </row>
    <row r="421" spans="4:5" ht="26.1" customHeight="1">
      <c r="D421" s="64"/>
      <c r="E421" s="71"/>
    </row>
    <row r="422" spans="4:5" ht="26.1" customHeight="1">
      <c r="D422" s="64"/>
      <c r="E422" s="71"/>
    </row>
    <row r="423" spans="4:5" ht="26.1" customHeight="1">
      <c r="D423" s="64"/>
      <c r="E423" s="71"/>
    </row>
    <row r="424" spans="4:5" ht="26.1" customHeight="1">
      <c r="D424" s="64"/>
      <c r="E424" s="71"/>
    </row>
    <row r="425" spans="4:5" ht="26.1" customHeight="1">
      <c r="D425" s="64"/>
      <c r="E425" s="71"/>
    </row>
    <row r="426" spans="4:5" ht="26.1" customHeight="1">
      <c r="D426" s="64"/>
      <c r="E426" s="71"/>
    </row>
    <row r="427" spans="4:5" ht="26.1" customHeight="1">
      <c r="D427" s="64"/>
      <c r="E427" s="71"/>
    </row>
    <row r="428" spans="4:5" ht="26.1" customHeight="1">
      <c r="D428" s="64"/>
      <c r="E428" s="71"/>
    </row>
    <row r="429" spans="4:5" ht="26.1" customHeight="1">
      <c r="D429" s="64"/>
      <c r="E429" s="71"/>
    </row>
    <row r="430" spans="4:5" ht="26.1" customHeight="1">
      <c r="D430" s="64"/>
      <c r="E430" s="71"/>
    </row>
    <row r="431" spans="4:5" ht="26.1" customHeight="1">
      <c r="D431" s="64"/>
      <c r="E431" s="71"/>
    </row>
    <row r="432" spans="4:5" ht="26.1" customHeight="1">
      <c r="D432" s="64"/>
      <c r="E432" s="71"/>
    </row>
    <row r="433" spans="4:5" ht="26.1" customHeight="1">
      <c r="D433" s="64"/>
      <c r="E433" s="71"/>
    </row>
    <row r="434" spans="4:5" ht="26.1" customHeight="1">
      <c r="D434" s="64"/>
      <c r="E434" s="71"/>
    </row>
    <row r="435" spans="4:5" ht="26.1" customHeight="1">
      <c r="D435" s="64"/>
      <c r="E435" s="71"/>
    </row>
    <row r="436" spans="4:5" ht="26.1" customHeight="1">
      <c r="D436" s="64"/>
      <c r="E436" s="71"/>
    </row>
    <row r="437" spans="4:5" ht="26.1" customHeight="1">
      <c r="D437" s="64"/>
      <c r="E437" s="71"/>
    </row>
    <row r="438" spans="4:5" ht="26.1" customHeight="1">
      <c r="D438" s="64"/>
      <c r="E438" s="71"/>
    </row>
    <row r="439" spans="4:5" ht="26.1" customHeight="1">
      <c r="D439" s="64"/>
      <c r="E439" s="71"/>
    </row>
    <row r="440" spans="4:5" ht="26.1" customHeight="1">
      <c r="D440" s="64"/>
      <c r="E440" s="71"/>
    </row>
    <row r="441" spans="4:5" ht="26.1" customHeight="1">
      <c r="D441" s="64"/>
      <c r="E441" s="71"/>
    </row>
    <row r="442" spans="4:5" ht="26.1" customHeight="1">
      <c r="D442" s="64"/>
      <c r="E442" s="71"/>
    </row>
    <row r="443" spans="4:5" ht="26.1" customHeight="1">
      <c r="D443" s="64"/>
      <c r="E443" s="71"/>
    </row>
    <row r="444" spans="4:5" ht="26.1" customHeight="1">
      <c r="D444" s="64"/>
      <c r="E444" s="71"/>
    </row>
    <row r="445" spans="4:5" ht="26.1" customHeight="1">
      <c r="D445" s="64"/>
      <c r="E445" s="71"/>
    </row>
    <row r="446" spans="4:5" ht="26.1" customHeight="1">
      <c r="D446" s="64"/>
      <c r="E446" s="71"/>
    </row>
    <row r="447" spans="4:5" ht="26.1" customHeight="1">
      <c r="D447" s="64"/>
      <c r="E447" s="71"/>
    </row>
    <row r="448" spans="4:5" ht="26.1" customHeight="1">
      <c r="D448" s="64"/>
      <c r="E448" s="71"/>
    </row>
    <row r="449" spans="4:5" ht="26.1" customHeight="1">
      <c r="D449" s="64"/>
      <c r="E449" s="71"/>
    </row>
    <row r="450" spans="4:5" ht="26.1" customHeight="1">
      <c r="D450" s="64"/>
      <c r="E450" s="71"/>
    </row>
    <row r="451" spans="4:5" ht="26.1" customHeight="1">
      <c r="D451" s="64"/>
      <c r="E451" s="71"/>
    </row>
    <row r="452" spans="4:5" ht="26.1" customHeight="1">
      <c r="D452" s="64"/>
      <c r="E452" s="71"/>
    </row>
    <row r="453" spans="4:5" ht="26.1" customHeight="1">
      <c r="D453" s="64"/>
      <c r="E453" s="71"/>
    </row>
    <row r="454" spans="4:5" ht="26.1" customHeight="1">
      <c r="D454" s="64"/>
      <c r="E454" s="71"/>
    </row>
    <row r="455" spans="4:5" ht="26.1" customHeight="1">
      <c r="D455" s="64"/>
      <c r="E455" s="71"/>
    </row>
    <row r="456" spans="4:5" ht="26.1" customHeight="1">
      <c r="D456" s="64"/>
      <c r="E456" s="71"/>
    </row>
    <row r="457" spans="4:5" ht="26.1" customHeight="1">
      <c r="D457" s="64"/>
      <c r="E457" s="71"/>
    </row>
    <row r="458" spans="4:5" ht="26.1" customHeight="1">
      <c r="D458" s="64"/>
      <c r="E458" s="71"/>
    </row>
    <row r="459" spans="4:5" ht="26.1" customHeight="1">
      <c r="D459" s="64"/>
      <c r="E459" s="71"/>
    </row>
    <row r="460" spans="4:5" ht="26.1" customHeight="1">
      <c r="D460" s="64"/>
      <c r="E460" s="71"/>
    </row>
    <row r="461" spans="4:5" ht="26.1" customHeight="1">
      <c r="D461" s="64"/>
      <c r="E461" s="71"/>
    </row>
    <row r="462" spans="4:5" ht="26.1" customHeight="1">
      <c r="D462" s="64"/>
      <c r="E462" s="71"/>
    </row>
    <row r="463" spans="4:5" ht="26.1" customHeight="1">
      <c r="D463" s="64"/>
      <c r="E463" s="71"/>
    </row>
    <row r="464" spans="4:5" ht="26.1" customHeight="1">
      <c r="D464" s="64"/>
      <c r="E464" s="71"/>
    </row>
    <row r="465" spans="4:5" ht="26.1" customHeight="1">
      <c r="D465" s="64"/>
      <c r="E465" s="71"/>
    </row>
    <row r="466" spans="4:5" ht="26.1" customHeight="1">
      <c r="D466" s="64"/>
      <c r="E466" s="71"/>
    </row>
    <row r="467" spans="4:5" ht="26.1" customHeight="1">
      <c r="D467" s="64"/>
      <c r="E467" s="71"/>
    </row>
    <row r="468" spans="4:5" ht="26.1" customHeight="1">
      <c r="D468" s="64"/>
      <c r="E468" s="71"/>
    </row>
    <row r="469" spans="4:5" ht="26.1" customHeight="1">
      <c r="D469" s="64"/>
      <c r="E469" s="71"/>
    </row>
    <row r="470" spans="4:5" ht="26.1" customHeight="1">
      <c r="D470" s="64"/>
      <c r="E470" s="71"/>
    </row>
    <row r="471" spans="4:5" ht="26.1" customHeight="1">
      <c r="D471" s="64"/>
      <c r="E471" s="71"/>
    </row>
    <row r="472" spans="4:5" ht="26.1" customHeight="1">
      <c r="D472" s="64"/>
      <c r="E472" s="71"/>
    </row>
    <row r="473" spans="4:5" ht="26.1" customHeight="1">
      <c r="D473" s="64"/>
      <c r="E473" s="71"/>
    </row>
    <row r="474" spans="4:5" ht="26.1" customHeight="1">
      <c r="D474" s="64"/>
      <c r="E474" s="71"/>
    </row>
    <row r="475" spans="4:5" ht="26.1" customHeight="1">
      <c r="D475" s="64"/>
      <c r="E475" s="71"/>
    </row>
    <row r="476" spans="4:5" ht="26.1" customHeight="1">
      <c r="D476" s="64"/>
      <c r="E476" s="71"/>
    </row>
    <row r="477" spans="4:5" ht="26.1" customHeight="1">
      <c r="D477" s="64"/>
      <c r="E477" s="71"/>
    </row>
    <row r="478" spans="4:5" ht="26.1" customHeight="1">
      <c r="D478" s="64"/>
      <c r="E478" s="71"/>
    </row>
    <row r="479" spans="4:5" ht="26.1" customHeight="1">
      <c r="D479" s="64"/>
      <c r="E479" s="71"/>
    </row>
    <row r="480" spans="4:5" ht="26.1" customHeight="1">
      <c r="D480" s="64"/>
      <c r="E480" s="71"/>
    </row>
    <row r="481" spans="4:5" ht="26.1" customHeight="1">
      <c r="D481" s="64"/>
      <c r="E481" s="71"/>
    </row>
    <row r="482" spans="4:5" ht="26.1" customHeight="1">
      <c r="D482" s="64"/>
      <c r="E482" s="71"/>
    </row>
    <row r="483" spans="4:5" ht="26.1" customHeight="1">
      <c r="D483" s="64"/>
      <c r="E483" s="71"/>
    </row>
    <row r="484" spans="4:5" ht="26.1" customHeight="1">
      <c r="D484" s="64"/>
      <c r="E484" s="71"/>
    </row>
    <row r="485" spans="4:5" ht="26.1" customHeight="1">
      <c r="D485" s="64"/>
      <c r="E485" s="71"/>
    </row>
    <row r="486" spans="4:5" ht="26.1" customHeight="1">
      <c r="D486" s="64"/>
      <c r="E486" s="71"/>
    </row>
    <row r="487" spans="4:5" ht="26.1" customHeight="1">
      <c r="D487" s="64"/>
      <c r="E487" s="71"/>
    </row>
    <row r="488" spans="4:5" ht="26.1" customHeight="1">
      <c r="D488" s="64"/>
      <c r="E488" s="71"/>
    </row>
    <row r="489" spans="4:5" ht="26.1" customHeight="1">
      <c r="D489" s="64"/>
      <c r="E489" s="71"/>
    </row>
    <row r="490" spans="4:5" ht="26.1" customHeight="1">
      <c r="D490" s="64"/>
      <c r="E490" s="71"/>
    </row>
    <row r="491" spans="4:5" ht="26.1" customHeight="1">
      <c r="D491" s="64"/>
      <c r="E491" s="71"/>
    </row>
    <row r="492" spans="4:5" ht="26.1" customHeight="1">
      <c r="D492" s="64"/>
      <c r="E492" s="71"/>
    </row>
    <row r="493" spans="4:5" ht="26.1" customHeight="1">
      <c r="D493" s="64"/>
      <c r="E493" s="71"/>
    </row>
    <row r="494" spans="4:5" ht="26.1" customHeight="1">
      <c r="D494" s="64"/>
      <c r="E494" s="71"/>
    </row>
    <row r="495" spans="4:5" ht="26.1" customHeight="1">
      <c r="D495" s="64"/>
      <c r="E495" s="71"/>
    </row>
    <row r="496" spans="4:5" ht="26.1" customHeight="1">
      <c r="D496" s="64"/>
      <c r="E496" s="71"/>
    </row>
    <row r="497" spans="4:5" ht="26.1" customHeight="1">
      <c r="D497" s="64"/>
      <c r="E497" s="71"/>
    </row>
    <row r="498" spans="4:5" ht="26.1" customHeight="1">
      <c r="D498" s="64"/>
      <c r="E498" s="71"/>
    </row>
    <row r="499" spans="4:5" ht="26.1" customHeight="1">
      <c r="D499" s="64"/>
      <c r="E499" s="71"/>
    </row>
    <row r="500" spans="4:5" ht="26.1" customHeight="1">
      <c r="D500" s="64"/>
      <c r="E500" s="71"/>
    </row>
    <row r="501" spans="4:5" ht="26.1" customHeight="1">
      <c r="D501" s="64"/>
      <c r="E501" s="71"/>
    </row>
    <row r="502" spans="4:5" ht="26.1" customHeight="1">
      <c r="D502" s="64"/>
      <c r="E502" s="71"/>
    </row>
    <row r="503" spans="4:5" ht="26.1" customHeight="1">
      <c r="D503" s="64"/>
      <c r="E503" s="71"/>
    </row>
    <row r="504" spans="4:5" ht="26.1" customHeight="1">
      <c r="D504" s="64"/>
      <c r="E504" s="71"/>
    </row>
    <row r="505" spans="4:5" ht="26.1" customHeight="1">
      <c r="D505" s="64"/>
      <c r="E505" s="71"/>
    </row>
    <row r="506" spans="4:5" ht="26.1" customHeight="1">
      <c r="D506" s="64"/>
      <c r="E506" s="71"/>
    </row>
    <row r="507" spans="4:5" ht="26.1" customHeight="1">
      <c r="D507" s="64"/>
      <c r="E507" s="71"/>
    </row>
    <row r="508" spans="4:5" ht="26.1" customHeight="1">
      <c r="D508" s="64"/>
      <c r="E508" s="71"/>
    </row>
    <row r="509" spans="4:5" ht="26.1" customHeight="1">
      <c r="D509" s="64"/>
      <c r="E509" s="71"/>
    </row>
    <row r="510" spans="4:5" ht="26.1" customHeight="1">
      <c r="D510" s="64"/>
      <c r="E510" s="71"/>
    </row>
    <row r="511" spans="4:5" ht="26.1" customHeight="1">
      <c r="D511" s="64"/>
      <c r="E511" s="71"/>
    </row>
    <row r="512" spans="4:5" ht="26.1" customHeight="1">
      <c r="D512" s="64"/>
      <c r="E512" s="71"/>
    </row>
    <row r="513" spans="4:5" ht="26.1" customHeight="1">
      <c r="D513" s="64"/>
      <c r="E513" s="71"/>
    </row>
    <row r="514" spans="4:5" ht="26.1" customHeight="1">
      <c r="D514" s="64"/>
      <c r="E514" s="71"/>
    </row>
    <row r="515" spans="4:5" ht="26.1" customHeight="1">
      <c r="D515" s="64"/>
      <c r="E515" s="71"/>
    </row>
    <row r="516" spans="4:5" ht="26.1" customHeight="1">
      <c r="D516" s="64"/>
      <c r="E516" s="71"/>
    </row>
    <row r="517" spans="4:5" ht="26.1" customHeight="1">
      <c r="D517" s="64"/>
      <c r="E517" s="71"/>
    </row>
    <row r="518" spans="4:5" ht="26.1" customHeight="1">
      <c r="D518" s="64"/>
      <c r="E518" s="71"/>
    </row>
    <row r="519" spans="4:5" ht="26.1" customHeight="1">
      <c r="D519" s="64"/>
      <c r="E519" s="71"/>
    </row>
    <row r="520" spans="4:5" ht="26.1" customHeight="1">
      <c r="D520" s="64"/>
      <c r="E520" s="71"/>
    </row>
    <row r="521" spans="4:5" ht="26.1" customHeight="1">
      <c r="D521" s="64"/>
      <c r="E521" s="71"/>
    </row>
    <row r="522" spans="4:5" ht="26.1" customHeight="1">
      <c r="D522" s="64"/>
      <c r="E522" s="71"/>
    </row>
    <row r="523" spans="4:5" ht="26.1" customHeight="1">
      <c r="D523" s="64"/>
      <c r="E523" s="71"/>
    </row>
    <row r="524" spans="4:5" ht="26.1" customHeight="1">
      <c r="D524" s="64"/>
      <c r="E524" s="71"/>
    </row>
    <row r="525" spans="4:5" ht="26.1" customHeight="1">
      <c r="D525" s="64"/>
      <c r="E525" s="71"/>
    </row>
    <row r="526" spans="4:5" ht="26.1" customHeight="1">
      <c r="D526" s="64"/>
      <c r="E526" s="71"/>
    </row>
    <row r="527" spans="4:5" ht="26.1" customHeight="1">
      <c r="D527" s="64"/>
      <c r="E527" s="71"/>
    </row>
    <row r="528" spans="4:5" ht="26.1" customHeight="1">
      <c r="D528" s="64"/>
      <c r="E528" s="71"/>
    </row>
    <row r="529" spans="4:5" ht="26.1" customHeight="1">
      <c r="D529" s="64"/>
      <c r="E529" s="71"/>
    </row>
    <row r="530" spans="4:5" ht="26.1" customHeight="1">
      <c r="D530" s="64"/>
      <c r="E530" s="71"/>
    </row>
    <row r="531" spans="4:5" ht="26.1" customHeight="1">
      <c r="D531" s="64"/>
      <c r="E531" s="71"/>
    </row>
    <row r="532" spans="4:5" ht="26.1" customHeight="1">
      <c r="D532" s="64"/>
      <c r="E532" s="71"/>
    </row>
    <row r="533" spans="4:5" ht="26.1" customHeight="1">
      <c r="D533" s="64"/>
      <c r="E533" s="71"/>
    </row>
    <row r="534" spans="4:5" ht="26.1" customHeight="1">
      <c r="D534" s="64"/>
      <c r="E534" s="71"/>
    </row>
    <row r="535" spans="4:5" ht="26.1" customHeight="1">
      <c r="D535" s="64"/>
      <c r="E535" s="71"/>
    </row>
    <row r="536" spans="4:5" ht="26.1" customHeight="1">
      <c r="D536" s="64"/>
      <c r="E536" s="71"/>
    </row>
    <row r="537" spans="4:5" ht="26.1" customHeight="1">
      <c r="D537" s="64"/>
      <c r="E537" s="71"/>
    </row>
    <row r="538" spans="4:5" ht="26.1" customHeight="1">
      <c r="D538" s="64"/>
      <c r="E538" s="71"/>
    </row>
    <row r="539" spans="4:5" ht="26.1" customHeight="1">
      <c r="D539" s="64"/>
      <c r="E539" s="71"/>
    </row>
    <row r="540" spans="4:5" ht="26.1" customHeight="1">
      <c r="D540" s="64"/>
      <c r="E540" s="71"/>
    </row>
    <row r="541" spans="4:5" ht="26.1" customHeight="1">
      <c r="D541" s="64"/>
      <c r="E541" s="71"/>
    </row>
    <row r="542" spans="4:5" ht="26.1" customHeight="1">
      <c r="D542" s="64"/>
      <c r="E542" s="71"/>
    </row>
    <row r="543" spans="4:5" ht="26.1" customHeight="1">
      <c r="D543" s="64"/>
      <c r="E543" s="71"/>
    </row>
    <row r="544" spans="4:5" ht="26.1" customHeight="1">
      <c r="D544" s="64"/>
      <c r="E544" s="71"/>
    </row>
    <row r="545" spans="4:5" ht="26.1" customHeight="1">
      <c r="D545" s="64"/>
      <c r="E545" s="71"/>
    </row>
    <row r="546" spans="4:5" ht="26.1" customHeight="1">
      <c r="D546" s="64"/>
      <c r="E546" s="71"/>
    </row>
    <row r="547" spans="4:5" ht="26.1" customHeight="1">
      <c r="D547" s="64"/>
      <c r="E547" s="71"/>
    </row>
    <row r="548" spans="4:5" ht="26.1" customHeight="1">
      <c r="D548" s="64"/>
      <c r="E548" s="71"/>
    </row>
    <row r="549" spans="4:5" ht="26.1" customHeight="1">
      <c r="D549" s="64"/>
      <c r="E549" s="71"/>
    </row>
    <row r="550" spans="4:5" ht="26.1" customHeight="1">
      <c r="D550" s="64"/>
      <c r="E550" s="71"/>
    </row>
    <row r="551" spans="4:5" ht="26.1" customHeight="1">
      <c r="D551" s="64"/>
      <c r="E551" s="71"/>
    </row>
    <row r="552" spans="4:5" ht="26.1" customHeight="1">
      <c r="D552" s="64"/>
      <c r="E552" s="71"/>
    </row>
    <row r="553" spans="4:5" ht="26.1" customHeight="1">
      <c r="D553" s="64"/>
      <c r="E553" s="71"/>
    </row>
    <row r="554" spans="4:5" ht="26.1" customHeight="1">
      <c r="D554" s="64"/>
      <c r="E554" s="71"/>
    </row>
    <row r="555" spans="4:5" ht="26.1" customHeight="1">
      <c r="D555" s="64"/>
      <c r="E555" s="71"/>
    </row>
    <row r="556" spans="4:5" ht="26.1" customHeight="1">
      <c r="D556" s="64"/>
      <c r="E556" s="71"/>
    </row>
    <row r="557" spans="4:5" ht="26.1" customHeight="1">
      <c r="D557" s="64"/>
      <c r="E557" s="71"/>
    </row>
    <row r="558" spans="4:5" ht="26.1" customHeight="1">
      <c r="D558" s="64"/>
      <c r="E558" s="71"/>
    </row>
    <row r="559" spans="4:5" ht="26.1" customHeight="1">
      <c r="D559" s="64"/>
      <c r="E559" s="71"/>
    </row>
    <row r="560" spans="4:5" ht="26.1" customHeight="1">
      <c r="D560" s="64"/>
      <c r="E560" s="71"/>
    </row>
    <row r="561" spans="4:5" ht="26.1" customHeight="1">
      <c r="D561" s="64"/>
      <c r="E561" s="71"/>
    </row>
    <row r="562" spans="4:5" ht="26.1" customHeight="1">
      <c r="D562" s="64"/>
      <c r="E562" s="71"/>
    </row>
    <row r="563" spans="4:5" ht="26.1" customHeight="1">
      <c r="D563" s="64"/>
      <c r="E563" s="71"/>
    </row>
    <row r="564" spans="4:5" ht="26.1" customHeight="1">
      <c r="D564" s="64"/>
      <c r="E564" s="71"/>
    </row>
    <row r="565" spans="4:5" ht="26.1" customHeight="1">
      <c r="D565" s="64"/>
      <c r="E565" s="71"/>
    </row>
    <row r="566" spans="4:5" ht="26.1" customHeight="1">
      <c r="D566" s="64"/>
      <c r="E566" s="71"/>
    </row>
    <row r="567" spans="4:5" ht="26.1" customHeight="1">
      <c r="D567" s="64"/>
      <c r="E567" s="71"/>
    </row>
    <row r="568" spans="4:5" ht="26.1" customHeight="1">
      <c r="D568" s="64"/>
      <c r="E568" s="71"/>
    </row>
    <row r="569" spans="4:5" ht="26.1" customHeight="1">
      <c r="D569" s="64"/>
      <c r="E569" s="71"/>
    </row>
    <row r="570" spans="4:5" ht="26.1" customHeight="1">
      <c r="D570" s="64"/>
      <c r="E570" s="71"/>
    </row>
    <row r="571" spans="4:5" ht="26.1" customHeight="1">
      <c r="D571" s="64"/>
      <c r="E571" s="71"/>
    </row>
    <row r="572" spans="4:5" ht="26.1" customHeight="1">
      <c r="D572" s="64"/>
      <c r="E572" s="71"/>
    </row>
    <row r="573" spans="4:5" ht="26.1" customHeight="1">
      <c r="D573" s="64"/>
      <c r="E573" s="71"/>
    </row>
    <row r="574" spans="4:5" ht="26.1" customHeight="1">
      <c r="D574" s="64"/>
      <c r="E574" s="71"/>
    </row>
    <row r="575" spans="4:5" ht="26.1" customHeight="1">
      <c r="D575" s="64"/>
      <c r="E575" s="71"/>
    </row>
    <row r="576" spans="4:5" ht="26.1" customHeight="1">
      <c r="D576" s="64"/>
      <c r="E576" s="71"/>
    </row>
    <row r="577" spans="4:5" ht="26.1" customHeight="1">
      <c r="D577" s="64"/>
      <c r="E577" s="71"/>
    </row>
    <row r="578" spans="4:5" ht="26.1" customHeight="1">
      <c r="D578" s="64"/>
      <c r="E578" s="71"/>
    </row>
    <row r="579" spans="4:5" ht="26.1" customHeight="1">
      <c r="D579" s="64"/>
      <c r="E579" s="71"/>
    </row>
    <row r="580" spans="4:5" ht="26.1" customHeight="1">
      <c r="D580" s="64"/>
      <c r="E580" s="71"/>
    </row>
    <row r="581" spans="4:5" ht="26.1" customHeight="1">
      <c r="D581" s="64"/>
      <c r="E581" s="71"/>
    </row>
    <row r="582" spans="4:5" ht="26.1" customHeight="1">
      <c r="D582" s="64"/>
      <c r="E582" s="71"/>
    </row>
    <row r="583" spans="4:5" ht="26.1" customHeight="1">
      <c r="D583" s="64"/>
      <c r="E583" s="71"/>
    </row>
    <row r="584" spans="4:5" ht="26.1" customHeight="1">
      <c r="D584" s="64"/>
      <c r="E584" s="71"/>
    </row>
    <row r="585" spans="4:5" ht="26.1" customHeight="1">
      <c r="D585" s="64"/>
      <c r="E585" s="71"/>
    </row>
    <row r="586" spans="4:5" ht="26.1" customHeight="1">
      <c r="D586" s="64"/>
      <c r="E586" s="71"/>
    </row>
    <row r="587" spans="4:5" ht="26.1" customHeight="1">
      <c r="D587" s="64"/>
      <c r="E587" s="71"/>
    </row>
    <row r="588" spans="4:5" ht="26.1" customHeight="1">
      <c r="D588" s="64"/>
      <c r="E588" s="71"/>
    </row>
    <row r="589" spans="4:5" ht="26.1" customHeight="1">
      <c r="D589" s="64"/>
      <c r="E589" s="71"/>
    </row>
    <row r="590" spans="4:5" ht="26.1" customHeight="1">
      <c r="D590" s="64"/>
      <c r="E590" s="71"/>
    </row>
    <row r="591" spans="4:5" ht="26.1" customHeight="1">
      <c r="D591" s="64"/>
      <c r="E591" s="71"/>
    </row>
    <row r="592" spans="4:5" ht="26.1" customHeight="1">
      <c r="D592" s="64"/>
      <c r="E592" s="71"/>
    </row>
    <row r="593" spans="4:5" ht="26.1" customHeight="1">
      <c r="D593" s="64"/>
      <c r="E593" s="71"/>
    </row>
    <row r="594" spans="4:5" ht="26.1" customHeight="1">
      <c r="D594" s="64"/>
      <c r="E594" s="71"/>
    </row>
    <row r="595" spans="4:5" ht="26.1" customHeight="1">
      <c r="D595" s="64"/>
      <c r="E595" s="71"/>
    </row>
    <row r="596" spans="4:5" ht="26.1" customHeight="1">
      <c r="D596" s="64"/>
      <c r="E596" s="71"/>
    </row>
    <row r="597" spans="4:5" ht="26.1" customHeight="1">
      <c r="D597" s="64"/>
      <c r="E597" s="71"/>
    </row>
    <row r="598" spans="4:5" ht="26.1" customHeight="1">
      <c r="D598" s="64"/>
      <c r="E598" s="71"/>
    </row>
    <row r="599" spans="4:5" ht="26.1" customHeight="1">
      <c r="D599" s="64"/>
      <c r="E599" s="71"/>
    </row>
    <row r="600" spans="4:5" ht="26.1" customHeight="1">
      <c r="D600" s="64"/>
      <c r="E600" s="71"/>
    </row>
    <row r="601" spans="4:5" ht="26.1" customHeight="1">
      <c r="D601" s="64"/>
      <c r="E601" s="71"/>
    </row>
    <row r="602" spans="4:5" ht="26.1" customHeight="1">
      <c r="D602" s="64"/>
      <c r="E602" s="71"/>
    </row>
    <row r="603" spans="4:5" ht="26.1" customHeight="1">
      <c r="D603" s="64"/>
      <c r="E603" s="71"/>
    </row>
    <row r="604" spans="4:5" ht="26.1" customHeight="1">
      <c r="D604" s="64"/>
      <c r="E604" s="71"/>
    </row>
    <row r="605" spans="4:5" ht="26.1" customHeight="1">
      <c r="D605" s="64"/>
      <c r="E605" s="71"/>
    </row>
    <row r="606" spans="4:5" ht="26.1" customHeight="1">
      <c r="D606" s="64"/>
      <c r="E606" s="71"/>
    </row>
    <row r="607" spans="4:5" ht="26.1" customHeight="1">
      <c r="D607" s="64"/>
      <c r="E607" s="71"/>
    </row>
    <row r="608" spans="4:5" ht="26.1" customHeight="1">
      <c r="D608" s="64"/>
      <c r="E608" s="71"/>
    </row>
    <row r="609" spans="4:5" ht="26.1" customHeight="1">
      <c r="D609" s="64"/>
      <c r="E609" s="71"/>
    </row>
    <row r="610" spans="4:5" ht="26.1" customHeight="1">
      <c r="D610" s="64"/>
      <c r="E610" s="71"/>
    </row>
    <row r="611" spans="4:5" ht="26.1" customHeight="1">
      <c r="D611" s="64"/>
      <c r="E611" s="71"/>
    </row>
    <row r="612" spans="4:5" ht="26.1" customHeight="1">
      <c r="D612" s="64"/>
      <c r="E612" s="71"/>
    </row>
    <row r="613" spans="4:5" ht="26.1" customHeight="1">
      <c r="D613" s="64"/>
      <c r="E613" s="71"/>
    </row>
    <row r="614" spans="4:5" ht="26.1" customHeight="1">
      <c r="D614" s="64"/>
      <c r="E614" s="71"/>
    </row>
    <row r="615" spans="4:5" ht="26.1" customHeight="1">
      <c r="D615" s="64"/>
      <c r="E615" s="71"/>
    </row>
    <row r="616" spans="4:5" ht="26.1" customHeight="1">
      <c r="D616" s="64"/>
      <c r="E616" s="71"/>
    </row>
    <row r="617" spans="4:5" ht="26.1" customHeight="1">
      <c r="D617" s="64"/>
      <c r="E617" s="71"/>
    </row>
    <row r="618" spans="4:5" ht="26.1" customHeight="1">
      <c r="D618" s="64"/>
      <c r="E618" s="71"/>
    </row>
    <row r="619" spans="4:5" ht="26.1" customHeight="1">
      <c r="D619" s="64"/>
      <c r="E619" s="71"/>
    </row>
    <row r="620" spans="4:5" ht="26.1" customHeight="1">
      <c r="D620" s="64"/>
      <c r="E620" s="71"/>
    </row>
    <row r="621" spans="4:5" ht="26.1" customHeight="1">
      <c r="D621" s="64"/>
      <c r="E621" s="71"/>
    </row>
    <row r="622" spans="4:5" ht="26.1" customHeight="1">
      <c r="D622" s="64"/>
      <c r="E622" s="71"/>
    </row>
    <row r="623" spans="4:5" ht="26.1" customHeight="1">
      <c r="D623" s="64"/>
      <c r="E623" s="71"/>
    </row>
    <row r="624" spans="4:5" ht="26.1" customHeight="1">
      <c r="D624" s="64"/>
      <c r="E624" s="71"/>
    </row>
    <row r="625" spans="4:5" ht="26.1" customHeight="1">
      <c r="D625" s="64"/>
      <c r="E625" s="71"/>
    </row>
    <row r="626" spans="4:5" ht="26.1" customHeight="1">
      <c r="D626" s="64"/>
      <c r="E626" s="71"/>
    </row>
    <row r="627" spans="4:5" ht="26.1" customHeight="1">
      <c r="D627" s="64"/>
      <c r="E627" s="71"/>
    </row>
    <row r="628" spans="4:5" ht="26.1" customHeight="1">
      <c r="D628" s="64"/>
      <c r="E628" s="71"/>
    </row>
    <row r="629" spans="4:5" ht="26.1" customHeight="1">
      <c r="D629" s="64"/>
      <c r="E629" s="71"/>
    </row>
    <row r="630" spans="4:5" ht="26.1" customHeight="1">
      <c r="D630" s="64"/>
      <c r="E630" s="71"/>
    </row>
    <row r="631" spans="4:5" ht="26.1" customHeight="1">
      <c r="D631" s="64"/>
      <c r="E631" s="71"/>
    </row>
    <row r="632" spans="4:5" ht="26.1" customHeight="1">
      <c r="D632" s="64"/>
      <c r="E632" s="71"/>
    </row>
    <row r="633" spans="4:5" ht="26.1" customHeight="1">
      <c r="D633" s="64"/>
      <c r="E633" s="71"/>
    </row>
    <row r="634" spans="4:5" ht="26.1" customHeight="1">
      <c r="D634" s="64"/>
      <c r="E634" s="71"/>
    </row>
    <row r="635" spans="4:5" ht="26.1" customHeight="1">
      <c r="D635" s="64"/>
      <c r="E635" s="71"/>
    </row>
    <row r="636" spans="4:5" ht="26.1" customHeight="1">
      <c r="D636" s="64"/>
      <c r="E636" s="71"/>
    </row>
    <row r="637" spans="4:5" ht="26.1" customHeight="1">
      <c r="D637" s="64"/>
      <c r="E637" s="71"/>
    </row>
    <row r="638" spans="4:5" ht="26.1" customHeight="1">
      <c r="D638" s="64"/>
      <c r="E638" s="71"/>
    </row>
    <row r="639" spans="4:5" ht="26.1" customHeight="1">
      <c r="D639" s="64"/>
      <c r="E639" s="71"/>
    </row>
    <row r="640" spans="4:5" ht="26.1" customHeight="1">
      <c r="D640" s="64"/>
      <c r="E640" s="71"/>
    </row>
    <row r="641" spans="4:5" ht="26.1" customHeight="1">
      <c r="D641" s="64"/>
      <c r="E641" s="71"/>
    </row>
    <row r="642" spans="4:5" ht="26.1" customHeight="1">
      <c r="D642" s="64"/>
      <c r="E642" s="71"/>
    </row>
    <row r="643" spans="4:5" ht="26.1" customHeight="1">
      <c r="D643" s="64"/>
      <c r="E643" s="71"/>
    </row>
    <row r="644" spans="4:5" ht="26.1" customHeight="1">
      <c r="D644" s="64"/>
      <c r="E644" s="71"/>
    </row>
    <row r="645" spans="4:5" ht="26.1" customHeight="1">
      <c r="D645" s="64"/>
      <c r="E645" s="71"/>
    </row>
    <row r="646" spans="4:5" ht="26.1" customHeight="1">
      <c r="D646" s="64"/>
      <c r="E646" s="71"/>
    </row>
    <row r="647" spans="4:5" ht="26.1" customHeight="1">
      <c r="D647" s="64"/>
      <c r="E647" s="71"/>
    </row>
    <row r="648" spans="4:5" ht="26.1" customHeight="1">
      <c r="D648" s="64"/>
      <c r="E648" s="71"/>
    </row>
    <row r="649" spans="4:5" ht="26.1" customHeight="1">
      <c r="D649" s="64"/>
      <c r="E649" s="71"/>
    </row>
    <row r="650" spans="4:5" ht="26.1" customHeight="1">
      <c r="D650" s="64"/>
      <c r="E650" s="71"/>
    </row>
    <row r="651" spans="4:5" ht="26.1" customHeight="1">
      <c r="D651" s="64"/>
      <c r="E651" s="71"/>
    </row>
    <row r="652" spans="4:5" ht="26.1" customHeight="1">
      <c r="D652" s="64"/>
      <c r="E652" s="71"/>
    </row>
    <row r="653" spans="4:5" ht="26.1" customHeight="1">
      <c r="D653" s="64"/>
      <c r="E653" s="71"/>
    </row>
    <row r="654" spans="4:5" ht="26.1" customHeight="1">
      <c r="D654" s="64"/>
      <c r="E654" s="71"/>
    </row>
    <row r="655" spans="4:5" ht="26.1" customHeight="1">
      <c r="D655" s="64"/>
      <c r="E655" s="71"/>
    </row>
    <row r="656" spans="4:5" ht="26.1" customHeight="1">
      <c r="D656" s="64"/>
      <c r="E656" s="71"/>
    </row>
    <row r="657" spans="4:5" ht="26.1" customHeight="1">
      <c r="D657" s="64"/>
      <c r="E657" s="71"/>
    </row>
    <row r="658" spans="4:5" ht="26.1" customHeight="1">
      <c r="D658" s="64"/>
      <c r="E658" s="71"/>
    </row>
    <row r="659" spans="4:5" ht="26.1" customHeight="1">
      <c r="D659" s="64"/>
      <c r="E659" s="71"/>
    </row>
    <row r="660" spans="4:5" ht="26.1" customHeight="1">
      <c r="D660" s="64"/>
      <c r="E660" s="71"/>
    </row>
    <row r="661" spans="4:5" ht="26.1" customHeight="1">
      <c r="D661" s="64"/>
      <c r="E661" s="71"/>
    </row>
    <row r="662" spans="4:5" ht="26.1" customHeight="1">
      <c r="D662" s="64"/>
      <c r="E662" s="71"/>
    </row>
    <row r="663" spans="4:5" ht="26.1" customHeight="1">
      <c r="D663" s="64"/>
      <c r="E663" s="71"/>
    </row>
    <row r="664" spans="4:5" ht="26.1" customHeight="1">
      <c r="D664" s="64"/>
      <c r="E664" s="71"/>
    </row>
    <row r="665" spans="4:5" ht="26.1" customHeight="1">
      <c r="D665" s="64"/>
      <c r="E665" s="71"/>
    </row>
    <row r="666" spans="4:5" ht="26.1" customHeight="1">
      <c r="D666" s="64"/>
      <c r="E666" s="71"/>
    </row>
    <row r="667" spans="4:5" ht="26.1" customHeight="1">
      <c r="D667" s="64"/>
      <c r="E667" s="71"/>
    </row>
    <row r="668" spans="4:5" ht="26.1" customHeight="1">
      <c r="D668" s="64"/>
      <c r="E668" s="71"/>
    </row>
    <row r="669" spans="4:5" ht="26.1" customHeight="1">
      <c r="D669" s="64"/>
      <c r="E669" s="71"/>
    </row>
    <row r="670" spans="4:5" ht="26.1" customHeight="1">
      <c r="D670" s="64"/>
      <c r="E670" s="71"/>
    </row>
    <row r="671" spans="4:5" ht="26.1" customHeight="1">
      <c r="D671" s="64"/>
      <c r="E671" s="71"/>
    </row>
    <row r="672" spans="4:5" ht="26.1" customHeight="1">
      <c r="D672" s="64"/>
      <c r="E672" s="71"/>
    </row>
    <row r="673" spans="4:5" ht="26.1" customHeight="1">
      <c r="D673" s="64"/>
      <c r="E673" s="71"/>
    </row>
    <row r="674" spans="4:5" ht="26.1" customHeight="1">
      <c r="D674" s="64"/>
      <c r="E674" s="71"/>
    </row>
    <row r="675" spans="4:5" ht="26.1" customHeight="1">
      <c r="D675" s="64"/>
      <c r="E675" s="71"/>
    </row>
    <row r="676" spans="4:5" ht="26.1" customHeight="1">
      <c r="D676" s="64"/>
      <c r="E676" s="71"/>
    </row>
    <row r="677" spans="4:5" ht="26.1" customHeight="1">
      <c r="D677" s="64"/>
      <c r="E677" s="71"/>
    </row>
    <row r="678" spans="4:5" ht="26.1" customHeight="1">
      <c r="D678" s="64"/>
      <c r="E678" s="71"/>
    </row>
    <row r="679" spans="4:5" ht="26.1" customHeight="1">
      <c r="D679" s="64"/>
      <c r="E679" s="71"/>
    </row>
    <row r="680" spans="4:5" ht="26.1" customHeight="1">
      <c r="D680" s="64"/>
      <c r="E680" s="71"/>
    </row>
    <row r="681" spans="4:5" ht="26.1" customHeight="1">
      <c r="D681" s="64"/>
      <c r="E681" s="71"/>
    </row>
    <row r="682" spans="4:5" ht="26.1" customHeight="1">
      <c r="D682" s="64"/>
      <c r="E682" s="71"/>
    </row>
    <row r="683" spans="4:5" ht="26.1" customHeight="1">
      <c r="D683" s="64"/>
      <c r="E683" s="71"/>
    </row>
    <row r="684" spans="4:5" ht="26.1" customHeight="1">
      <c r="D684" s="64"/>
      <c r="E684" s="71"/>
    </row>
    <row r="685" spans="4:5" ht="26.1" customHeight="1">
      <c r="D685" s="64"/>
      <c r="E685" s="71"/>
    </row>
    <row r="686" spans="4:5" ht="26.1" customHeight="1">
      <c r="D686" s="64"/>
      <c r="E686" s="71"/>
    </row>
    <row r="687" spans="4:5" ht="26.1" customHeight="1">
      <c r="D687" s="64"/>
      <c r="E687" s="71"/>
    </row>
    <row r="688" spans="4:5" ht="26.1" customHeight="1">
      <c r="D688" s="64"/>
      <c r="E688" s="71"/>
    </row>
    <row r="689" spans="4:5" ht="26.1" customHeight="1">
      <c r="D689" s="64"/>
      <c r="E689" s="71"/>
    </row>
    <row r="690" spans="4:5" ht="26.1" customHeight="1">
      <c r="D690" s="64"/>
      <c r="E690" s="71"/>
    </row>
    <row r="691" spans="4:5" ht="26.1" customHeight="1">
      <c r="D691" s="64"/>
      <c r="E691" s="71"/>
    </row>
    <row r="692" spans="4:5" ht="26.1" customHeight="1">
      <c r="D692" s="64"/>
      <c r="E692" s="71"/>
    </row>
    <row r="693" spans="4:5" ht="26.1" customHeight="1">
      <c r="D693" s="64"/>
      <c r="E693" s="71"/>
    </row>
    <row r="694" spans="4:5" ht="26.1" customHeight="1">
      <c r="D694" s="64"/>
      <c r="E694" s="71"/>
    </row>
    <row r="695" spans="4:5" ht="26.1" customHeight="1">
      <c r="D695" s="64"/>
      <c r="E695" s="71"/>
    </row>
    <row r="696" spans="4:5" ht="26.1" customHeight="1">
      <c r="D696" s="64"/>
      <c r="E696" s="71"/>
    </row>
    <row r="697" spans="4:5" ht="26.1" customHeight="1">
      <c r="D697" s="64"/>
      <c r="E697" s="71"/>
    </row>
    <row r="698" spans="4:5" ht="26.1" customHeight="1">
      <c r="D698" s="64"/>
      <c r="E698" s="71"/>
    </row>
    <row r="699" spans="4:5" ht="26.1" customHeight="1">
      <c r="D699" s="64"/>
      <c r="E699" s="71"/>
    </row>
    <row r="700" spans="4:5" ht="26.1" customHeight="1">
      <c r="D700" s="64"/>
      <c r="E700" s="71"/>
    </row>
    <row r="701" spans="4:5" ht="26.1" customHeight="1">
      <c r="D701" s="64"/>
      <c r="E701" s="71"/>
    </row>
    <row r="702" spans="4:5" ht="26.1" customHeight="1">
      <c r="D702" s="64"/>
      <c r="E702" s="71"/>
    </row>
    <row r="703" spans="4:5" ht="26.1" customHeight="1">
      <c r="D703" s="64"/>
      <c r="E703" s="71"/>
    </row>
    <row r="704" spans="4:5" ht="26.1" customHeight="1">
      <c r="D704" s="64"/>
      <c r="E704" s="71"/>
    </row>
    <row r="705" spans="4:5" ht="26.1" customHeight="1">
      <c r="D705" s="64"/>
      <c r="E705" s="71"/>
    </row>
    <row r="706" spans="4:5" ht="26.1" customHeight="1">
      <c r="D706" s="64"/>
      <c r="E706" s="71"/>
    </row>
    <row r="707" spans="4:5" ht="26.1" customHeight="1">
      <c r="D707" s="64"/>
      <c r="E707" s="71"/>
    </row>
    <row r="708" spans="4:5" ht="26.1" customHeight="1">
      <c r="D708" s="64"/>
      <c r="E708" s="71"/>
    </row>
    <row r="709" spans="4:5" ht="26.1" customHeight="1">
      <c r="D709" s="64"/>
      <c r="E709" s="71"/>
    </row>
    <row r="710" spans="4:5" ht="26.1" customHeight="1">
      <c r="D710" s="64"/>
      <c r="E710" s="71"/>
    </row>
    <row r="711" spans="4:5" ht="26.1" customHeight="1">
      <c r="D711" s="64"/>
      <c r="E711" s="71"/>
    </row>
    <row r="712" spans="4:5" ht="26.1" customHeight="1">
      <c r="D712" s="64"/>
      <c r="E712" s="71"/>
    </row>
    <row r="713" spans="4:5" ht="26.1" customHeight="1">
      <c r="D713" s="64"/>
      <c r="E713" s="71"/>
    </row>
    <row r="714" spans="4:5" ht="26.1" customHeight="1">
      <c r="D714" s="64"/>
      <c r="E714" s="71"/>
    </row>
    <row r="715" spans="4:5" ht="26.1" customHeight="1">
      <c r="D715" s="64"/>
      <c r="E715" s="71"/>
    </row>
    <row r="716" spans="4:5" ht="26.1" customHeight="1">
      <c r="D716" s="64"/>
      <c r="E716" s="71"/>
    </row>
    <row r="717" spans="4:5" ht="26.1" customHeight="1">
      <c r="D717" s="64"/>
      <c r="E717" s="71"/>
    </row>
    <row r="718" spans="4:5" ht="26.1" customHeight="1">
      <c r="D718" s="64"/>
      <c r="E718" s="71"/>
    </row>
    <row r="719" spans="4:5" ht="26.1" customHeight="1">
      <c r="D719" s="64"/>
      <c r="E719" s="71"/>
    </row>
    <row r="720" spans="4:5" ht="26.1" customHeight="1">
      <c r="D720" s="64"/>
      <c r="E720" s="71"/>
    </row>
    <row r="721" spans="4:5" ht="26.1" customHeight="1">
      <c r="D721" s="64"/>
      <c r="E721" s="71"/>
    </row>
    <row r="722" spans="4:5" ht="26.1" customHeight="1">
      <c r="D722" s="64"/>
      <c r="E722" s="71"/>
    </row>
    <row r="723" spans="4:5" ht="26.1" customHeight="1">
      <c r="D723" s="64"/>
      <c r="E723" s="71"/>
    </row>
    <row r="724" spans="4:5" ht="26.1" customHeight="1">
      <c r="D724" s="64"/>
      <c r="E724" s="71"/>
    </row>
    <row r="725" spans="4:5" ht="26.1" customHeight="1">
      <c r="D725" s="64"/>
      <c r="E725" s="71"/>
    </row>
    <row r="726" spans="4:5" ht="26.1" customHeight="1">
      <c r="D726" s="64"/>
      <c r="E726" s="71"/>
    </row>
    <row r="727" spans="4:5" ht="26.1" customHeight="1">
      <c r="D727" s="64"/>
      <c r="E727" s="71"/>
    </row>
    <row r="728" spans="4:5" ht="26.1" customHeight="1">
      <c r="D728" s="64"/>
      <c r="E728" s="71"/>
    </row>
    <row r="729" spans="4:5" ht="26.1" customHeight="1">
      <c r="D729" s="64"/>
      <c r="E729" s="71"/>
    </row>
    <row r="730" spans="4:5" ht="26.1" customHeight="1">
      <c r="D730" s="64"/>
      <c r="E730" s="71"/>
    </row>
    <row r="731" spans="4:5" ht="26.1" customHeight="1">
      <c r="D731" s="64"/>
      <c r="E731" s="71"/>
    </row>
    <row r="732" spans="4:5" ht="26.1" customHeight="1">
      <c r="D732" s="64"/>
      <c r="E732" s="71"/>
    </row>
    <row r="733" spans="4:5" ht="26.1" customHeight="1">
      <c r="D733" s="64"/>
      <c r="E733" s="71"/>
    </row>
    <row r="734" spans="4:5" ht="26.1" customHeight="1">
      <c r="D734" s="64"/>
      <c r="E734" s="71"/>
    </row>
    <row r="735" spans="4:5" ht="26.1" customHeight="1">
      <c r="D735" s="64"/>
      <c r="E735" s="71"/>
    </row>
    <row r="736" spans="4:5" ht="26.1" customHeight="1">
      <c r="D736" s="64"/>
      <c r="E736" s="71"/>
    </row>
    <row r="737" spans="4:5" ht="26.1" customHeight="1">
      <c r="D737" s="64"/>
      <c r="E737" s="71"/>
    </row>
    <row r="738" spans="4:5" ht="26.1" customHeight="1">
      <c r="D738" s="64"/>
      <c r="E738" s="71"/>
    </row>
    <row r="739" spans="4:5" ht="26.1" customHeight="1">
      <c r="D739" s="64"/>
      <c r="E739" s="71"/>
    </row>
    <row r="740" spans="4:5" ht="26.1" customHeight="1">
      <c r="D740" s="64"/>
      <c r="E740" s="71"/>
    </row>
    <row r="741" spans="4:5" ht="26.1" customHeight="1">
      <c r="D741" s="64"/>
      <c r="E741" s="71"/>
    </row>
    <row r="742" spans="4:5" ht="26.1" customHeight="1">
      <c r="D742" s="64"/>
      <c r="E742" s="71"/>
    </row>
    <row r="743" spans="4:5" ht="26.1" customHeight="1">
      <c r="D743" s="64"/>
      <c r="E743" s="71"/>
    </row>
    <row r="744" spans="4:5" ht="26.1" customHeight="1">
      <c r="D744" s="64"/>
      <c r="E744" s="71"/>
    </row>
    <row r="745" spans="4:5" ht="26.1" customHeight="1">
      <c r="D745" s="64"/>
      <c r="E745" s="71"/>
    </row>
    <row r="746" spans="4:5" ht="26.1" customHeight="1">
      <c r="D746" s="64"/>
      <c r="E746" s="71"/>
    </row>
    <row r="747" spans="4:5" ht="26.1" customHeight="1">
      <c r="D747" s="64"/>
      <c r="E747" s="71"/>
    </row>
    <row r="748" spans="4:5" ht="26.1" customHeight="1">
      <c r="D748" s="64"/>
      <c r="E748" s="71"/>
    </row>
    <row r="749" spans="4:5" ht="26.1" customHeight="1">
      <c r="D749" s="64"/>
      <c r="E749" s="71"/>
    </row>
    <row r="750" spans="4:5" ht="26.1" customHeight="1">
      <c r="D750" s="64"/>
      <c r="E750" s="71"/>
    </row>
    <row r="751" spans="4:5" ht="26.1" customHeight="1">
      <c r="D751" s="64"/>
      <c r="E751" s="71"/>
    </row>
    <row r="752" spans="4:5" ht="26.1" customHeight="1">
      <c r="D752" s="64"/>
      <c r="E752" s="71"/>
    </row>
    <row r="753" spans="4:5" ht="26.1" customHeight="1">
      <c r="D753" s="64"/>
      <c r="E753" s="71"/>
    </row>
    <row r="754" spans="4:5" ht="26.1" customHeight="1">
      <c r="D754" s="64"/>
      <c r="E754" s="71"/>
    </row>
    <row r="755" spans="4:5" ht="26.1" customHeight="1">
      <c r="D755" s="64"/>
      <c r="E755" s="71"/>
    </row>
    <row r="756" spans="4:5" ht="26.1" customHeight="1">
      <c r="D756" s="64"/>
      <c r="E756" s="71"/>
    </row>
    <row r="757" spans="4:5" ht="26.1" customHeight="1">
      <c r="D757" s="64"/>
      <c r="E757" s="71"/>
    </row>
    <row r="758" spans="4:5" ht="26.1" customHeight="1">
      <c r="D758" s="64"/>
      <c r="E758" s="71"/>
    </row>
    <row r="759" spans="4:5" ht="26.1" customHeight="1">
      <c r="D759" s="64"/>
      <c r="E759" s="71"/>
    </row>
    <row r="760" spans="4:5" ht="26.1" customHeight="1">
      <c r="D760" s="64"/>
      <c r="E760" s="71"/>
    </row>
    <row r="761" spans="4:5" ht="26.1" customHeight="1">
      <c r="D761" s="64"/>
      <c r="E761" s="71"/>
    </row>
    <row r="762" spans="4:5" ht="26.1" customHeight="1">
      <c r="D762" s="64"/>
      <c r="E762" s="71"/>
    </row>
    <row r="763" spans="4:5" ht="26.1" customHeight="1">
      <c r="D763" s="64"/>
      <c r="E763" s="71"/>
    </row>
    <row r="764" spans="4:5" ht="26.1" customHeight="1">
      <c r="D764" s="64"/>
      <c r="E764" s="71"/>
    </row>
    <row r="765" spans="4:5" ht="26.1" customHeight="1">
      <c r="D765" s="64"/>
      <c r="E765" s="71"/>
    </row>
    <row r="766" spans="4:5" ht="26.1" customHeight="1">
      <c r="D766" s="64"/>
      <c r="E766" s="71"/>
    </row>
    <row r="767" spans="4:5" ht="26.1" customHeight="1">
      <c r="D767" s="64"/>
      <c r="E767" s="71"/>
    </row>
    <row r="768" spans="4:5" ht="26.1" customHeight="1">
      <c r="D768" s="64"/>
      <c r="E768" s="71"/>
    </row>
    <row r="769" spans="4:5" ht="26.1" customHeight="1">
      <c r="D769" s="64"/>
      <c r="E769" s="71"/>
    </row>
    <row r="770" spans="4:5" ht="26.1" customHeight="1">
      <c r="D770" s="64"/>
      <c r="E770" s="71"/>
    </row>
    <row r="771" spans="4:5" ht="26.1" customHeight="1">
      <c r="D771" s="64"/>
      <c r="E771" s="71"/>
    </row>
    <row r="772" spans="4:5" ht="26.1" customHeight="1">
      <c r="D772" s="64"/>
      <c r="E772" s="71"/>
    </row>
    <row r="773" spans="4:5" ht="26.1" customHeight="1">
      <c r="D773" s="64"/>
      <c r="E773" s="71"/>
    </row>
    <row r="774" spans="4:5" ht="26.1" customHeight="1">
      <c r="D774" s="64"/>
      <c r="E774" s="71"/>
    </row>
    <row r="775" spans="4:5" ht="26.1" customHeight="1">
      <c r="D775" s="64"/>
      <c r="E775" s="71"/>
    </row>
    <row r="776" spans="4:5" ht="26.1" customHeight="1">
      <c r="D776" s="64"/>
      <c r="E776" s="71"/>
    </row>
    <row r="777" spans="4:5" ht="26.1" customHeight="1">
      <c r="D777" s="64"/>
      <c r="E777" s="71"/>
    </row>
    <row r="778" spans="4:5" ht="26.1" customHeight="1">
      <c r="D778" s="64"/>
      <c r="E778" s="71"/>
    </row>
    <row r="779" spans="4:5" ht="26.1" customHeight="1">
      <c r="D779" s="64"/>
      <c r="E779" s="71"/>
    </row>
    <row r="780" spans="4:5" ht="26.1" customHeight="1">
      <c r="D780" s="64"/>
      <c r="E780" s="71"/>
    </row>
    <row r="781" spans="4:5" ht="26.1" customHeight="1">
      <c r="D781" s="64"/>
      <c r="E781" s="71"/>
    </row>
    <row r="782" spans="4:5" ht="26.1" customHeight="1">
      <c r="D782" s="64"/>
      <c r="E782" s="71"/>
    </row>
    <row r="783" spans="4:5" ht="26.1" customHeight="1">
      <c r="D783" s="64"/>
      <c r="E783" s="71"/>
    </row>
    <row r="784" spans="4:5" ht="26.1" customHeight="1">
      <c r="D784" s="64"/>
      <c r="E784" s="71"/>
    </row>
    <row r="785" spans="4:5" ht="26.1" customHeight="1">
      <c r="D785" s="64"/>
      <c r="E785" s="71"/>
    </row>
    <row r="786" spans="4:5" ht="26.1" customHeight="1">
      <c r="D786" s="64"/>
      <c r="E786" s="71"/>
    </row>
    <row r="787" spans="4:5" ht="26.1" customHeight="1">
      <c r="D787" s="64"/>
      <c r="E787" s="71"/>
    </row>
    <row r="788" spans="4:5" ht="26.1" customHeight="1">
      <c r="D788" s="64"/>
      <c r="E788" s="71"/>
    </row>
    <row r="789" spans="4:5" ht="26.1" customHeight="1">
      <c r="D789" s="64"/>
      <c r="E789" s="71"/>
    </row>
    <row r="790" spans="4:5" ht="26.1" customHeight="1">
      <c r="D790" s="64"/>
      <c r="E790" s="71"/>
    </row>
    <row r="791" spans="4:5" ht="26.1" customHeight="1">
      <c r="D791" s="64"/>
      <c r="E791" s="71"/>
    </row>
    <row r="792" spans="4:5" ht="26.1" customHeight="1">
      <c r="D792" s="64"/>
      <c r="E792" s="71"/>
    </row>
    <row r="793" spans="4:5" ht="26.1" customHeight="1">
      <c r="D793" s="64"/>
      <c r="E793" s="71"/>
    </row>
    <row r="794" spans="4:5" ht="26.1" customHeight="1">
      <c r="D794" s="64"/>
      <c r="E794" s="71"/>
    </row>
    <row r="795" spans="4:5" ht="26.1" customHeight="1">
      <c r="D795" s="64"/>
      <c r="E795" s="71"/>
    </row>
    <row r="796" spans="4:5" ht="26.1" customHeight="1">
      <c r="D796" s="64"/>
      <c r="E796" s="71"/>
    </row>
    <row r="797" spans="4:5" ht="26.1" customHeight="1">
      <c r="D797" s="64"/>
      <c r="E797" s="71"/>
    </row>
    <row r="798" spans="4:5" ht="26.1" customHeight="1">
      <c r="D798" s="64"/>
      <c r="E798" s="71"/>
    </row>
    <row r="799" spans="4:5" ht="26.1" customHeight="1">
      <c r="D799" s="64"/>
      <c r="E799" s="71"/>
    </row>
    <row r="800" spans="4:5" ht="26.1" customHeight="1">
      <c r="D800" s="64"/>
      <c r="E800" s="71"/>
    </row>
    <row r="801" spans="4:5" ht="26.1" customHeight="1">
      <c r="D801" s="64"/>
      <c r="E801" s="71"/>
    </row>
    <row r="802" spans="4:5" ht="26.1" customHeight="1">
      <c r="D802" s="64"/>
      <c r="E802" s="71"/>
    </row>
    <row r="803" spans="4:5" ht="26.1" customHeight="1">
      <c r="D803" s="64"/>
      <c r="E803" s="71"/>
    </row>
    <row r="804" spans="4:5" ht="26.1" customHeight="1">
      <c r="D804" s="64"/>
      <c r="E804" s="71"/>
    </row>
    <row r="805" spans="4:5" ht="26.1" customHeight="1">
      <c r="D805" s="64"/>
      <c r="E805" s="71"/>
    </row>
    <row r="806" spans="4:5" ht="26.1" customHeight="1">
      <c r="D806" s="64"/>
      <c r="E806" s="71"/>
    </row>
    <row r="807" spans="4:5" ht="26.1" customHeight="1">
      <c r="D807" s="64"/>
      <c r="E807" s="71"/>
    </row>
    <row r="808" spans="4:5" ht="26.1" customHeight="1">
      <c r="D808" s="64"/>
      <c r="E808" s="71"/>
    </row>
    <row r="809" spans="4:5" ht="26.1" customHeight="1">
      <c r="D809" s="64"/>
      <c r="E809" s="71"/>
    </row>
    <row r="810" spans="4:5" ht="26.1" customHeight="1">
      <c r="D810" s="64"/>
      <c r="E810" s="71"/>
    </row>
    <row r="811" spans="4:5" ht="26.1" customHeight="1">
      <c r="D811" s="64"/>
      <c r="E811" s="71"/>
    </row>
    <row r="812" spans="4:5" ht="26.1" customHeight="1">
      <c r="D812" s="64"/>
      <c r="E812" s="71"/>
    </row>
    <row r="813" spans="4:5" ht="26.1" customHeight="1">
      <c r="D813" s="64"/>
      <c r="E813" s="71"/>
    </row>
    <row r="814" spans="4:5" ht="26.1" customHeight="1">
      <c r="D814" s="64"/>
      <c r="E814" s="71"/>
    </row>
    <row r="815" spans="4:5" ht="26.1" customHeight="1">
      <c r="D815" s="64"/>
      <c r="E815" s="71"/>
    </row>
    <row r="816" spans="4:5" ht="26.1" customHeight="1">
      <c r="D816" s="64"/>
      <c r="E816" s="71"/>
    </row>
    <row r="817" spans="4:5" ht="26.1" customHeight="1">
      <c r="D817" s="64"/>
      <c r="E817" s="71"/>
    </row>
    <row r="818" spans="4:5" ht="26.1" customHeight="1">
      <c r="D818" s="64"/>
      <c r="E818" s="71"/>
    </row>
    <row r="819" spans="4:5" ht="26.1" customHeight="1">
      <c r="D819" s="64"/>
      <c r="E819" s="71"/>
    </row>
    <row r="820" spans="4:5" ht="26.1" customHeight="1">
      <c r="D820" s="64"/>
      <c r="E820" s="71"/>
    </row>
    <row r="821" spans="4:5" ht="26.1" customHeight="1">
      <c r="D821" s="64"/>
      <c r="E821" s="71"/>
    </row>
    <row r="822" spans="4:5" ht="26.1" customHeight="1">
      <c r="D822" s="64"/>
      <c r="E822" s="71"/>
    </row>
    <row r="823" spans="4:5" ht="26.1" customHeight="1">
      <c r="D823" s="64"/>
      <c r="E823" s="71"/>
    </row>
    <row r="824" spans="4:5" ht="26.1" customHeight="1">
      <c r="D824" s="64"/>
      <c r="E824" s="71"/>
    </row>
    <row r="825" spans="4:5" ht="26.1" customHeight="1">
      <c r="D825" s="64"/>
      <c r="E825" s="71"/>
    </row>
    <row r="826" spans="4:5" ht="26.1" customHeight="1">
      <c r="D826" s="64"/>
      <c r="E826" s="71"/>
    </row>
    <row r="827" spans="4:5" ht="26.1" customHeight="1">
      <c r="D827" s="64"/>
      <c r="E827" s="71"/>
    </row>
    <row r="828" spans="4:5" ht="26.1" customHeight="1">
      <c r="D828" s="64"/>
      <c r="E828" s="71"/>
    </row>
    <row r="829" spans="4:5" ht="26.1" customHeight="1">
      <c r="D829" s="64"/>
      <c r="E829" s="71"/>
    </row>
    <row r="830" spans="4:5" ht="26.1" customHeight="1">
      <c r="D830" s="64"/>
      <c r="E830" s="71"/>
    </row>
    <row r="831" spans="4:5" ht="26.1" customHeight="1">
      <c r="D831" s="64"/>
      <c r="E831" s="71"/>
    </row>
    <row r="832" spans="4:5" ht="26.1" customHeight="1">
      <c r="D832" s="64"/>
      <c r="E832" s="71"/>
    </row>
    <row r="833" spans="4:5" ht="26.1" customHeight="1">
      <c r="D833" s="64"/>
      <c r="E833" s="71"/>
    </row>
    <row r="834" spans="4:5" ht="26.1" customHeight="1">
      <c r="D834" s="64"/>
      <c r="E834" s="71"/>
    </row>
    <row r="835" spans="4:5" ht="26.1" customHeight="1">
      <c r="D835" s="64"/>
      <c r="E835" s="71"/>
    </row>
    <row r="836" spans="4:5" ht="26.1" customHeight="1">
      <c r="D836" s="64"/>
      <c r="E836" s="71"/>
    </row>
    <row r="837" spans="4:5" ht="26.1" customHeight="1">
      <c r="D837" s="64"/>
      <c r="E837" s="71"/>
    </row>
    <row r="838" spans="4:5" ht="26.1" customHeight="1">
      <c r="D838" s="64"/>
      <c r="E838" s="71"/>
    </row>
    <row r="839" spans="4:5" ht="26.1" customHeight="1">
      <c r="D839" s="64"/>
      <c r="E839" s="71"/>
    </row>
    <row r="840" spans="4:5" ht="26.1" customHeight="1">
      <c r="D840" s="64"/>
      <c r="E840" s="71"/>
    </row>
    <row r="841" spans="4:5" ht="26.1" customHeight="1">
      <c r="D841" s="64"/>
      <c r="E841" s="71"/>
    </row>
    <row r="842" spans="4:5" ht="26.1" customHeight="1">
      <c r="D842" s="64"/>
      <c r="E842" s="71"/>
    </row>
    <row r="843" spans="4:5" ht="26.1" customHeight="1">
      <c r="D843" s="64"/>
      <c r="E843" s="71"/>
    </row>
    <row r="844" spans="4:5" ht="26.1" customHeight="1">
      <c r="D844" s="64"/>
      <c r="E844" s="71"/>
    </row>
    <row r="845" spans="4:5" ht="26.1" customHeight="1">
      <c r="D845" s="64"/>
      <c r="E845" s="71"/>
    </row>
    <row r="846" spans="4:5" ht="26.1" customHeight="1">
      <c r="D846" s="64"/>
      <c r="E846" s="71"/>
    </row>
    <row r="847" spans="4:5" ht="26.1" customHeight="1">
      <c r="D847" s="64"/>
      <c r="E847" s="71"/>
    </row>
    <row r="848" spans="4:5" ht="26.1" customHeight="1">
      <c r="D848" s="64"/>
      <c r="E848" s="71"/>
    </row>
    <row r="849" spans="4:5" ht="26.1" customHeight="1">
      <c r="D849" s="64"/>
      <c r="E849" s="71"/>
    </row>
    <row r="850" spans="4:5" ht="26.1" customHeight="1">
      <c r="D850" s="64"/>
      <c r="E850" s="71"/>
    </row>
    <row r="851" spans="4:5" ht="26.1" customHeight="1">
      <c r="D851" s="64"/>
      <c r="E851" s="71"/>
    </row>
    <row r="852" spans="4:5" ht="26.1" customHeight="1">
      <c r="D852" s="64"/>
      <c r="E852" s="71"/>
    </row>
    <row r="853" spans="4:5" ht="26.1" customHeight="1">
      <c r="D853" s="64"/>
      <c r="E853" s="71"/>
    </row>
    <row r="854" spans="4:5" ht="26.1" customHeight="1">
      <c r="D854" s="64"/>
      <c r="E854" s="71"/>
    </row>
    <row r="855" spans="4:5" ht="26.1" customHeight="1">
      <c r="D855" s="64"/>
      <c r="E855" s="71"/>
    </row>
    <row r="856" spans="4:5" ht="26.1" customHeight="1">
      <c r="D856" s="64"/>
      <c r="E856" s="71"/>
    </row>
    <row r="857" spans="4:5" ht="26.1" customHeight="1">
      <c r="D857" s="64"/>
      <c r="E857" s="71"/>
    </row>
    <row r="858" spans="4:5" ht="26.1" customHeight="1">
      <c r="D858" s="64"/>
      <c r="E858" s="71"/>
    </row>
    <row r="859" spans="4:5" ht="26.1" customHeight="1">
      <c r="D859" s="64"/>
      <c r="E859" s="71"/>
    </row>
    <row r="860" spans="4:5" ht="26.1" customHeight="1">
      <c r="D860" s="64"/>
      <c r="E860" s="71"/>
    </row>
    <row r="861" spans="4:5" ht="26.1" customHeight="1">
      <c r="D861" s="64"/>
      <c r="E861" s="71"/>
    </row>
    <row r="862" spans="4:5" ht="26.1" customHeight="1">
      <c r="D862" s="64"/>
      <c r="E862" s="71"/>
    </row>
    <row r="863" spans="4:5" ht="26.1" customHeight="1">
      <c r="D863" s="64"/>
      <c r="E863" s="71"/>
    </row>
    <row r="864" spans="4:5" ht="26.1" customHeight="1">
      <c r="D864" s="64"/>
      <c r="E864" s="71"/>
    </row>
    <row r="865" spans="4:5" ht="26.1" customHeight="1">
      <c r="D865" s="64"/>
      <c r="E865" s="71"/>
    </row>
    <row r="866" spans="4:5" ht="26.1" customHeight="1">
      <c r="D866" s="64"/>
      <c r="E866" s="71"/>
    </row>
    <row r="867" spans="4:5" ht="26.1" customHeight="1">
      <c r="D867" s="64"/>
      <c r="E867" s="71"/>
    </row>
    <row r="868" spans="4:5" ht="26.1" customHeight="1">
      <c r="D868" s="64"/>
      <c r="E868" s="71"/>
    </row>
    <row r="869" spans="4:5" ht="26.1" customHeight="1">
      <c r="D869" s="64"/>
      <c r="E869" s="71"/>
    </row>
    <row r="870" spans="4:5" ht="26.1" customHeight="1">
      <c r="D870" s="64"/>
      <c r="E870" s="71"/>
    </row>
    <row r="871" spans="4:5" ht="26.1" customHeight="1">
      <c r="D871" s="64"/>
      <c r="E871" s="71"/>
    </row>
    <row r="872" spans="4:5" ht="26.1" customHeight="1">
      <c r="D872" s="64"/>
      <c r="E872" s="71"/>
    </row>
    <row r="873" spans="4:5" ht="26.1" customHeight="1">
      <c r="D873" s="64"/>
      <c r="E873" s="71"/>
    </row>
    <row r="874" spans="4:5" ht="26.1" customHeight="1">
      <c r="D874" s="64"/>
      <c r="E874" s="71"/>
    </row>
    <row r="875" spans="4:5" ht="26.1" customHeight="1">
      <c r="D875" s="64"/>
      <c r="E875" s="71"/>
    </row>
    <row r="876" spans="4:5" ht="26.1" customHeight="1">
      <c r="D876" s="64"/>
      <c r="E876" s="71"/>
    </row>
    <row r="877" spans="4:5" ht="26.1" customHeight="1">
      <c r="D877" s="64"/>
      <c r="E877" s="71"/>
    </row>
    <row r="878" spans="4:5" ht="26.1" customHeight="1">
      <c r="D878" s="64"/>
      <c r="E878" s="71"/>
    </row>
    <row r="879" spans="4:5" ht="26.1" customHeight="1">
      <c r="D879" s="64"/>
      <c r="E879" s="71"/>
    </row>
    <row r="880" spans="4:5" ht="26.1" customHeight="1">
      <c r="D880" s="64"/>
      <c r="E880" s="71"/>
    </row>
    <row r="881" spans="4:5" ht="26.1" customHeight="1">
      <c r="D881" s="64"/>
      <c r="E881" s="71"/>
    </row>
    <row r="882" spans="4:5" ht="26.1" customHeight="1">
      <c r="D882" s="64"/>
      <c r="E882" s="71"/>
    </row>
    <row r="883" spans="4:5" ht="26.1" customHeight="1">
      <c r="D883" s="64"/>
      <c r="E883" s="71"/>
    </row>
    <row r="884" spans="4:5" ht="26.1" customHeight="1">
      <c r="D884" s="64"/>
      <c r="E884" s="71"/>
    </row>
    <row r="885" spans="4:5" ht="26.1" customHeight="1">
      <c r="D885" s="64"/>
      <c r="E885" s="71"/>
    </row>
    <row r="886" spans="4:5" ht="26.1" customHeight="1">
      <c r="D886" s="64"/>
      <c r="E886" s="71"/>
    </row>
    <row r="887" spans="4:5" ht="26.1" customHeight="1">
      <c r="D887" s="64"/>
      <c r="E887" s="71"/>
    </row>
    <row r="888" spans="4:5" ht="26.1" customHeight="1">
      <c r="D888" s="64"/>
      <c r="E888" s="71"/>
    </row>
    <row r="889" spans="4:5" ht="26.1" customHeight="1">
      <c r="D889" s="64"/>
      <c r="E889" s="71"/>
    </row>
    <row r="890" spans="4:5" ht="26.1" customHeight="1">
      <c r="D890" s="64"/>
      <c r="E890" s="71"/>
    </row>
    <row r="891" spans="4:5" ht="26.1" customHeight="1">
      <c r="D891" s="64"/>
      <c r="E891" s="71"/>
    </row>
    <row r="892" spans="4:5" ht="26.1" customHeight="1">
      <c r="D892" s="64"/>
      <c r="E892" s="71"/>
    </row>
    <row r="893" spans="4:5" ht="26.1" customHeight="1">
      <c r="D893" s="64"/>
      <c r="E893" s="71"/>
    </row>
    <row r="894" spans="4:5" ht="26.1" customHeight="1">
      <c r="D894" s="64"/>
      <c r="E894" s="71"/>
    </row>
    <row r="895" spans="4:5" ht="26.1" customHeight="1">
      <c r="D895" s="64"/>
      <c r="E895" s="71"/>
    </row>
    <row r="896" spans="4:5" ht="26.1" customHeight="1">
      <c r="D896" s="64"/>
      <c r="E896" s="71"/>
    </row>
    <row r="897" spans="4:5" ht="26.1" customHeight="1">
      <c r="D897" s="64"/>
      <c r="E897" s="71"/>
    </row>
    <row r="898" spans="4:5" ht="26.1" customHeight="1">
      <c r="D898" s="64"/>
      <c r="E898" s="71"/>
    </row>
    <row r="899" spans="4:5" ht="26.1" customHeight="1">
      <c r="D899" s="64"/>
      <c r="E899" s="71"/>
    </row>
    <row r="900" spans="4:5" ht="26.1" customHeight="1">
      <c r="D900" s="64"/>
      <c r="E900" s="71"/>
    </row>
    <row r="901" spans="4:5" ht="26.1" customHeight="1">
      <c r="D901" s="64"/>
      <c r="E901" s="71"/>
    </row>
    <row r="902" spans="4:5" ht="26.1" customHeight="1">
      <c r="D902" s="64"/>
      <c r="E902" s="71"/>
    </row>
    <row r="903" spans="4:5" ht="26.1" customHeight="1">
      <c r="D903" s="64"/>
      <c r="E903" s="71"/>
    </row>
    <row r="904" spans="4:5" ht="26.1" customHeight="1">
      <c r="D904" s="64"/>
      <c r="E904" s="71"/>
    </row>
    <row r="905" spans="4:5" ht="26.1" customHeight="1">
      <c r="D905" s="64"/>
      <c r="E905" s="71"/>
    </row>
    <row r="906" spans="4:5" ht="26.1" customHeight="1">
      <c r="D906" s="64"/>
      <c r="E906" s="71"/>
    </row>
    <row r="907" spans="4:5" ht="26.1" customHeight="1">
      <c r="D907" s="64"/>
      <c r="E907" s="71"/>
    </row>
    <row r="908" spans="4:5" ht="26.1" customHeight="1">
      <c r="D908" s="64"/>
      <c r="E908" s="71"/>
    </row>
    <row r="909" spans="4:5" ht="26.1" customHeight="1">
      <c r="D909" s="64"/>
      <c r="E909" s="71"/>
    </row>
    <row r="910" spans="4:5" ht="26.1" customHeight="1">
      <c r="D910" s="64"/>
      <c r="E910" s="71"/>
    </row>
    <row r="911" spans="4:5" ht="26.1" customHeight="1">
      <c r="D911" s="64"/>
      <c r="E911" s="71"/>
    </row>
    <row r="912" spans="4:5" ht="26.1" customHeight="1">
      <c r="D912" s="64"/>
      <c r="E912" s="71"/>
    </row>
    <row r="913" spans="4:5" ht="26.1" customHeight="1">
      <c r="D913" s="64"/>
      <c r="E913" s="71"/>
    </row>
    <row r="914" spans="4:5" ht="26.1" customHeight="1">
      <c r="D914" s="64"/>
      <c r="E914" s="71"/>
    </row>
    <row r="915" spans="4:5" ht="26.1" customHeight="1">
      <c r="D915" s="64"/>
      <c r="E915" s="71"/>
    </row>
    <row r="916" spans="4:5" ht="26.1" customHeight="1">
      <c r="D916" s="64"/>
      <c r="E916" s="71"/>
    </row>
    <row r="917" spans="4:5" ht="26.1" customHeight="1">
      <c r="D917" s="64"/>
      <c r="E917" s="71"/>
    </row>
    <row r="918" spans="4:5" ht="26.1" customHeight="1">
      <c r="D918" s="64"/>
      <c r="E918" s="71"/>
    </row>
    <row r="919" spans="4:5" ht="26.1" customHeight="1">
      <c r="D919" s="64"/>
      <c r="E919" s="71"/>
    </row>
    <row r="920" spans="4:5" ht="26.1" customHeight="1">
      <c r="D920" s="64"/>
      <c r="E920" s="71"/>
    </row>
    <row r="921" spans="4:5" ht="26.1" customHeight="1">
      <c r="D921" s="64"/>
      <c r="E921" s="71"/>
    </row>
    <row r="922" spans="4:5" ht="26.1" customHeight="1">
      <c r="D922" s="64"/>
      <c r="E922" s="71"/>
    </row>
    <row r="923" spans="4:5" ht="26.1" customHeight="1">
      <c r="D923" s="64"/>
      <c r="E923" s="71"/>
    </row>
    <row r="924" spans="4:5" ht="26.1" customHeight="1">
      <c r="D924" s="64"/>
      <c r="E924" s="71"/>
    </row>
    <row r="925" spans="4:5" ht="26.1" customHeight="1">
      <c r="D925" s="64"/>
      <c r="E925" s="71"/>
    </row>
    <row r="926" spans="4:5" ht="26.1" customHeight="1">
      <c r="D926" s="64"/>
      <c r="E926" s="71"/>
    </row>
    <row r="927" spans="4:5" ht="26.1" customHeight="1">
      <c r="D927" s="64"/>
      <c r="E927" s="71"/>
    </row>
    <row r="928" spans="4:5" ht="26.1" customHeight="1">
      <c r="D928" s="64"/>
      <c r="E928" s="71"/>
    </row>
    <row r="929" spans="4:5" ht="26.1" customHeight="1">
      <c r="D929" s="64"/>
      <c r="E929" s="71"/>
    </row>
    <row r="930" spans="4:5" ht="26.1" customHeight="1">
      <c r="D930" s="64"/>
      <c r="E930" s="71"/>
    </row>
    <row r="931" spans="4:5" ht="26.1" customHeight="1">
      <c r="D931" s="64"/>
      <c r="E931" s="71"/>
    </row>
    <row r="932" spans="4:5" ht="26.1" customHeight="1">
      <c r="D932" s="64"/>
      <c r="E932" s="71"/>
    </row>
    <row r="933" spans="4:5" ht="26.1" customHeight="1">
      <c r="D933" s="64"/>
      <c r="E933" s="71"/>
    </row>
    <row r="934" spans="4:5" ht="26.1" customHeight="1">
      <c r="D934" s="64"/>
      <c r="E934" s="71"/>
    </row>
    <row r="935" spans="4:5" ht="26.1" customHeight="1">
      <c r="D935" s="64"/>
      <c r="E935" s="71"/>
    </row>
    <row r="936" spans="4:5" ht="26.1" customHeight="1">
      <c r="D936" s="64"/>
      <c r="E936" s="71"/>
    </row>
    <row r="937" spans="4:5" ht="26.1" customHeight="1">
      <c r="D937" s="64"/>
      <c r="E937" s="71"/>
    </row>
    <row r="938" spans="4:5" ht="26.1" customHeight="1">
      <c r="D938" s="64"/>
      <c r="E938" s="71"/>
    </row>
    <row r="939" spans="4:5" ht="26.1" customHeight="1">
      <c r="D939" s="64"/>
      <c r="E939" s="71"/>
    </row>
    <row r="940" spans="4:5" ht="26.1" customHeight="1">
      <c r="D940" s="64"/>
      <c r="E940" s="71"/>
    </row>
    <row r="941" spans="4:5" ht="26.1" customHeight="1">
      <c r="D941" s="64"/>
      <c r="E941" s="71"/>
    </row>
    <row r="942" spans="4:5" ht="26.1" customHeight="1">
      <c r="D942" s="64"/>
      <c r="E942" s="71"/>
    </row>
    <row r="943" spans="4:5" ht="26.1" customHeight="1">
      <c r="D943" s="64"/>
      <c r="E943" s="71"/>
    </row>
    <row r="944" spans="4:5" ht="26.1" customHeight="1">
      <c r="D944" s="64"/>
      <c r="E944" s="71"/>
    </row>
    <row r="945" spans="4:5" ht="26.1" customHeight="1">
      <c r="D945" s="64"/>
      <c r="E945" s="71"/>
    </row>
    <row r="946" spans="4:5" ht="26.1" customHeight="1">
      <c r="D946" s="64"/>
      <c r="E946" s="71"/>
    </row>
    <row r="947" spans="4:5" ht="26.1" customHeight="1">
      <c r="D947" s="64"/>
      <c r="E947" s="71"/>
    </row>
    <row r="948" spans="4:5" ht="26.1" customHeight="1">
      <c r="D948" s="64"/>
      <c r="E948" s="71"/>
    </row>
    <row r="949" spans="4:5" ht="26.1" customHeight="1">
      <c r="D949" s="64"/>
      <c r="E949" s="71"/>
    </row>
    <row r="950" spans="4:5" ht="26.1" customHeight="1">
      <c r="D950" s="64"/>
      <c r="E950" s="71"/>
    </row>
    <row r="951" spans="4:5" ht="26.1" customHeight="1">
      <c r="D951" s="64"/>
      <c r="E951" s="71"/>
    </row>
    <row r="952" spans="4:5" ht="26.1" customHeight="1">
      <c r="D952" s="64"/>
      <c r="E952" s="71"/>
    </row>
    <row r="953" spans="4:5" ht="26.1" customHeight="1">
      <c r="D953" s="64"/>
      <c r="E953" s="71"/>
    </row>
    <row r="954" spans="4:5" ht="26.1" customHeight="1">
      <c r="D954" s="64"/>
      <c r="E954" s="71"/>
    </row>
    <row r="955" spans="4:5" ht="26.1" customHeight="1">
      <c r="D955" s="64"/>
      <c r="E955" s="71"/>
    </row>
    <row r="956" spans="4:5" ht="26.1" customHeight="1">
      <c r="D956" s="64"/>
      <c r="E956" s="71"/>
    </row>
    <row r="957" spans="4:5" ht="26.1" customHeight="1">
      <c r="D957" s="64"/>
      <c r="E957" s="71"/>
    </row>
    <row r="958" spans="4:5" ht="26.1" customHeight="1">
      <c r="D958" s="64"/>
      <c r="E958" s="71"/>
    </row>
    <row r="959" spans="4:5" ht="26.1" customHeight="1">
      <c r="D959" s="64"/>
      <c r="E959" s="71"/>
    </row>
    <row r="960" spans="4:5" ht="26.1" customHeight="1">
      <c r="D960" s="64"/>
      <c r="E960" s="71"/>
    </row>
    <row r="961" spans="4:5" ht="26.1" customHeight="1">
      <c r="D961" s="64"/>
      <c r="E961" s="71"/>
    </row>
    <row r="962" spans="4:5" ht="26.1" customHeight="1">
      <c r="D962" s="64"/>
      <c r="E962" s="71"/>
    </row>
    <row r="963" spans="4:5" ht="26.1" customHeight="1">
      <c r="D963" s="64"/>
      <c r="E963" s="71"/>
    </row>
    <row r="964" spans="4:5" ht="26.1" customHeight="1">
      <c r="D964" s="64"/>
      <c r="E964" s="71"/>
    </row>
    <row r="965" spans="4:5" ht="26.1" customHeight="1">
      <c r="D965" s="64"/>
      <c r="E965" s="71"/>
    </row>
    <row r="966" spans="4:5" ht="26.1" customHeight="1">
      <c r="D966" s="64"/>
      <c r="E966" s="71"/>
    </row>
    <row r="967" spans="4:5" ht="26.1" customHeight="1">
      <c r="D967" s="64"/>
      <c r="E967" s="71"/>
    </row>
    <row r="968" spans="4:5" ht="26.1" customHeight="1">
      <c r="D968" s="64"/>
      <c r="E968" s="71"/>
    </row>
    <row r="969" spans="4:5" ht="26.1" customHeight="1">
      <c r="D969" s="64"/>
      <c r="E969" s="71"/>
    </row>
    <row r="970" spans="4:5" ht="26.1" customHeight="1">
      <c r="D970" s="64"/>
      <c r="E970" s="71"/>
    </row>
    <row r="971" spans="4:5" ht="26.1" customHeight="1">
      <c r="D971" s="64"/>
      <c r="E971" s="71"/>
    </row>
    <row r="972" spans="4:5" ht="26.1" customHeight="1">
      <c r="D972" s="64"/>
      <c r="E972" s="71"/>
    </row>
    <row r="973" spans="4:5" ht="26.1" customHeight="1">
      <c r="D973" s="64"/>
      <c r="E973" s="71"/>
    </row>
    <row r="974" spans="4:5" ht="26.1" customHeight="1">
      <c r="D974" s="64"/>
      <c r="E974" s="71"/>
    </row>
    <row r="975" spans="4:5" ht="26.1" customHeight="1">
      <c r="D975" s="64"/>
      <c r="E975" s="71"/>
    </row>
    <row r="976" spans="4:5" ht="26.1" customHeight="1">
      <c r="D976" s="64"/>
      <c r="E976" s="71"/>
    </row>
    <row r="977" spans="4:5" ht="26.1" customHeight="1">
      <c r="D977" s="64"/>
      <c r="E977" s="71"/>
    </row>
    <row r="978" spans="4:5" ht="26.1" customHeight="1">
      <c r="D978" s="64"/>
      <c r="E978" s="71"/>
    </row>
    <row r="979" spans="4:5" ht="26.1" customHeight="1">
      <c r="D979" s="64"/>
      <c r="E979" s="71"/>
    </row>
    <row r="980" spans="4:5" ht="26.1" customHeight="1">
      <c r="D980" s="64"/>
      <c r="E980" s="71"/>
    </row>
    <row r="981" spans="4:5" ht="26.1" customHeight="1">
      <c r="D981" s="64"/>
      <c r="E981" s="71"/>
    </row>
    <row r="982" spans="4:5" ht="26.1" customHeight="1">
      <c r="D982" s="64"/>
      <c r="E982" s="71"/>
    </row>
    <row r="983" spans="4:5" ht="26.1" customHeight="1">
      <c r="D983" s="64"/>
      <c r="E983" s="71"/>
    </row>
    <row r="984" spans="4:5" ht="26.1" customHeight="1">
      <c r="D984" s="64"/>
      <c r="E984" s="71"/>
    </row>
    <row r="985" spans="4:5" ht="26.1" customHeight="1">
      <c r="D985" s="64"/>
      <c r="E985" s="71"/>
    </row>
    <row r="986" spans="4:5" ht="26.1" customHeight="1">
      <c r="D986" s="64"/>
      <c r="E986" s="71"/>
    </row>
    <row r="987" spans="4:5" ht="26.1" customHeight="1">
      <c r="D987" s="64"/>
      <c r="E987" s="71"/>
    </row>
    <row r="988" spans="4:5" ht="26.1" customHeight="1">
      <c r="D988" s="64"/>
      <c r="E988" s="71"/>
    </row>
    <row r="989" spans="4:5" ht="26.1" customHeight="1">
      <c r="D989" s="64"/>
      <c r="E989" s="71"/>
    </row>
    <row r="990" spans="4:5" ht="26.1" customHeight="1">
      <c r="D990" s="64"/>
      <c r="E990" s="71"/>
    </row>
    <row r="991" spans="4:5" ht="26.1" customHeight="1">
      <c r="D991" s="64"/>
      <c r="E991" s="71"/>
    </row>
    <row r="992" spans="4:5" ht="26.1" customHeight="1">
      <c r="D992" s="64"/>
      <c r="E992" s="71"/>
    </row>
    <row r="993" spans="4:5" ht="26.1" customHeight="1">
      <c r="D993" s="64"/>
      <c r="E993" s="71"/>
    </row>
    <row r="994" spans="4:5" ht="26.1" customHeight="1">
      <c r="D994" s="64"/>
      <c r="E994" s="71"/>
    </row>
    <row r="995" spans="4:5" ht="26.1" customHeight="1">
      <c r="D995" s="64"/>
      <c r="E995" s="71"/>
    </row>
    <row r="996" spans="4:5" ht="26.1" customHeight="1">
      <c r="D996" s="64"/>
      <c r="E996" s="71"/>
    </row>
    <row r="997" spans="4:5" ht="26.1" customHeight="1">
      <c r="D997" s="64"/>
      <c r="E997" s="71"/>
    </row>
    <row r="998" spans="4:5" ht="26.1" customHeight="1">
      <c r="D998" s="64"/>
      <c r="E998" s="71"/>
    </row>
    <row r="999" spans="4:5" ht="26.1" customHeight="1">
      <c r="D999" s="64"/>
      <c r="E999" s="71"/>
    </row>
    <row r="1000" spans="4:5" ht="26.1" customHeight="1">
      <c r="D1000" s="64"/>
      <c r="E1000" s="71"/>
    </row>
    <row r="1001" spans="4:5" ht="26.1" customHeight="1">
      <c r="D1001" s="64"/>
      <c r="E1001" s="71"/>
    </row>
    <row r="1002" spans="4:5" ht="26.1" customHeight="1">
      <c r="D1002" s="64"/>
      <c r="E1002" s="71"/>
    </row>
    <row r="1003" spans="4:5" ht="26.1" customHeight="1">
      <c r="D1003" s="64"/>
      <c r="E1003" s="71"/>
    </row>
    <row r="1004" spans="4:5" ht="26.1" customHeight="1">
      <c r="D1004" s="64"/>
      <c r="E1004" s="71"/>
    </row>
    <row r="1005" spans="4:5" ht="26.1" customHeight="1">
      <c r="D1005" s="64"/>
      <c r="E1005" s="71"/>
    </row>
    <row r="1006" spans="4:5" ht="26.1" customHeight="1">
      <c r="D1006" s="64"/>
      <c r="E1006" s="71"/>
    </row>
    <row r="1007" spans="4:5" ht="26.1" customHeight="1">
      <c r="D1007" s="64"/>
      <c r="E1007" s="71"/>
    </row>
    <row r="1008" spans="4:5" ht="26.1" customHeight="1">
      <c r="D1008" s="64"/>
      <c r="E1008" s="71"/>
    </row>
    <row r="1009" spans="4:5" ht="26.1" customHeight="1">
      <c r="D1009" s="64"/>
      <c r="E1009" s="71"/>
    </row>
    <row r="1010" spans="4:5" ht="26.1" customHeight="1">
      <c r="D1010" s="64"/>
      <c r="E1010" s="71"/>
    </row>
    <row r="1011" spans="4:5" ht="26.1" customHeight="1">
      <c r="D1011" s="64"/>
      <c r="E1011" s="71"/>
    </row>
    <row r="1012" spans="4:5" ht="26.1" customHeight="1">
      <c r="D1012" s="64"/>
      <c r="E1012" s="71"/>
    </row>
    <row r="1013" spans="4:5" ht="26.1" customHeight="1">
      <c r="D1013" s="64"/>
      <c r="E1013" s="71"/>
    </row>
    <row r="1014" spans="4:5" ht="26.1" customHeight="1">
      <c r="D1014" s="64"/>
      <c r="E1014" s="71"/>
    </row>
    <row r="1015" spans="4:5" ht="26.1" customHeight="1">
      <c r="D1015" s="64"/>
      <c r="E1015" s="71"/>
    </row>
    <row r="1016" spans="4:5" ht="26.1" customHeight="1">
      <c r="D1016" s="64"/>
      <c r="E1016" s="71"/>
    </row>
    <row r="1017" spans="4:5" ht="26.1" customHeight="1">
      <c r="D1017" s="64"/>
      <c r="E1017" s="71"/>
    </row>
    <row r="1018" spans="4:5" ht="26.1" customHeight="1">
      <c r="D1018" s="64"/>
      <c r="E1018" s="71"/>
    </row>
    <row r="1019" spans="4:5" ht="26.1" customHeight="1">
      <c r="D1019" s="64"/>
      <c r="E1019" s="71"/>
    </row>
    <row r="1020" spans="4:5" ht="26.1" customHeight="1">
      <c r="D1020" s="64"/>
      <c r="E1020" s="71"/>
    </row>
    <row r="1021" spans="4:5" ht="26.1" customHeight="1">
      <c r="D1021" s="64"/>
      <c r="E1021" s="71"/>
    </row>
    <row r="1022" spans="4:5" ht="26.1" customHeight="1">
      <c r="D1022" s="64"/>
      <c r="E1022" s="71"/>
    </row>
    <row r="1023" spans="4:5" ht="26.1" customHeight="1">
      <c r="D1023" s="64"/>
      <c r="E1023" s="71"/>
    </row>
    <row r="1024" spans="4:5" ht="26.1" customHeight="1">
      <c r="D1024" s="64"/>
      <c r="E1024" s="71"/>
    </row>
    <row r="1025" spans="4:5" ht="26.1" customHeight="1">
      <c r="D1025" s="64"/>
      <c r="E1025" s="71"/>
    </row>
    <row r="1026" spans="4:5" ht="26.1" customHeight="1">
      <c r="D1026" s="64"/>
      <c r="E1026" s="71"/>
    </row>
    <row r="1027" spans="4:5" ht="26.1" customHeight="1">
      <c r="D1027" s="64"/>
      <c r="E1027" s="71"/>
    </row>
    <row r="1028" spans="4:5" ht="26.1" customHeight="1">
      <c r="D1028" s="64"/>
      <c r="E1028" s="71"/>
    </row>
    <row r="1029" spans="4:5" ht="26.1" customHeight="1">
      <c r="D1029" s="64"/>
      <c r="E1029" s="71"/>
    </row>
    <row r="1030" spans="4:5" ht="26.1" customHeight="1">
      <c r="D1030" s="64"/>
      <c r="E1030" s="71"/>
    </row>
    <row r="1031" spans="4:5" ht="26.1" customHeight="1">
      <c r="D1031" s="64"/>
      <c r="E1031" s="71"/>
    </row>
    <row r="1032" spans="4:5" ht="26.1" customHeight="1">
      <c r="D1032" s="64"/>
      <c r="E1032" s="71"/>
    </row>
    <row r="1033" spans="4:5" ht="26.1" customHeight="1">
      <c r="D1033" s="64"/>
      <c r="E1033" s="71"/>
    </row>
    <row r="1034" spans="4:5" ht="26.1" customHeight="1">
      <c r="D1034" s="64"/>
      <c r="E1034" s="71"/>
    </row>
    <row r="1035" spans="4:5" ht="26.1" customHeight="1">
      <c r="D1035" s="64"/>
      <c r="E1035" s="71"/>
    </row>
    <row r="1036" spans="4:5" ht="26.1" customHeight="1">
      <c r="D1036" s="64"/>
      <c r="E1036" s="71"/>
    </row>
    <row r="1037" spans="4:5" ht="26.1" customHeight="1">
      <c r="D1037" s="64"/>
      <c r="E1037" s="71"/>
    </row>
    <row r="1038" spans="4:5" ht="26.1" customHeight="1">
      <c r="D1038" s="64"/>
      <c r="E1038" s="71"/>
    </row>
    <row r="1039" spans="4:5" ht="26.1" customHeight="1">
      <c r="D1039" s="64"/>
      <c r="E1039" s="71"/>
    </row>
    <row r="1040" spans="4:5" ht="26.1" customHeight="1">
      <c r="D1040" s="64"/>
      <c r="E1040" s="71"/>
    </row>
    <row r="1041" spans="4:5" ht="26.1" customHeight="1">
      <c r="D1041" s="64"/>
      <c r="E1041" s="71"/>
    </row>
    <row r="1042" spans="4:5" ht="26.1" customHeight="1">
      <c r="D1042" s="64"/>
      <c r="E1042" s="71"/>
    </row>
    <row r="1043" spans="4:5" ht="26.1" customHeight="1">
      <c r="D1043" s="64"/>
      <c r="E1043" s="71"/>
    </row>
    <row r="1044" spans="4:5" ht="26.1" customHeight="1">
      <c r="D1044" s="64"/>
      <c r="E1044" s="71"/>
    </row>
    <row r="1045" spans="4:5" ht="26.1" customHeight="1">
      <c r="D1045" s="64"/>
      <c r="E1045" s="71"/>
    </row>
    <row r="1046" spans="4:5" ht="26.1" customHeight="1">
      <c r="D1046" s="64"/>
      <c r="E1046" s="71"/>
    </row>
    <row r="1047" spans="4:5" ht="26.1" customHeight="1">
      <c r="D1047" s="64"/>
      <c r="E1047" s="71"/>
    </row>
    <row r="1048" spans="4:5" ht="26.1" customHeight="1">
      <c r="D1048" s="64"/>
      <c r="E1048" s="71"/>
    </row>
    <row r="1049" spans="4:5" ht="26.1" customHeight="1">
      <c r="D1049" s="64"/>
      <c r="E1049" s="71"/>
    </row>
    <row r="1050" spans="4:5" ht="26.1" customHeight="1">
      <c r="D1050" s="64"/>
      <c r="E1050" s="71"/>
    </row>
    <row r="1051" spans="4:5" ht="26.1" customHeight="1">
      <c r="D1051" s="64"/>
      <c r="E1051" s="71"/>
    </row>
    <row r="1052" spans="4:5" ht="26.1" customHeight="1">
      <c r="D1052" s="64"/>
      <c r="E1052" s="71"/>
    </row>
    <row r="1053" spans="4:5" ht="26.1" customHeight="1">
      <c r="D1053" s="64"/>
      <c r="E1053" s="71"/>
    </row>
    <row r="1054" spans="4:5" ht="26.1" customHeight="1">
      <c r="D1054" s="64"/>
      <c r="E1054" s="71"/>
    </row>
    <row r="1055" spans="4:5" ht="26.1" customHeight="1">
      <c r="D1055" s="64"/>
      <c r="E1055" s="71"/>
    </row>
    <row r="1056" spans="4:5" ht="26.1" customHeight="1">
      <c r="D1056" s="64"/>
      <c r="E1056" s="71"/>
    </row>
    <row r="1057" spans="4:5" ht="26.1" customHeight="1">
      <c r="D1057" s="64"/>
      <c r="E1057" s="71"/>
    </row>
    <row r="1058" spans="4:5" ht="26.1" customHeight="1">
      <c r="D1058" s="64"/>
      <c r="E1058" s="71"/>
    </row>
    <row r="1059" spans="4:5" ht="26.1" customHeight="1">
      <c r="D1059" s="64"/>
      <c r="E1059" s="71"/>
    </row>
    <row r="1060" spans="4:5" ht="26.1" customHeight="1">
      <c r="D1060" s="64"/>
      <c r="E1060" s="71"/>
    </row>
    <row r="1061" spans="4:5" ht="26.1" customHeight="1">
      <c r="D1061" s="64"/>
      <c r="E1061" s="71"/>
    </row>
    <row r="1062" spans="4:5" ht="26.1" customHeight="1">
      <c r="D1062" s="64"/>
      <c r="E1062" s="71"/>
    </row>
    <row r="1063" spans="4:5" ht="26.1" customHeight="1">
      <c r="D1063" s="64"/>
      <c r="E1063" s="71"/>
    </row>
    <row r="1064" spans="4:5" ht="26.1" customHeight="1">
      <c r="D1064" s="64"/>
      <c r="E1064" s="71"/>
    </row>
    <row r="1065" spans="4:5" ht="26.1" customHeight="1">
      <c r="D1065" s="64"/>
      <c r="E1065" s="71"/>
    </row>
    <row r="1066" spans="4:5" ht="26.1" customHeight="1">
      <c r="D1066" s="64"/>
      <c r="E1066" s="71"/>
    </row>
    <row r="1067" spans="4:5" ht="26.1" customHeight="1">
      <c r="D1067" s="64"/>
      <c r="E1067" s="71"/>
    </row>
    <row r="1068" spans="4:5" ht="26.1" customHeight="1">
      <c r="D1068" s="64"/>
      <c r="E1068" s="71"/>
    </row>
    <row r="1069" spans="4:5" ht="26.1" customHeight="1">
      <c r="D1069" s="64"/>
      <c r="E1069" s="71"/>
    </row>
    <row r="1070" spans="4:5" ht="26.1" customHeight="1">
      <c r="D1070" s="64"/>
      <c r="E1070" s="71"/>
    </row>
    <row r="1071" spans="4:5" ht="26.1" customHeight="1">
      <c r="D1071" s="64"/>
      <c r="E1071" s="71"/>
    </row>
    <row r="1072" spans="4:5" ht="26.1" customHeight="1">
      <c r="D1072" s="64"/>
      <c r="E1072" s="71"/>
    </row>
    <row r="1073" spans="4:5" ht="26.1" customHeight="1">
      <c r="D1073" s="64"/>
      <c r="E1073" s="71"/>
    </row>
    <row r="1074" spans="4:5" ht="26.1" customHeight="1">
      <c r="D1074" s="64"/>
      <c r="E1074" s="71"/>
    </row>
    <row r="1075" spans="4:5" ht="26.1" customHeight="1">
      <c r="D1075" s="64"/>
      <c r="E1075" s="71"/>
    </row>
    <row r="1076" spans="4:5" ht="26.1" customHeight="1">
      <c r="D1076" s="64"/>
      <c r="E1076" s="71"/>
    </row>
    <row r="1077" spans="4:5" ht="26.1" customHeight="1">
      <c r="D1077" s="64"/>
      <c r="E1077" s="71"/>
    </row>
    <row r="1078" spans="4:5" ht="26.1" customHeight="1">
      <c r="D1078" s="64"/>
      <c r="E1078" s="71"/>
    </row>
    <row r="1079" spans="4:5" ht="26.1" customHeight="1">
      <c r="D1079" s="64"/>
      <c r="E1079" s="71"/>
    </row>
    <row r="1080" spans="4:5" ht="26.1" customHeight="1">
      <c r="D1080" s="64"/>
      <c r="E1080" s="71"/>
    </row>
    <row r="1081" spans="4:5" ht="26.1" customHeight="1">
      <c r="D1081" s="64"/>
      <c r="E1081" s="71"/>
    </row>
    <row r="1082" spans="4:5" ht="26.1" customHeight="1">
      <c r="D1082" s="64"/>
      <c r="E1082" s="71"/>
    </row>
    <row r="1083" spans="4:5" ht="26.1" customHeight="1">
      <c r="D1083" s="64"/>
      <c r="E1083" s="71"/>
    </row>
    <row r="1084" spans="4:5" ht="26.1" customHeight="1">
      <c r="D1084" s="64"/>
      <c r="E1084" s="71"/>
    </row>
    <row r="1085" spans="4:5" ht="26.1" customHeight="1">
      <c r="D1085" s="64"/>
      <c r="E1085" s="71"/>
    </row>
    <row r="1086" spans="4:5" ht="26.1" customHeight="1">
      <c r="D1086" s="64"/>
      <c r="E1086" s="71"/>
    </row>
    <row r="1087" spans="4:5" ht="26.1" customHeight="1">
      <c r="D1087" s="64"/>
      <c r="E1087" s="71"/>
    </row>
    <row r="1088" spans="4:5" ht="26.1" customHeight="1">
      <c r="D1088" s="64"/>
      <c r="E1088" s="71"/>
    </row>
    <row r="1089" spans="4:5" ht="26.1" customHeight="1">
      <c r="D1089" s="64"/>
      <c r="E1089" s="71"/>
    </row>
    <row r="1090" spans="4:5" ht="26.1" customHeight="1">
      <c r="D1090" s="64"/>
      <c r="E1090" s="71"/>
    </row>
    <row r="1091" spans="4:5" ht="26.1" customHeight="1">
      <c r="D1091" s="64"/>
      <c r="E1091" s="71"/>
    </row>
    <row r="1092" spans="4:5" ht="26.1" customHeight="1">
      <c r="D1092" s="64"/>
      <c r="E1092" s="71"/>
    </row>
    <row r="1093" spans="4:5" ht="26.1" customHeight="1">
      <c r="D1093" s="64"/>
      <c r="E1093" s="71"/>
    </row>
    <row r="1094" spans="4:5" ht="26.1" customHeight="1">
      <c r="D1094" s="64"/>
      <c r="E1094" s="71"/>
    </row>
    <row r="1095" spans="4:5" ht="26.1" customHeight="1">
      <c r="D1095" s="64"/>
      <c r="E1095" s="71"/>
    </row>
    <row r="1096" spans="4:5" ht="26.1" customHeight="1">
      <c r="D1096" s="64"/>
      <c r="E1096" s="71"/>
    </row>
    <row r="1097" spans="4:5" ht="26.1" customHeight="1">
      <c r="D1097" s="64"/>
      <c r="E1097" s="71"/>
    </row>
    <row r="1098" spans="4:5" ht="26.1" customHeight="1">
      <c r="D1098" s="64"/>
      <c r="E1098" s="71"/>
    </row>
    <row r="1099" spans="4:5" ht="26.1" customHeight="1">
      <c r="D1099" s="64"/>
      <c r="E1099" s="71"/>
    </row>
    <row r="1100" spans="4:5" ht="26.1" customHeight="1">
      <c r="D1100" s="64"/>
      <c r="E1100" s="71"/>
    </row>
    <row r="1101" spans="4:5" ht="26.1" customHeight="1">
      <c r="D1101" s="64"/>
      <c r="E1101" s="71"/>
    </row>
    <row r="1102" spans="4:5" ht="26.1" customHeight="1">
      <c r="D1102" s="64"/>
      <c r="E1102" s="71"/>
    </row>
    <row r="1103" spans="4:5" ht="26.1" customHeight="1">
      <c r="D1103" s="64"/>
      <c r="E1103" s="71"/>
    </row>
    <row r="1104" spans="4:5" ht="26.1" customHeight="1">
      <c r="D1104" s="64"/>
      <c r="E1104" s="71"/>
    </row>
    <row r="1105" spans="4:5" ht="26.1" customHeight="1">
      <c r="D1105" s="64"/>
      <c r="E1105" s="71"/>
    </row>
    <row r="1106" spans="4:5" ht="26.1" customHeight="1">
      <c r="D1106" s="64"/>
      <c r="E1106" s="71"/>
    </row>
    <row r="1107" spans="4:5" ht="26.1" customHeight="1">
      <c r="D1107" s="64"/>
      <c r="E1107" s="71"/>
    </row>
    <row r="1108" spans="4:5" ht="26.1" customHeight="1">
      <c r="D1108" s="64"/>
      <c r="E1108" s="71"/>
    </row>
    <row r="1109" spans="4:5" ht="26.1" customHeight="1">
      <c r="D1109" s="64"/>
      <c r="E1109" s="71"/>
    </row>
    <row r="1110" spans="4:5" ht="26.1" customHeight="1">
      <c r="D1110" s="64"/>
      <c r="E1110" s="71"/>
    </row>
    <row r="1111" spans="4:5" ht="26.1" customHeight="1">
      <c r="D1111" s="64"/>
      <c r="E1111" s="71"/>
    </row>
    <row r="1112" spans="4:5" ht="26.1" customHeight="1">
      <c r="D1112" s="64"/>
      <c r="E1112" s="71"/>
    </row>
    <row r="1113" spans="4:5" ht="26.1" customHeight="1">
      <c r="D1113" s="64"/>
      <c r="E1113" s="71"/>
    </row>
    <row r="1114" spans="4:5" ht="26.1" customHeight="1">
      <c r="D1114" s="64"/>
      <c r="E1114" s="71"/>
    </row>
    <row r="1115" spans="4:5" ht="26.1" customHeight="1">
      <c r="D1115" s="64"/>
      <c r="E1115" s="71"/>
    </row>
    <row r="1116" spans="4:5" ht="26.1" customHeight="1">
      <c r="D1116" s="64"/>
      <c r="E1116" s="71"/>
    </row>
    <row r="1117" spans="4:5" ht="26.1" customHeight="1">
      <c r="D1117" s="64"/>
      <c r="E1117" s="71"/>
    </row>
    <row r="1118" spans="4:5" ht="26.1" customHeight="1">
      <c r="D1118" s="64"/>
      <c r="E1118" s="71"/>
    </row>
    <row r="1119" spans="4:5" ht="26.1" customHeight="1">
      <c r="D1119" s="64"/>
      <c r="E1119" s="71"/>
    </row>
    <row r="1120" spans="4:5" ht="26.1" customHeight="1">
      <c r="D1120" s="64"/>
      <c r="E1120" s="71"/>
    </row>
    <row r="1121" spans="4:5" ht="26.1" customHeight="1">
      <c r="D1121" s="64"/>
      <c r="E1121" s="71"/>
    </row>
    <row r="1122" spans="4:5" ht="26.1" customHeight="1">
      <c r="D1122" s="64"/>
      <c r="E1122" s="71"/>
    </row>
    <row r="1123" spans="4:5" ht="26.1" customHeight="1">
      <c r="D1123" s="64"/>
      <c r="E1123" s="71"/>
    </row>
    <row r="1124" spans="4:5" ht="26.1" customHeight="1">
      <c r="D1124" s="64"/>
      <c r="E1124" s="71"/>
    </row>
    <row r="1125" spans="4:5" ht="26.1" customHeight="1">
      <c r="D1125" s="64"/>
      <c r="E1125" s="71"/>
    </row>
    <row r="1126" spans="4:5" ht="26.1" customHeight="1">
      <c r="D1126" s="64"/>
      <c r="E1126" s="71"/>
    </row>
    <row r="1127" spans="4:5" ht="26.1" customHeight="1">
      <c r="D1127" s="64"/>
      <c r="E1127" s="71"/>
    </row>
    <row r="1128" spans="4:5" ht="26.1" customHeight="1">
      <c r="D1128" s="64"/>
      <c r="E1128" s="71"/>
    </row>
    <row r="1129" spans="4:5" ht="26.1" customHeight="1">
      <c r="D1129" s="64"/>
      <c r="E1129" s="71"/>
    </row>
    <row r="1130" spans="4:5" ht="26.1" customHeight="1">
      <c r="D1130" s="64"/>
      <c r="E1130" s="71"/>
    </row>
    <row r="1131" spans="4:5" ht="26.1" customHeight="1">
      <c r="D1131" s="64"/>
      <c r="E1131" s="71"/>
    </row>
    <row r="1132" spans="4:5" ht="26.1" customHeight="1">
      <c r="D1132" s="64"/>
      <c r="E1132" s="71"/>
    </row>
    <row r="1133" spans="4:5" ht="26.1" customHeight="1">
      <c r="D1133" s="64"/>
      <c r="E1133" s="71"/>
    </row>
    <row r="1134" spans="4:5" ht="26.1" customHeight="1">
      <c r="D1134" s="64"/>
      <c r="E1134" s="71"/>
    </row>
    <row r="1135" spans="4:5" ht="26.1" customHeight="1">
      <c r="D1135" s="64"/>
      <c r="E1135" s="71"/>
    </row>
    <row r="1136" spans="4:5" ht="26.1" customHeight="1">
      <c r="D1136" s="64"/>
      <c r="E1136" s="71"/>
    </row>
    <row r="1137" spans="4:5" ht="26.1" customHeight="1">
      <c r="D1137" s="64"/>
      <c r="E1137" s="71"/>
    </row>
    <row r="1138" spans="4:5" ht="26.1" customHeight="1">
      <c r="D1138" s="64"/>
      <c r="E1138" s="71"/>
    </row>
    <row r="1139" spans="4:5" ht="26.1" customHeight="1">
      <c r="D1139" s="64"/>
      <c r="E1139" s="71"/>
    </row>
    <row r="1140" spans="4:5" ht="26.1" customHeight="1">
      <c r="D1140" s="64"/>
      <c r="E1140" s="71"/>
    </row>
    <row r="1141" spans="4:5" ht="26.1" customHeight="1">
      <c r="D1141" s="64"/>
      <c r="E1141" s="71"/>
    </row>
    <row r="1142" spans="4:5" ht="26.1" customHeight="1">
      <c r="D1142" s="64"/>
      <c r="E1142" s="71"/>
    </row>
    <row r="1143" spans="4:5" ht="26.1" customHeight="1">
      <c r="D1143" s="64"/>
      <c r="E1143" s="71"/>
    </row>
    <row r="1144" spans="4:5" ht="26.1" customHeight="1">
      <c r="D1144" s="64"/>
      <c r="E1144" s="71"/>
    </row>
    <row r="1145" spans="4:5" ht="26.1" customHeight="1">
      <c r="D1145" s="64"/>
      <c r="E1145" s="71"/>
    </row>
    <row r="1146" spans="4:5" ht="26.1" customHeight="1">
      <c r="D1146" s="64"/>
      <c r="E1146" s="71"/>
    </row>
    <row r="1147" spans="4:5" ht="26.1" customHeight="1">
      <c r="D1147" s="64"/>
      <c r="E1147" s="71"/>
    </row>
    <row r="1148" spans="4:5" ht="26.1" customHeight="1">
      <c r="D1148" s="64"/>
      <c r="E1148" s="71"/>
    </row>
    <row r="1149" spans="4:5" ht="26.1" customHeight="1">
      <c r="D1149" s="64"/>
      <c r="E1149" s="71"/>
    </row>
    <row r="1150" spans="4:5" ht="26.1" customHeight="1">
      <c r="D1150" s="64"/>
      <c r="E1150" s="71"/>
    </row>
    <row r="1151" spans="4:5" ht="26.1" customHeight="1">
      <c r="D1151" s="64"/>
      <c r="E1151" s="71"/>
    </row>
    <row r="1152" spans="4:5" ht="26.1" customHeight="1">
      <c r="D1152" s="64"/>
      <c r="E1152" s="71"/>
    </row>
    <row r="1153" spans="4:5" ht="26.1" customHeight="1">
      <c r="D1153" s="64"/>
      <c r="E1153" s="71"/>
    </row>
    <row r="1154" spans="4:5" ht="26.1" customHeight="1">
      <c r="D1154" s="64"/>
      <c r="E1154" s="71"/>
    </row>
    <row r="1155" spans="4:5" ht="26.1" customHeight="1">
      <c r="D1155" s="64"/>
      <c r="E1155" s="71"/>
    </row>
    <row r="1156" spans="4:5" ht="26.1" customHeight="1">
      <c r="D1156" s="64"/>
      <c r="E1156" s="71"/>
    </row>
    <row r="1157" spans="4:5" ht="26.1" customHeight="1">
      <c r="D1157" s="64"/>
      <c r="E1157" s="71"/>
    </row>
    <row r="1158" spans="4:5" ht="26.1" customHeight="1">
      <c r="D1158" s="64"/>
      <c r="E1158" s="71"/>
    </row>
    <row r="1159" spans="4:5" ht="26.1" customHeight="1">
      <c r="D1159" s="64"/>
      <c r="E1159" s="71"/>
    </row>
    <row r="1160" spans="4:5" ht="26.1" customHeight="1">
      <c r="D1160" s="64"/>
      <c r="E1160" s="71"/>
    </row>
    <row r="1161" spans="4:5" ht="26.1" customHeight="1">
      <c r="D1161" s="64"/>
      <c r="E1161" s="71"/>
    </row>
    <row r="1162" spans="4:5" ht="26.1" customHeight="1">
      <c r="D1162" s="64"/>
      <c r="E1162" s="71"/>
    </row>
    <row r="1163" spans="4:5" ht="26.1" customHeight="1">
      <c r="D1163" s="64"/>
      <c r="E1163" s="71"/>
    </row>
    <row r="1164" spans="4:5" ht="26.1" customHeight="1">
      <c r="D1164" s="64"/>
      <c r="E1164" s="71"/>
    </row>
    <row r="1165" spans="4:5" ht="26.1" customHeight="1">
      <c r="D1165" s="64"/>
      <c r="E1165" s="71"/>
    </row>
    <row r="1166" spans="4:5" ht="26.1" customHeight="1">
      <c r="D1166" s="64"/>
      <c r="E1166" s="71"/>
    </row>
    <row r="1167" spans="4:5" ht="26.1" customHeight="1">
      <c r="D1167" s="64"/>
      <c r="E1167" s="71"/>
    </row>
    <row r="1168" spans="4:5" ht="26.1" customHeight="1">
      <c r="D1168" s="64"/>
      <c r="E1168" s="71"/>
    </row>
    <row r="1169" spans="4:5" ht="26.1" customHeight="1">
      <c r="D1169" s="64"/>
      <c r="E1169" s="71"/>
    </row>
    <row r="1170" spans="4:5" ht="26.1" customHeight="1">
      <c r="D1170" s="64"/>
      <c r="E1170" s="71"/>
    </row>
    <row r="1171" spans="4:5" ht="26.1" customHeight="1">
      <c r="D1171" s="64"/>
      <c r="E1171" s="71"/>
    </row>
    <row r="1172" spans="4:5" ht="26.1" customHeight="1">
      <c r="D1172" s="64"/>
      <c r="E1172" s="71"/>
    </row>
    <row r="1173" spans="4:5" ht="26.1" customHeight="1">
      <c r="D1173" s="64"/>
      <c r="E1173" s="71"/>
    </row>
    <row r="1174" spans="4:5" ht="26.1" customHeight="1">
      <c r="D1174" s="64"/>
      <c r="E1174" s="71"/>
    </row>
    <row r="1175" spans="4:5" ht="26.1" customHeight="1">
      <c r="D1175" s="64"/>
      <c r="E1175" s="71"/>
    </row>
    <row r="1176" spans="4:5" ht="26.1" customHeight="1">
      <c r="D1176" s="64"/>
      <c r="E1176" s="71"/>
    </row>
    <row r="1177" spans="4:5" ht="26.1" customHeight="1">
      <c r="D1177" s="64"/>
      <c r="E1177" s="71"/>
    </row>
    <row r="1178" spans="4:5" ht="26.1" customHeight="1">
      <c r="D1178" s="64"/>
      <c r="E1178" s="71"/>
    </row>
    <row r="1179" spans="4:5" ht="26.1" customHeight="1">
      <c r="D1179" s="64"/>
      <c r="E1179" s="71"/>
    </row>
    <row r="1180" spans="4:5" ht="26.1" customHeight="1">
      <c r="D1180" s="64"/>
      <c r="E1180" s="71"/>
    </row>
    <row r="1181" spans="4:5" ht="26.1" customHeight="1">
      <c r="D1181" s="64"/>
      <c r="E1181" s="71"/>
    </row>
    <row r="1182" spans="4:5" ht="26.1" customHeight="1">
      <c r="D1182" s="64"/>
      <c r="E1182" s="71"/>
    </row>
    <row r="1183" spans="4:5" ht="26.1" customHeight="1">
      <c r="D1183" s="64"/>
      <c r="E1183" s="71"/>
    </row>
    <row r="1184" spans="4:5" ht="26.1" customHeight="1">
      <c r="D1184" s="64"/>
      <c r="E1184" s="71"/>
    </row>
    <row r="1185" spans="4:5" ht="26.1" customHeight="1">
      <c r="D1185" s="64"/>
      <c r="E1185" s="71"/>
    </row>
    <row r="1186" spans="4:5" ht="26.1" customHeight="1">
      <c r="D1186" s="64"/>
      <c r="E1186" s="71"/>
    </row>
    <row r="1187" spans="4:5" ht="26.1" customHeight="1">
      <c r="D1187" s="64"/>
      <c r="E1187" s="71"/>
    </row>
    <row r="1188" spans="4:5" ht="26.1" customHeight="1">
      <c r="D1188" s="64"/>
      <c r="E1188" s="71"/>
    </row>
    <row r="1189" spans="4:5" ht="26.1" customHeight="1">
      <c r="D1189" s="64"/>
      <c r="E1189" s="71"/>
    </row>
    <row r="1190" spans="4:5" ht="26.1" customHeight="1">
      <c r="D1190" s="64"/>
      <c r="E1190" s="71"/>
    </row>
    <row r="1191" spans="4:5" ht="26.1" customHeight="1">
      <c r="D1191" s="64"/>
      <c r="E1191" s="71"/>
    </row>
    <row r="1192" spans="4:5" ht="26.1" customHeight="1">
      <c r="D1192" s="64"/>
      <c r="E1192" s="71"/>
    </row>
    <row r="1193" spans="4:5" ht="26.1" customHeight="1">
      <c r="D1193" s="64"/>
      <c r="E1193" s="71"/>
    </row>
    <row r="1194" spans="4:5" ht="26.1" customHeight="1">
      <c r="D1194" s="64"/>
      <c r="E1194" s="71"/>
    </row>
    <row r="1195" spans="4:5" ht="26.1" customHeight="1">
      <c r="D1195" s="64"/>
      <c r="E1195" s="71"/>
    </row>
    <row r="1196" spans="4:5" ht="26.1" customHeight="1">
      <c r="D1196" s="64"/>
      <c r="E1196" s="71"/>
    </row>
    <row r="1197" spans="4:5" ht="26.1" customHeight="1">
      <c r="D1197" s="64"/>
      <c r="E1197" s="71"/>
    </row>
    <row r="1198" spans="4:5" ht="26.1" customHeight="1">
      <c r="D1198" s="64"/>
      <c r="E1198" s="71"/>
    </row>
    <row r="1199" spans="4:5" ht="26.1" customHeight="1">
      <c r="D1199" s="64"/>
      <c r="E1199" s="71"/>
    </row>
    <row r="1200" spans="4:5" ht="26.1" customHeight="1">
      <c r="D1200" s="64"/>
      <c r="E1200" s="71"/>
    </row>
    <row r="1201" spans="4:5" ht="26.1" customHeight="1">
      <c r="D1201" s="64"/>
      <c r="E1201" s="71"/>
    </row>
    <row r="1202" spans="4:5" ht="26.1" customHeight="1">
      <c r="D1202" s="64"/>
      <c r="E1202" s="71"/>
    </row>
    <row r="1203" spans="4:5" ht="26.1" customHeight="1">
      <c r="D1203" s="64"/>
      <c r="E1203" s="71"/>
    </row>
    <row r="1204" spans="4:5" ht="26.1" customHeight="1">
      <c r="D1204" s="64"/>
      <c r="E1204" s="71"/>
    </row>
    <row r="1205" spans="4:5" ht="26.1" customHeight="1">
      <c r="D1205" s="64"/>
      <c r="E1205" s="71"/>
    </row>
    <row r="1206" spans="4:5" ht="26.1" customHeight="1">
      <c r="D1206" s="64"/>
      <c r="E1206" s="71"/>
    </row>
    <row r="1207" spans="4:5" ht="26.1" customHeight="1">
      <c r="D1207" s="64"/>
      <c r="E1207" s="71"/>
    </row>
    <row r="1208" spans="4:5" ht="26.1" customHeight="1">
      <c r="D1208" s="64"/>
      <c r="E1208" s="71"/>
    </row>
    <row r="1209" spans="4:5" ht="26.1" customHeight="1">
      <c r="D1209" s="64"/>
      <c r="E1209" s="71"/>
    </row>
    <row r="1210" spans="4:5" ht="26.1" customHeight="1">
      <c r="D1210" s="64"/>
      <c r="E1210" s="71"/>
    </row>
    <row r="1211" spans="4:5" ht="26.1" customHeight="1">
      <c r="D1211" s="64"/>
      <c r="E1211" s="71"/>
    </row>
    <row r="1212" spans="4:5" ht="26.1" customHeight="1">
      <c r="D1212" s="64"/>
      <c r="E1212" s="71"/>
    </row>
    <row r="1213" spans="4:5" ht="26.1" customHeight="1">
      <c r="D1213" s="64"/>
      <c r="E1213" s="71"/>
    </row>
    <row r="1214" spans="4:5" ht="26.1" customHeight="1">
      <c r="D1214" s="64"/>
      <c r="E1214" s="71"/>
    </row>
    <row r="1215" spans="4:5" ht="26.1" customHeight="1">
      <c r="D1215" s="64"/>
      <c r="E1215" s="71"/>
    </row>
    <row r="1216" spans="4:5" ht="26.1" customHeight="1">
      <c r="D1216" s="64"/>
      <c r="E1216" s="71"/>
    </row>
    <row r="1217" spans="4:5" ht="26.1" customHeight="1">
      <c r="D1217" s="64"/>
      <c r="E1217" s="71"/>
    </row>
    <row r="1218" spans="4:5" ht="26.1" customHeight="1">
      <c r="D1218" s="64"/>
      <c r="E1218" s="71"/>
    </row>
    <row r="1219" spans="4:5" ht="26.1" customHeight="1">
      <c r="D1219" s="64"/>
      <c r="E1219" s="71"/>
    </row>
    <row r="1220" spans="4:5" ht="26.1" customHeight="1">
      <c r="D1220" s="64"/>
      <c r="E1220" s="71"/>
    </row>
    <row r="1221" spans="4:5" ht="26.1" customHeight="1">
      <c r="D1221" s="64"/>
      <c r="E1221" s="71"/>
    </row>
    <row r="1222" spans="4:5" ht="26.1" customHeight="1">
      <c r="D1222" s="64"/>
      <c r="E1222" s="71"/>
    </row>
    <row r="1223" spans="4:5" ht="26.1" customHeight="1">
      <c r="D1223" s="64"/>
      <c r="E1223" s="71"/>
    </row>
    <row r="1224" spans="4:5" ht="26.1" customHeight="1">
      <c r="D1224" s="64"/>
      <c r="E1224" s="71"/>
    </row>
    <row r="1225" spans="4:5" ht="26.1" customHeight="1">
      <c r="D1225" s="64"/>
      <c r="E1225" s="71"/>
    </row>
    <row r="1226" spans="4:5" ht="26.1" customHeight="1">
      <c r="D1226" s="64"/>
      <c r="E1226" s="71"/>
    </row>
    <row r="1227" spans="4:5" ht="26.1" customHeight="1">
      <c r="D1227" s="64"/>
      <c r="E1227" s="71"/>
    </row>
    <row r="1228" spans="4:5" ht="26.1" customHeight="1">
      <c r="D1228" s="64"/>
      <c r="E1228" s="71"/>
    </row>
    <row r="1229" spans="4:5" ht="26.1" customHeight="1">
      <c r="D1229" s="64"/>
      <c r="E1229" s="71"/>
    </row>
    <row r="1230" spans="4:5" ht="26.1" customHeight="1">
      <c r="D1230" s="64"/>
      <c r="E1230" s="71"/>
    </row>
    <row r="1231" spans="4:5" ht="26.1" customHeight="1">
      <c r="D1231" s="64"/>
      <c r="E1231" s="71"/>
    </row>
    <row r="1232" spans="4:5" ht="26.1" customHeight="1">
      <c r="D1232" s="64"/>
      <c r="E1232" s="71"/>
    </row>
    <row r="1233" spans="4:5" ht="26.1" customHeight="1">
      <c r="D1233" s="64"/>
      <c r="E1233" s="71"/>
    </row>
    <row r="1234" spans="4:5" ht="26.1" customHeight="1">
      <c r="D1234" s="64"/>
      <c r="E1234" s="71"/>
    </row>
    <row r="1235" spans="4:5" ht="26.1" customHeight="1">
      <c r="D1235" s="64"/>
      <c r="E1235" s="71"/>
    </row>
    <row r="1236" spans="4:5" ht="26.1" customHeight="1">
      <c r="D1236" s="64"/>
      <c r="E1236" s="71"/>
    </row>
    <row r="1237" spans="4:5" ht="26.1" customHeight="1">
      <c r="D1237" s="64"/>
      <c r="E1237" s="71"/>
    </row>
    <row r="1238" spans="4:5" ht="26.1" customHeight="1">
      <c r="D1238" s="64"/>
      <c r="E1238" s="71"/>
    </row>
    <row r="1239" spans="4:5" ht="26.1" customHeight="1">
      <c r="D1239" s="64"/>
      <c r="E1239" s="71"/>
    </row>
    <row r="1240" spans="4:5" ht="26.1" customHeight="1">
      <c r="D1240" s="64"/>
      <c r="E1240" s="71"/>
    </row>
    <row r="1241" spans="4:5" ht="26.1" customHeight="1">
      <c r="D1241" s="64"/>
      <c r="E1241" s="71"/>
    </row>
    <row r="1242" spans="4:5" ht="26.1" customHeight="1">
      <c r="D1242" s="64"/>
      <c r="E1242" s="71"/>
    </row>
    <row r="1243" spans="4:5" ht="26.1" customHeight="1">
      <c r="D1243" s="64"/>
      <c r="E1243" s="71"/>
    </row>
    <row r="1244" spans="4:5" ht="26.1" customHeight="1">
      <c r="D1244" s="64"/>
      <c r="E1244" s="71"/>
    </row>
    <row r="1245" spans="4:5" ht="26.1" customHeight="1">
      <c r="D1245" s="64"/>
      <c r="E1245" s="71"/>
    </row>
    <row r="1246" spans="4:5" ht="26.1" customHeight="1">
      <c r="D1246" s="64"/>
      <c r="E1246" s="71"/>
    </row>
    <row r="1247" spans="4:5" ht="26.1" customHeight="1">
      <c r="D1247" s="64"/>
      <c r="E1247" s="71"/>
    </row>
    <row r="1248" spans="4:5" ht="26.1" customHeight="1">
      <c r="D1248" s="64"/>
      <c r="E1248" s="71"/>
    </row>
    <row r="1249" spans="4:5" ht="26.1" customHeight="1">
      <c r="D1249" s="64"/>
      <c r="E1249" s="71"/>
    </row>
    <row r="1250" spans="4:5" ht="26.1" customHeight="1">
      <c r="D1250" s="64"/>
      <c r="E1250" s="71"/>
    </row>
    <row r="1251" spans="4:5" ht="26.1" customHeight="1">
      <c r="D1251" s="64"/>
      <c r="E1251" s="71"/>
    </row>
    <row r="1252" spans="4:5" ht="26.1" customHeight="1">
      <c r="D1252" s="64"/>
      <c r="E1252" s="71"/>
    </row>
    <row r="1253" spans="4:5" ht="26.1" customHeight="1">
      <c r="D1253" s="64"/>
      <c r="E1253" s="71"/>
    </row>
    <row r="1254" spans="4:5" ht="26.1" customHeight="1">
      <c r="D1254" s="64"/>
      <c r="E1254" s="71"/>
    </row>
    <row r="1255" spans="4:5" ht="26.1" customHeight="1">
      <c r="D1255" s="64"/>
      <c r="E1255" s="71"/>
    </row>
    <row r="1256" spans="4:5" ht="26.1" customHeight="1">
      <c r="D1256" s="64"/>
      <c r="E1256" s="71"/>
    </row>
    <row r="1257" spans="4:5" ht="26.1" customHeight="1">
      <c r="D1257" s="64"/>
      <c r="E1257" s="71"/>
    </row>
    <row r="1258" spans="4:5" ht="26.1" customHeight="1">
      <c r="D1258" s="64"/>
      <c r="E1258" s="71"/>
    </row>
    <row r="1259" spans="4:5" ht="26.1" customHeight="1">
      <c r="D1259" s="64"/>
      <c r="E1259" s="71"/>
    </row>
    <row r="1260" spans="4:5" ht="26.1" customHeight="1">
      <c r="D1260" s="64"/>
      <c r="E1260" s="71"/>
    </row>
    <row r="1261" spans="4:5" ht="26.1" customHeight="1">
      <c r="D1261" s="64"/>
      <c r="E1261" s="71"/>
    </row>
    <row r="1262" spans="4:5" ht="26.1" customHeight="1">
      <c r="D1262" s="64"/>
      <c r="E1262" s="71"/>
    </row>
    <row r="1263" spans="4:5" ht="26.1" customHeight="1">
      <c r="D1263" s="64"/>
      <c r="E1263" s="71"/>
    </row>
    <row r="1264" spans="4:5" ht="26.1" customHeight="1">
      <c r="D1264" s="64"/>
      <c r="E1264" s="71"/>
    </row>
    <row r="1265" spans="4:5" ht="26.1" customHeight="1">
      <c r="D1265" s="64"/>
      <c r="E1265" s="71"/>
    </row>
    <row r="1266" spans="4:5" ht="26.1" customHeight="1">
      <c r="D1266" s="64"/>
      <c r="E1266" s="71"/>
    </row>
    <row r="1267" spans="4:5" ht="26.1" customHeight="1">
      <c r="D1267" s="64"/>
      <c r="E1267" s="71"/>
    </row>
    <row r="1268" spans="4:5" ht="26.1" customHeight="1">
      <c r="D1268" s="64"/>
      <c r="E1268" s="71"/>
    </row>
    <row r="1269" spans="4:5" ht="26.1" customHeight="1">
      <c r="D1269" s="64"/>
      <c r="E1269" s="71"/>
    </row>
    <row r="1270" spans="4:5" ht="26.1" customHeight="1">
      <c r="D1270" s="64"/>
      <c r="E1270" s="71"/>
    </row>
    <row r="1271" spans="4:5" ht="26.1" customHeight="1">
      <c r="D1271" s="64"/>
      <c r="E1271" s="71"/>
    </row>
    <row r="1272" spans="4:5" ht="26.1" customHeight="1">
      <c r="D1272" s="64"/>
      <c r="E1272" s="71"/>
    </row>
    <row r="1273" spans="4:5" ht="26.1" customHeight="1">
      <c r="D1273" s="64"/>
      <c r="E1273" s="71"/>
    </row>
    <row r="1274" spans="4:5" ht="26.1" customHeight="1">
      <c r="D1274" s="64"/>
      <c r="E1274" s="71"/>
    </row>
    <row r="1275" spans="4:5" ht="26.1" customHeight="1">
      <c r="D1275" s="64"/>
      <c r="E1275" s="71"/>
    </row>
    <row r="1276" spans="4:5" ht="26.1" customHeight="1">
      <c r="D1276" s="64"/>
      <c r="E1276" s="71"/>
    </row>
    <row r="1277" spans="4:5" ht="26.1" customHeight="1">
      <c r="D1277" s="64"/>
      <c r="E1277" s="71"/>
    </row>
    <row r="1278" spans="4:5" ht="26.1" customHeight="1">
      <c r="D1278" s="64"/>
      <c r="E1278" s="71"/>
    </row>
    <row r="1279" spans="4:5" ht="26.1" customHeight="1">
      <c r="D1279" s="64"/>
      <c r="E1279" s="71"/>
    </row>
    <row r="1280" spans="4:5" ht="26.1" customHeight="1">
      <c r="D1280" s="64"/>
      <c r="E1280" s="71"/>
    </row>
    <row r="1281" spans="4:5" ht="26.1" customHeight="1">
      <c r="D1281" s="64"/>
      <c r="E1281" s="71"/>
    </row>
    <row r="1282" spans="4:5" ht="26.1" customHeight="1">
      <c r="D1282" s="64"/>
      <c r="E1282" s="71"/>
    </row>
    <row r="1283" spans="4:5" ht="26.1" customHeight="1">
      <c r="D1283" s="64"/>
      <c r="E1283" s="71"/>
    </row>
    <row r="1284" spans="4:5" ht="26.1" customHeight="1">
      <c r="D1284" s="64"/>
      <c r="E1284" s="71"/>
    </row>
    <row r="1285" spans="4:5" ht="26.1" customHeight="1">
      <c r="D1285" s="64"/>
      <c r="E1285" s="71"/>
    </row>
    <row r="1286" spans="4:5" ht="26.1" customHeight="1">
      <c r="D1286" s="64"/>
      <c r="E1286" s="71"/>
    </row>
    <row r="1287" spans="4:5" ht="26.1" customHeight="1">
      <c r="D1287" s="64"/>
      <c r="E1287" s="71"/>
    </row>
    <row r="1288" spans="4:5" ht="26.1" customHeight="1">
      <c r="D1288" s="64"/>
      <c r="E1288" s="71"/>
    </row>
    <row r="1289" spans="4:5" ht="26.1" customHeight="1">
      <c r="D1289" s="64"/>
      <c r="E1289" s="71"/>
    </row>
    <row r="1290" spans="4:5" ht="26.1" customHeight="1">
      <c r="D1290" s="64"/>
      <c r="E1290" s="71"/>
    </row>
    <row r="1291" spans="4:5" ht="26.1" customHeight="1">
      <c r="D1291" s="64"/>
      <c r="E1291" s="71"/>
    </row>
    <row r="1292" spans="4:5" ht="26.1" customHeight="1">
      <c r="D1292" s="64"/>
      <c r="E1292" s="71"/>
    </row>
    <row r="1293" spans="4:5" ht="26.1" customHeight="1">
      <c r="D1293" s="64"/>
      <c r="E1293" s="71"/>
    </row>
    <row r="1294" spans="4:5" ht="26.1" customHeight="1">
      <c r="D1294" s="64"/>
      <c r="E1294" s="71"/>
    </row>
    <row r="1295" spans="4:5" ht="26.1" customHeight="1">
      <c r="D1295" s="64"/>
      <c r="E1295" s="71"/>
    </row>
    <row r="1296" spans="4:5" ht="26.1" customHeight="1">
      <c r="D1296" s="64"/>
      <c r="E1296" s="71"/>
    </row>
    <row r="1297" spans="4:5" ht="26.1" customHeight="1">
      <c r="D1297" s="64"/>
      <c r="E1297" s="71"/>
    </row>
    <row r="1298" spans="4:5" ht="26.1" customHeight="1">
      <c r="D1298" s="64"/>
      <c r="E1298" s="71"/>
    </row>
    <row r="1299" spans="4:5" ht="26.1" customHeight="1">
      <c r="D1299" s="64"/>
      <c r="E1299" s="71"/>
    </row>
    <row r="1300" spans="4:5" ht="26.1" customHeight="1">
      <c r="D1300" s="64"/>
      <c r="E1300" s="71"/>
    </row>
    <row r="1301" spans="4:5" ht="26.1" customHeight="1">
      <c r="D1301" s="64"/>
      <c r="E1301" s="71"/>
    </row>
    <row r="1302" spans="4:5" ht="26.1" customHeight="1">
      <c r="D1302" s="64"/>
      <c r="E1302" s="71"/>
    </row>
    <row r="1303" spans="4:5" ht="26.1" customHeight="1">
      <c r="D1303" s="64"/>
      <c r="E1303" s="71"/>
    </row>
    <row r="1304" spans="4:5" ht="26.1" customHeight="1">
      <c r="D1304" s="64"/>
      <c r="E1304" s="71"/>
    </row>
    <row r="1305" spans="4:5" ht="26.1" customHeight="1">
      <c r="D1305" s="64"/>
      <c r="E1305" s="71"/>
    </row>
    <row r="1306" spans="4:5" ht="26.1" customHeight="1">
      <c r="D1306" s="64"/>
      <c r="E1306" s="71"/>
    </row>
    <row r="1307" spans="4:5" ht="26.1" customHeight="1">
      <c r="D1307" s="64"/>
      <c r="E1307" s="71"/>
    </row>
    <row r="1308" spans="4:5" ht="26.1" customHeight="1">
      <c r="D1308" s="64"/>
      <c r="E1308" s="71"/>
    </row>
    <row r="1309" spans="4:5" ht="26.1" customHeight="1">
      <c r="D1309" s="64"/>
      <c r="E1309" s="71"/>
    </row>
    <row r="1310" spans="4:5" ht="26.1" customHeight="1">
      <c r="D1310" s="64"/>
      <c r="E1310" s="71"/>
    </row>
    <row r="1311" spans="4:5" ht="26.1" customHeight="1">
      <c r="D1311" s="64"/>
      <c r="E1311" s="71"/>
    </row>
    <row r="1312" spans="4:5" ht="26.1" customHeight="1">
      <c r="D1312" s="64"/>
      <c r="E1312" s="71"/>
    </row>
    <row r="1313" spans="4:5" ht="26.1" customHeight="1">
      <c r="D1313" s="64"/>
      <c r="E1313" s="71"/>
    </row>
    <row r="1314" spans="4:5" ht="26.1" customHeight="1">
      <c r="D1314" s="64"/>
      <c r="E1314" s="71"/>
    </row>
    <row r="1315" spans="4:5" ht="26.1" customHeight="1">
      <c r="D1315" s="64"/>
      <c r="E1315" s="71"/>
    </row>
    <row r="1316" spans="4:5" ht="26.1" customHeight="1">
      <c r="D1316" s="64"/>
      <c r="E1316" s="71"/>
    </row>
    <row r="1317" spans="4:5" ht="26.1" customHeight="1">
      <c r="D1317" s="64"/>
      <c r="E1317" s="71"/>
    </row>
    <row r="1318" spans="4:5" ht="26.1" customHeight="1">
      <c r="D1318" s="64"/>
      <c r="E1318" s="71"/>
    </row>
    <row r="1319" spans="4:5" ht="26.1" customHeight="1">
      <c r="D1319" s="64"/>
      <c r="E1319" s="71"/>
    </row>
    <row r="1320" spans="4:5" ht="26.1" customHeight="1">
      <c r="D1320" s="64"/>
      <c r="E1320" s="71"/>
    </row>
    <row r="1321" spans="4:5" ht="26.1" customHeight="1">
      <c r="D1321" s="64"/>
      <c r="E1321" s="71"/>
    </row>
    <row r="1322" spans="4:5" ht="26.1" customHeight="1">
      <c r="D1322" s="64"/>
      <c r="E1322" s="71"/>
    </row>
    <row r="1323" spans="4:5" ht="26.1" customHeight="1">
      <c r="D1323" s="64"/>
      <c r="E1323" s="71"/>
    </row>
    <row r="1324" spans="4:5" ht="26.1" customHeight="1">
      <c r="D1324" s="64"/>
      <c r="E1324" s="71"/>
    </row>
    <row r="1325" spans="4:5" ht="26.1" customHeight="1">
      <c r="D1325" s="64"/>
      <c r="E1325" s="71"/>
    </row>
    <row r="1326" spans="4:5" ht="26.1" customHeight="1">
      <c r="D1326" s="64"/>
      <c r="E1326" s="71"/>
    </row>
    <row r="1327" spans="4:5" ht="26.1" customHeight="1">
      <c r="D1327" s="64"/>
      <c r="E1327" s="71"/>
    </row>
    <row r="1328" spans="4:5" ht="26.1" customHeight="1">
      <c r="D1328" s="64"/>
      <c r="E1328" s="71"/>
    </row>
    <row r="1329" spans="4:5" ht="26.1" customHeight="1">
      <c r="D1329" s="64"/>
      <c r="E1329" s="71"/>
    </row>
    <row r="1330" spans="4:5" ht="26.1" customHeight="1">
      <c r="D1330" s="64"/>
      <c r="E1330" s="71"/>
    </row>
    <row r="1331" spans="4:5" ht="26.1" customHeight="1">
      <c r="D1331" s="64"/>
      <c r="E1331" s="71"/>
    </row>
    <row r="1332" spans="4:5" ht="26.1" customHeight="1">
      <c r="D1332" s="64"/>
      <c r="E1332" s="71"/>
    </row>
    <row r="1333" spans="4:5" ht="26.1" customHeight="1">
      <c r="D1333" s="64"/>
      <c r="E1333" s="71"/>
    </row>
    <row r="1334" spans="4:5" ht="26.1" customHeight="1">
      <c r="D1334" s="64"/>
      <c r="E1334" s="71"/>
    </row>
    <row r="1335" spans="4:5" ht="26.1" customHeight="1">
      <c r="D1335" s="64"/>
      <c r="E1335" s="71"/>
    </row>
    <row r="1336" spans="4:5" ht="26.1" customHeight="1">
      <c r="D1336" s="64"/>
      <c r="E1336" s="71"/>
    </row>
    <row r="1337" spans="4:5" ht="26.1" customHeight="1">
      <c r="D1337" s="64"/>
      <c r="E1337" s="71"/>
    </row>
    <row r="1338" spans="4:5" ht="26.1" customHeight="1">
      <c r="D1338" s="64"/>
      <c r="E1338" s="71"/>
    </row>
    <row r="1339" spans="4:5" ht="26.1" customHeight="1">
      <c r="D1339" s="64"/>
      <c r="E1339" s="71"/>
    </row>
    <row r="1340" spans="4:5" ht="26.1" customHeight="1">
      <c r="D1340" s="64"/>
      <c r="E1340" s="71"/>
    </row>
    <row r="1341" spans="4:5" ht="26.1" customHeight="1">
      <c r="D1341" s="64"/>
      <c r="E1341" s="71"/>
    </row>
    <row r="1342" spans="4:5" ht="26.1" customHeight="1">
      <c r="D1342" s="64"/>
      <c r="E1342" s="71"/>
    </row>
    <row r="1343" spans="4:5" ht="26.1" customHeight="1">
      <c r="D1343" s="64"/>
      <c r="E1343" s="71"/>
    </row>
    <row r="1344" spans="4:5" ht="26.1" customHeight="1">
      <c r="D1344" s="64"/>
      <c r="E1344" s="71"/>
    </row>
    <row r="1345" spans="4:5" ht="26.1" customHeight="1">
      <c r="D1345" s="64"/>
      <c r="E1345" s="71"/>
    </row>
    <row r="1346" spans="4:5" ht="26.1" customHeight="1">
      <c r="D1346" s="64"/>
      <c r="E1346" s="71"/>
    </row>
    <row r="1347" spans="4:5" ht="26.1" customHeight="1">
      <c r="D1347" s="64"/>
      <c r="E1347" s="71"/>
    </row>
    <row r="1348" spans="4:5" ht="26.1" customHeight="1">
      <c r="D1348" s="64"/>
      <c r="E1348" s="71"/>
    </row>
    <row r="1349" spans="4:5" ht="26.1" customHeight="1">
      <c r="D1349" s="64"/>
      <c r="E1349" s="71"/>
    </row>
    <row r="1350" spans="4:5" ht="26.1" customHeight="1">
      <c r="D1350" s="64"/>
      <c r="E1350" s="71"/>
    </row>
    <row r="1351" spans="4:5" ht="26.1" customHeight="1">
      <c r="D1351" s="64"/>
      <c r="E1351" s="71"/>
    </row>
    <row r="1352" spans="4:5" ht="26.1" customHeight="1">
      <c r="D1352" s="64"/>
      <c r="E1352" s="71"/>
    </row>
    <row r="1353" spans="4:5" ht="26.1" customHeight="1">
      <c r="D1353" s="64"/>
      <c r="E1353" s="71"/>
    </row>
    <row r="1354" spans="4:5" ht="26.1" customHeight="1">
      <c r="D1354" s="64"/>
      <c r="E1354" s="71"/>
    </row>
    <row r="1355" spans="4:5" ht="26.1" customHeight="1">
      <c r="D1355" s="64"/>
      <c r="E1355" s="71"/>
    </row>
    <row r="1356" spans="4:5" ht="26.1" customHeight="1">
      <c r="D1356" s="64"/>
      <c r="E1356" s="71"/>
    </row>
    <row r="1357" spans="4:5" ht="26.1" customHeight="1">
      <c r="D1357" s="64"/>
      <c r="E1357" s="71"/>
    </row>
    <row r="1358" spans="4:5" ht="26.1" customHeight="1">
      <c r="D1358" s="64"/>
      <c r="E1358" s="71"/>
    </row>
    <row r="1359" spans="4:5" ht="26.1" customHeight="1">
      <c r="D1359" s="64"/>
      <c r="E1359" s="71"/>
    </row>
    <row r="1360" spans="4:5" ht="26.1" customHeight="1">
      <c r="D1360" s="64"/>
      <c r="E1360" s="71"/>
    </row>
    <row r="1361" spans="4:5" ht="26.1" customHeight="1">
      <c r="D1361" s="64"/>
      <c r="E1361" s="71"/>
    </row>
    <row r="1362" spans="4:5" ht="26.1" customHeight="1">
      <c r="D1362" s="64"/>
      <c r="E1362" s="71"/>
    </row>
    <row r="1363" spans="4:5" ht="26.1" customHeight="1">
      <c r="D1363" s="64"/>
      <c r="E1363" s="71"/>
    </row>
    <row r="1364" spans="4:5" ht="26.1" customHeight="1">
      <c r="D1364" s="64"/>
      <c r="E1364" s="71"/>
    </row>
    <row r="1365" spans="4:5" ht="26.1" customHeight="1">
      <c r="D1365" s="64"/>
      <c r="E1365" s="71"/>
    </row>
    <row r="1366" spans="4:5" ht="26.1" customHeight="1">
      <c r="D1366" s="64"/>
      <c r="E1366" s="71"/>
    </row>
    <row r="1367" spans="4:5" ht="26.1" customHeight="1">
      <c r="D1367" s="64"/>
      <c r="E1367" s="71"/>
    </row>
    <row r="1368" spans="4:5" ht="26.1" customHeight="1">
      <c r="D1368" s="64"/>
      <c r="E1368" s="71"/>
    </row>
    <row r="1369" spans="4:5" ht="26.1" customHeight="1">
      <c r="D1369" s="64"/>
      <c r="E1369" s="71"/>
    </row>
    <row r="1370" spans="4:5" ht="26.1" customHeight="1">
      <c r="D1370" s="64"/>
      <c r="E1370" s="71"/>
    </row>
    <row r="1371" spans="4:5" ht="26.1" customHeight="1">
      <c r="D1371" s="64"/>
      <c r="E1371" s="71"/>
    </row>
    <row r="1372" spans="4:5" ht="26.1" customHeight="1">
      <c r="D1372" s="64"/>
      <c r="E1372" s="71"/>
    </row>
    <row r="1373" spans="4:5" ht="26.1" customHeight="1">
      <c r="D1373" s="64"/>
      <c r="E1373" s="71"/>
    </row>
    <row r="1374" spans="4:5" ht="26.1" customHeight="1">
      <c r="D1374" s="64"/>
      <c r="E1374" s="71"/>
    </row>
    <row r="1375" spans="4:5" ht="26.1" customHeight="1">
      <c r="D1375" s="64"/>
      <c r="E1375" s="71"/>
    </row>
    <row r="1376" spans="4:5" ht="26.1" customHeight="1">
      <c r="D1376" s="64"/>
      <c r="E1376" s="71"/>
    </row>
    <row r="1377" spans="4:5" ht="26.1" customHeight="1">
      <c r="D1377" s="64"/>
      <c r="E1377" s="71"/>
    </row>
    <row r="1378" spans="4:5" ht="26.1" customHeight="1">
      <c r="D1378" s="64"/>
      <c r="E1378" s="71"/>
    </row>
    <row r="1379" spans="4:5" ht="26.1" customHeight="1">
      <c r="D1379" s="64"/>
      <c r="E1379" s="71"/>
    </row>
    <row r="1380" spans="4:5" ht="26.1" customHeight="1">
      <c r="D1380" s="64"/>
      <c r="E1380" s="71"/>
    </row>
    <row r="1381" spans="4:5" ht="26.1" customHeight="1">
      <c r="D1381" s="64"/>
      <c r="E1381" s="71"/>
    </row>
    <row r="1382" spans="4:5" ht="26.1" customHeight="1">
      <c r="D1382" s="64"/>
      <c r="E1382" s="71"/>
    </row>
    <row r="1383" spans="4:5" ht="26.1" customHeight="1">
      <c r="D1383" s="64"/>
      <c r="E1383" s="71"/>
    </row>
    <row r="1384" spans="4:5" ht="26.1" customHeight="1">
      <c r="D1384" s="64"/>
      <c r="E1384" s="71"/>
    </row>
    <row r="1385" spans="4:5" ht="26.1" customHeight="1">
      <c r="D1385" s="64"/>
      <c r="E1385" s="71"/>
    </row>
    <row r="1386" spans="4:5" ht="26.1" customHeight="1">
      <c r="D1386" s="64"/>
      <c r="E1386" s="71"/>
    </row>
    <row r="1387" spans="4:5" ht="26.1" customHeight="1">
      <c r="D1387" s="64"/>
      <c r="E1387" s="71"/>
    </row>
    <row r="1388" spans="4:5" ht="26.1" customHeight="1">
      <c r="D1388" s="64"/>
      <c r="E1388" s="71"/>
    </row>
    <row r="1389" spans="4:5" ht="26.1" customHeight="1">
      <c r="D1389" s="64"/>
      <c r="E1389" s="71"/>
    </row>
    <row r="1390" spans="4:5" ht="26.1" customHeight="1">
      <c r="D1390" s="64"/>
      <c r="E1390" s="71"/>
    </row>
    <row r="1391" spans="4:5" ht="26.1" customHeight="1">
      <c r="D1391" s="64"/>
      <c r="E1391" s="71"/>
    </row>
    <row r="1392" spans="4:5" ht="26.1" customHeight="1">
      <c r="D1392" s="64"/>
      <c r="E1392" s="71"/>
    </row>
    <row r="1393" spans="4:5" ht="26.1" customHeight="1">
      <c r="D1393" s="64"/>
      <c r="E1393" s="71"/>
    </row>
    <row r="1394" spans="4:5" ht="26.1" customHeight="1">
      <c r="D1394" s="64"/>
      <c r="E1394" s="71"/>
    </row>
    <row r="1395" spans="4:5" ht="26.1" customHeight="1">
      <c r="D1395" s="64"/>
      <c r="E1395" s="71"/>
    </row>
    <row r="1396" spans="4:5" ht="26.1" customHeight="1">
      <c r="D1396" s="64"/>
      <c r="E1396" s="71"/>
    </row>
    <row r="1397" spans="4:5" ht="26.1" customHeight="1">
      <c r="D1397" s="64"/>
      <c r="E1397" s="71"/>
    </row>
    <row r="1398" spans="4:5" ht="26.1" customHeight="1">
      <c r="D1398" s="64"/>
      <c r="E1398" s="71"/>
    </row>
    <row r="1399" spans="4:5" ht="26.1" customHeight="1">
      <c r="D1399" s="64"/>
      <c r="E1399" s="71"/>
    </row>
    <row r="1400" spans="4:5" ht="26.1" customHeight="1">
      <c r="D1400" s="64"/>
      <c r="E1400" s="71"/>
    </row>
    <row r="1401" spans="4:5" ht="26.1" customHeight="1">
      <c r="D1401" s="64"/>
      <c r="E1401" s="71"/>
    </row>
    <row r="1402" spans="4:5" ht="26.1" customHeight="1">
      <c r="D1402" s="64"/>
      <c r="E1402" s="71"/>
    </row>
    <row r="1403" spans="4:5" ht="26.1" customHeight="1">
      <c r="D1403" s="64"/>
      <c r="E1403" s="71"/>
    </row>
    <row r="1404" spans="4:5" ht="26.1" customHeight="1">
      <c r="D1404" s="64"/>
      <c r="E1404" s="71"/>
    </row>
    <row r="1405" spans="4:5" ht="26.1" customHeight="1">
      <c r="D1405" s="64"/>
      <c r="E1405" s="71"/>
    </row>
    <row r="1406" spans="4:5" ht="26.1" customHeight="1">
      <c r="D1406" s="64"/>
      <c r="E1406" s="71"/>
    </row>
    <row r="1407" spans="4:5" ht="26.1" customHeight="1">
      <c r="D1407" s="64"/>
      <c r="E1407" s="71"/>
    </row>
    <row r="1408" spans="4:5" ht="26.1" customHeight="1">
      <c r="D1408" s="64"/>
      <c r="E1408" s="71"/>
    </row>
    <row r="1409" spans="4:5" ht="26.1" customHeight="1">
      <c r="D1409" s="64"/>
      <c r="E1409" s="71"/>
    </row>
    <row r="1410" spans="4:5" ht="26.1" customHeight="1">
      <c r="D1410" s="64"/>
      <c r="E1410" s="71"/>
    </row>
    <row r="1411" spans="4:5" ht="26.1" customHeight="1">
      <c r="D1411" s="64"/>
      <c r="E1411" s="71"/>
    </row>
    <row r="1412" spans="4:5" ht="26.1" customHeight="1">
      <c r="D1412" s="64"/>
      <c r="E1412" s="71"/>
    </row>
    <row r="1413" spans="4:5" ht="26.1" customHeight="1">
      <c r="D1413" s="64"/>
      <c r="E1413" s="71"/>
    </row>
    <row r="1414" spans="4:5" ht="26.1" customHeight="1">
      <c r="D1414" s="64"/>
      <c r="E1414" s="71"/>
    </row>
    <row r="1415" spans="4:5" ht="26.1" customHeight="1">
      <c r="D1415" s="64"/>
      <c r="E1415" s="71"/>
    </row>
    <row r="1416" spans="4:5" ht="26.1" customHeight="1">
      <c r="D1416" s="64"/>
      <c r="E1416" s="71"/>
    </row>
    <row r="1417" spans="4:5" ht="26.1" customHeight="1">
      <c r="D1417" s="64"/>
      <c r="E1417" s="71"/>
    </row>
    <row r="1418" spans="4:5" ht="26.1" customHeight="1">
      <c r="D1418" s="64"/>
      <c r="E1418" s="71"/>
    </row>
    <row r="1419" spans="4:5" ht="26.1" customHeight="1">
      <c r="D1419" s="64"/>
      <c r="E1419" s="71"/>
    </row>
    <row r="1420" spans="4:5" ht="26.1" customHeight="1">
      <c r="D1420" s="64"/>
      <c r="E1420" s="71"/>
    </row>
    <row r="1421" spans="4:5" ht="26.1" customHeight="1">
      <c r="D1421" s="64"/>
      <c r="E1421" s="71"/>
    </row>
    <row r="1422" spans="4:5" ht="26.1" customHeight="1">
      <c r="D1422" s="64"/>
      <c r="E1422" s="71"/>
    </row>
    <row r="1423" spans="4:5" ht="26.1" customHeight="1">
      <c r="D1423" s="64"/>
      <c r="E1423" s="71"/>
    </row>
    <row r="1424" spans="4:5" ht="26.1" customHeight="1">
      <c r="D1424" s="64"/>
      <c r="E1424" s="71"/>
    </row>
    <row r="1425" spans="4:5" ht="26.1" customHeight="1">
      <c r="D1425" s="64"/>
      <c r="E1425" s="71"/>
    </row>
    <row r="1426" spans="4:5" ht="26.1" customHeight="1">
      <c r="D1426" s="64"/>
      <c r="E1426" s="71"/>
    </row>
    <row r="1427" spans="4:5" ht="26.1" customHeight="1">
      <c r="D1427" s="64"/>
      <c r="E1427" s="71"/>
    </row>
    <row r="1428" spans="4:5" ht="26.1" customHeight="1">
      <c r="D1428" s="64"/>
      <c r="E1428" s="71"/>
    </row>
    <row r="1429" spans="4:5" ht="26.1" customHeight="1">
      <c r="D1429" s="64"/>
      <c r="E1429" s="71"/>
    </row>
    <row r="1430" spans="4:5" ht="26.1" customHeight="1">
      <c r="D1430" s="64"/>
      <c r="E1430" s="71"/>
    </row>
    <row r="1431" spans="4:5" ht="26.1" customHeight="1">
      <c r="D1431" s="64"/>
      <c r="E1431" s="71"/>
    </row>
    <row r="1432" spans="4:5" ht="26.1" customHeight="1">
      <c r="D1432" s="64"/>
      <c r="E1432" s="71"/>
    </row>
    <row r="1433" spans="4:5" ht="26.1" customHeight="1">
      <c r="D1433" s="64"/>
      <c r="E1433" s="71"/>
    </row>
    <row r="1434" spans="4:5" ht="26.1" customHeight="1">
      <c r="D1434" s="64"/>
      <c r="E1434" s="71"/>
    </row>
    <row r="1435" spans="4:5" ht="26.1" customHeight="1">
      <c r="D1435" s="64"/>
      <c r="E1435" s="71"/>
    </row>
    <row r="1436" spans="4:5" ht="26.1" customHeight="1">
      <c r="D1436" s="64"/>
      <c r="E1436" s="71"/>
    </row>
    <row r="1437" spans="4:5" ht="26.1" customHeight="1">
      <c r="D1437" s="64"/>
      <c r="E1437" s="71"/>
    </row>
    <row r="1438" spans="4:5" ht="26.1" customHeight="1">
      <c r="D1438" s="64"/>
      <c r="E1438" s="71"/>
    </row>
    <row r="1439" spans="4:5" ht="26.1" customHeight="1">
      <c r="D1439" s="64"/>
      <c r="E1439" s="71"/>
    </row>
    <row r="1440" spans="4:5" ht="26.1" customHeight="1">
      <c r="D1440" s="64"/>
      <c r="E1440" s="71"/>
    </row>
    <row r="1441" spans="4:5" ht="26.1" customHeight="1">
      <c r="D1441" s="64"/>
      <c r="E1441" s="71"/>
    </row>
    <row r="1442" spans="4:5" ht="26.1" customHeight="1">
      <c r="D1442" s="64"/>
      <c r="E1442" s="71"/>
    </row>
    <row r="1443" spans="4:5" ht="26.1" customHeight="1">
      <c r="D1443" s="64"/>
      <c r="E1443" s="71"/>
    </row>
    <row r="1444" spans="4:5" ht="26.1" customHeight="1">
      <c r="D1444" s="64"/>
      <c r="E1444" s="71"/>
    </row>
    <row r="1445" spans="4:5" ht="26.1" customHeight="1">
      <c r="D1445" s="64"/>
      <c r="E1445" s="71"/>
    </row>
    <row r="1446" spans="4:5" ht="26.1" customHeight="1">
      <c r="D1446" s="64"/>
      <c r="E1446" s="71"/>
    </row>
    <row r="1447" spans="4:5" ht="26.1" customHeight="1">
      <c r="D1447" s="64"/>
      <c r="E1447" s="71"/>
    </row>
    <row r="1448" spans="4:5" ht="26.1" customHeight="1">
      <c r="D1448" s="64"/>
      <c r="E1448" s="71"/>
    </row>
    <row r="1449" spans="4:5" ht="26.1" customHeight="1">
      <c r="D1449" s="64"/>
      <c r="E1449" s="71"/>
    </row>
    <row r="1450" spans="4:5" ht="26.1" customHeight="1">
      <c r="D1450" s="64"/>
      <c r="E1450" s="71"/>
    </row>
    <row r="1451" spans="4:5" ht="26.1" customHeight="1">
      <c r="D1451" s="64"/>
      <c r="E1451" s="71"/>
    </row>
    <row r="1452" spans="4:5" ht="26.1" customHeight="1">
      <c r="D1452" s="64"/>
      <c r="E1452" s="71"/>
    </row>
    <row r="1453" spans="4:5" ht="26.1" customHeight="1">
      <c r="D1453" s="64"/>
      <c r="E1453" s="71"/>
    </row>
    <row r="1454" spans="4:5" ht="26.1" customHeight="1">
      <c r="D1454" s="64"/>
      <c r="E1454" s="71"/>
    </row>
    <row r="1455" spans="4:5" ht="26.1" customHeight="1">
      <c r="D1455" s="64"/>
      <c r="E1455" s="71"/>
    </row>
    <row r="1456" spans="4:5" ht="26.1" customHeight="1">
      <c r="D1456" s="64"/>
      <c r="E1456" s="71"/>
    </row>
    <row r="1457" spans="4:5" ht="26.1" customHeight="1">
      <c r="D1457" s="64"/>
      <c r="E1457" s="71"/>
    </row>
    <row r="1458" spans="4:5" ht="26.1" customHeight="1">
      <c r="D1458" s="64"/>
      <c r="E1458" s="71"/>
    </row>
    <row r="1459" spans="4:5" ht="26.1" customHeight="1">
      <c r="D1459" s="64"/>
      <c r="E1459" s="71"/>
    </row>
    <row r="1460" spans="4:5" ht="26.1" customHeight="1">
      <c r="D1460" s="64"/>
      <c r="E1460" s="71"/>
    </row>
    <row r="1461" spans="4:5" ht="26.1" customHeight="1">
      <c r="D1461" s="64"/>
      <c r="E1461" s="71"/>
    </row>
    <row r="1462" spans="4:5" ht="26.1" customHeight="1">
      <c r="D1462" s="64"/>
      <c r="E1462" s="71"/>
    </row>
    <row r="1463" spans="4:5" ht="26.1" customHeight="1">
      <c r="D1463" s="64"/>
      <c r="E1463" s="71"/>
    </row>
    <row r="1464" spans="4:5" ht="26.1" customHeight="1">
      <c r="D1464" s="64"/>
      <c r="E1464" s="71"/>
    </row>
    <row r="1465" spans="4:5" ht="26.1" customHeight="1">
      <c r="D1465" s="64"/>
      <c r="E1465" s="71"/>
    </row>
    <row r="1466" spans="4:5" ht="26.1" customHeight="1">
      <c r="D1466" s="64"/>
      <c r="E1466" s="71"/>
    </row>
    <row r="1467" spans="4:5" ht="26.1" customHeight="1">
      <c r="D1467" s="64"/>
      <c r="E1467" s="71"/>
    </row>
    <row r="1468" spans="4:5" ht="26.1" customHeight="1">
      <c r="D1468" s="64"/>
      <c r="E1468" s="71"/>
    </row>
    <row r="1469" spans="4:5" ht="26.1" customHeight="1">
      <c r="D1469" s="64"/>
      <c r="E1469" s="71"/>
    </row>
    <row r="1470" spans="4:5" ht="26.1" customHeight="1">
      <c r="D1470" s="64"/>
      <c r="E1470" s="71"/>
    </row>
    <row r="1471" spans="4:5" ht="26.1" customHeight="1">
      <c r="D1471" s="64"/>
      <c r="E1471" s="71"/>
    </row>
    <row r="1472" spans="4:5" ht="26.1" customHeight="1">
      <c r="D1472" s="64"/>
      <c r="E1472" s="71"/>
    </row>
    <row r="1473" spans="4:5" ht="26.1" customHeight="1">
      <c r="D1473" s="64"/>
      <c r="E1473" s="71"/>
    </row>
    <row r="1474" spans="4:5" ht="26.1" customHeight="1">
      <c r="D1474" s="64"/>
      <c r="E1474" s="71"/>
    </row>
    <row r="1475" spans="4:5" ht="26.1" customHeight="1">
      <c r="D1475" s="64"/>
      <c r="E1475" s="71"/>
    </row>
    <row r="1476" spans="4:5" ht="26.1" customHeight="1">
      <c r="D1476" s="64"/>
      <c r="E1476" s="71"/>
    </row>
    <row r="1477" spans="4:5" ht="26.1" customHeight="1">
      <c r="D1477" s="64"/>
      <c r="E1477" s="71"/>
    </row>
    <row r="1478" spans="4:5" ht="26.1" customHeight="1">
      <c r="D1478" s="64"/>
      <c r="E1478" s="71"/>
    </row>
    <row r="1479" spans="4:5" ht="26.1" customHeight="1">
      <c r="D1479" s="64"/>
      <c r="E1479" s="71"/>
    </row>
    <row r="1480" spans="4:5" ht="26.1" customHeight="1">
      <c r="D1480" s="64"/>
      <c r="E1480" s="71"/>
    </row>
    <row r="1481" spans="4:5" ht="26.1" customHeight="1">
      <c r="D1481" s="64"/>
      <c r="E1481" s="71"/>
    </row>
    <row r="1482" spans="4:5" ht="26.1" customHeight="1">
      <c r="D1482" s="64"/>
      <c r="E1482" s="71"/>
    </row>
    <row r="1483" spans="4:5" ht="26.1" customHeight="1">
      <c r="D1483" s="64"/>
      <c r="E1483" s="71"/>
    </row>
    <row r="1484" spans="4:5" ht="26.1" customHeight="1">
      <c r="D1484" s="64"/>
      <c r="E1484" s="71"/>
    </row>
    <row r="1485" spans="4:5" ht="26.1" customHeight="1">
      <c r="D1485" s="64"/>
      <c r="E1485" s="71"/>
    </row>
    <row r="1486" spans="4:5" ht="26.1" customHeight="1">
      <c r="D1486" s="64"/>
      <c r="E1486" s="71"/>
    </row>
    <row r="1487" spans="4:5" ht="26.1" customHeight="1">
      <c r="D1487" s="64"/>
      <c r="E1487" s="71"/>
    </row>
    <row r="1488" spans="4:5" ht="26.1" customHeight="1">
      <c r="D1488" s="64"/>
      <c r="E1488" s="71"/>
    </row>
    <row r="1489" spans="4:5" ht="26.1" customHeight="1">
      <c r="D1489" s="64"/>
      <c r="E1489" s="71"/>
    </row>
    <row r="1490" spans="4:5" ht="26.1" customHeight="1">
      <c r="D1490" s="64"/>
      <c r="E1490" s="71"/>
    </row>
    <row r="1491" spans="4:5" ht="26.1" customHeight="1">
      <c r="D1491" s="64"/>
      <c r="E1491" s="71"/>
    </row>
    <row r="1492" spans="4:5" ht="26.1" customHeight="1">
      <c r="D1492" s="64"/>
      <c r="E1492" s="71"/>
    </row>
    <row r="1493" spans="4:5" ht="26.1" customHeight="1">
      <c r="D1493" s="64"/>
      <c r="E1493" s="71"/>
    </row>
    <row r="1494" spans="4:5" ht="26.1" customHeight="1">
      <c r="D1494" s="64"/>
      <c r="E1494" s="71"/>
    </row>
    <row r="1495" spans="4:5" ht="26.1" customHeight="1">
      <c r="D1495" s="64"/>
      <c r="E1495" s="71"/>
    </row>
    <row r="1496" spans="4:5" ht="26.1" customHeight="1">
      <c r="D1496" s="64"/>
      <c r="E1496" s="71"/>
    </row>
    <row r="1497" spans="4:5" ht="26.1" customHeight="1">
      <c r="D1497" s="64"/>
      <c r="E1497" s="71"/>
    </row>
    <row r="1498" spans="4:5" ht="26.1" customHeight="1">
      <c r="D1498" s="64"/>
      <c r="E1498" s="71"/>
    </row>
    <row r="1499" spans="4:5" ht="26.1" customHeight="1">
      <c r="D1499" s="64"/>
      <c r="E1499" s="71"/>
    </row>
    <row r="1500" spans="4:5" ht="26.1" customHeight="1">
      <c r="D1500" s="64"/>
      <c r="E1500" s="71"/>
    </row>
    <row r="1501" spans="4:5" ht="26.1" customHeight="1">
      <c r="D1501" s="64"/>
      <c r="E1501" s="71"/>
    </row>
    <row r="1502" spans="4:5" ht="26.1" customHeight="1">
      <c r="D1502" s="64"/>
      <c r="E1502" s="71"/>
    </row>
    <row r="1503" spans="4:5" ht="26.1" customHeight="1">
      <c r="D1503" s="64"/>
      <c r="E1503" s="71"/>
    </row>
    <row r="1504" spans="4:5" ht="26.1" customHeight="1">
      <c r="D1504" s="64"/>
      <c r="E1504" s="71"/>
    </row>
    <row r="1505" spans="4:5" ht="26.1" customHeight="1">
      <c r="D1505" s="64"/>
      <c r="E1505" s="71"/>
    </row>
    <row r="1506" spans="4:5" ht="26.1" customHeight="1">
      <c r="D1506" s="64"/>
      <c r="E1506" s="71"/>
    </row>
    <row r="1507" spans="4:5" ht="26.1" customHeight="1">
      <c r="D1507" s="64"/>
      <c r="E1507" s="71"/>
    </row>
    <row r="1508" spans="4:5" ht="26.1" customHeight="1">
      <c r="D1508" s="64"/>
      <c r="E1508" s="71"/>
    </row>
    <row r="1509" spans="4:5" ht="26.1" customHeight="1">
      <c r="D1509" s="64"/>
      <c r="E1509" s="71"/>
    </row>
    <row r="1510" spans="4:5" ht="26.1" customHeight="1">
      <c r="D1510" s="64"/>
      <c r="E1510" s="71"/>
    </row>
    <row r="1511" spans="4:5" ht="26.1" customHeight="1">
      <c r="D1511" s="64"/>
      <c r="E1511" s="71"/>
    </row>
    <row r="1512" spans="4:5" ht="26.1" customHeight="1">
      <c r="D1512" s="64"/>
      <c r="E1512" s="71"/>
    </row>
    <row r="1513" spans="4:5" ht="26.1" customHeight="1">
      <c r="D1513" s="64"/>
      <c r="E1513" s="71"/>
    </row>
    <row r="1514" spans="4:5" ht="26.1" customHeight="1">
      <c r="D1514" s="64"/>
      <c r="E1514" s="71"/>
    </row>
    <row r="1515" spans="4:5" ht="26.1" customHeight="1">
      <c r="D1515" s="64"/>
      <c r="E1515" s="71"/>
    </row>
    <row r="1516" spans="4:5" ht="26.1" customHeight="1">
      <c r="D1516" s="64"/>
      <c r="E1516" s="71"/>
    </row>
    <row r="1517" spans="4:5" ht="26.1" customHeight="1">
      <c r="D1517" s="64"/>
      <c r="E1517" s="71"/>
    </row>
    <row r="1518" spans="4:5" ht="26.1" customHeight="1">
      <c r="D1518" s="64"/>
      <c r="E1518" s="71"/>
    </row>
    <row r="1519" spans="4:5" ht="26.1" customHeight="1">
      <c r="D1519" s="64"/>
      <c r="E1519" s="71"/>
    </row>
    <row r="1520" spans="4:5" ht="26.1" customHeight="1">
      <c r="D1520" s="64"/>
      <c r="E1520" s="71"/>
    </row>
    <row r="1521" spans="4:5" ht="26.1" customHeight="1">
      <c r="D1521" s="64"/>
      <c r="E1521" s="71"/>
    </row>
    <row r="1522" spans="4:5" ht="26.1" customHeight="1">
      <c r="D1522" s="64"/>
      <c r="E1522" s="71"/>
    </row>
    <row r="1523" spans="4:5" ht="26.1" customHeight="1">
      <c r="D1523" s="64"/>
      <c r="E1523" s="71"/>
    </row>
    <row r="1524" spans="4:5" ht="26.1" customHeight="1">
      <c r="D1524" s="64"/>
      <c r="E1524" s="71"/>
    </row>
    <row r="1525" spans="4:5" ht="26.1" customHeight="1">
      <c r="D1525" s="64"/>
      <c r="E1525" s="71"/>
    </row>
    <row r="1526" spans="4:5" ht="26.1" customHeight="1">
      <c r="D1526" s="64"/>
      <c r="E1526" s="71"/>
    </row>
    <row r="1527" spans="4:5" ht="26.1" customHeight="1">
      <c r="D1527" s="64"/>
      <c r="E1527" s="71"/>
    </row>
    <row r="1528" spans="4:5" ht="26.1" customHeight="1">
      <c r="D1528" s="64"/>
      <c r="E1528" s="71"/>
    </row>
    <row r="1529" spans="4:5" ht="26.1" customHeight="1">
      <c r="D1529" s="64"/>
      <c r="E1529" s="71"/>
    </row>
    <row r="1530" spans="4:5" ht="26.1" customHeight="1">
      <c r="D1530" s="64"/>
      <c r="E1530" s="71"/>
    </row>
    <row r="1531" spans="4:5" ht="26.1" customHeight="1">
      <c r="D1531" s="64"/>
      <c r="E1531" s="71"/>
    </row>
    <row r="1532" spans="4:5" ht="26.1" customHeight="1">
      <c r="D1532" s="64"/>
      <c r="E1532" s="71"/>
    </row>
    <row r="1533" spans="4:5" ht="26.1" customHeight="1">
      <c r="D1533" s="64"/>
      <c r="E1533" s="71"/>
    </row>
    <row r="1534" spans="4:5" ht="26.1" customHeight="1">
      <c r="D1534" s="64"/>
      <c r="E1534" s="71"/>
    </row>
    <row r="1535" spans="4:5" ht="26.1" customHeight="1">
      <c r="D1535" s="64"/>
      <c r="E1535" s="71"/>
    </row>
    <row r="1536" spans="4:5" ht="26.1" customHeight="1">
      <c r="D1536" s="64"/>
      <c r="E1536" s="71"/>
    </row>
    <row r="1537" spans="4:5" ht="26.1" customHeight="1">
      <c r="D1537" s="64"/>
      <c r="E1537" s="71"/>
    </row>
    <row r="1538" spans="4:5" ht="26.1" customHeight="1">
      <c r="D1538" s="64"/>
      <c r="E1538" s="71"/>
    </row>
    <row r="1539" spans="4:5" ht="26.1" customHeight="1">
      <c r="D1539" s="64"/>
      <c r="E1539" s="71"/>
    </row>
    <row r="1540" spans="4:5" ht="26.1" customHeight="1">
      <c r="D1540" s="64"/>
      <c r="E1540" s="71"/>
    </row>
    <row r="1541" spans="4:5" ht="26.1" customHeight="1">
      <c r="D1541" s="64"/>
      <c r="E1541" s="71"/>
    </row>
    <row r="1542" spans="4:5" ht="26.1" customHeight="1">
      <c r="D1542" s="64"/>
      <c r="E1542" s="71"/>
    </row>
    <row r="1543" spans="4:5" ht="26.1" customHeight="1">
      <c r="D1543" s="64"/>
      <c r="E1543" s="71"/>
    </row>
    <row r="1544" spans="4:5" ht="26.1" customHeight="1">
      <c r="D1544" s="64"/>
      <c r="E1544" s="71"/>
    </row>
    <row r="1545" spans="4:5" ht="26.1" customHeight="1">
      <c r="D1545" s="64"/>
      <c r="E1545" s="71"/>
    </row>
    <row r="1546" spans="4:5" ht="26.1" customHeight="1">
      <c r="D1546" s="64"/>
      <c r="E1546" s="71"/>
    </row>
    <row r="1547" spans="4:5" ht="26.1" customHeight="1">
      <c r="D1547" s="64"/>
      <c r="E1547" s="71"/>
    </row>
    <row r="1548" spans="4:5" ht="26.1" customHeight="1">
      <c r="D1548" s="64"/>
      <c r="E1548" s="71"/>
    </row>
    <row r="1549" spans="4:5" ht="26.1" customHeight="1">
      <c r="D1549" s="64"/>
      <c r="E1549" s="71"/>
    </row>
    <row r="1550" spans="4:5" ht="26.1" customHeight="1">
      <c r="D1550" s="64"/>
      <c r="E1550" s="71"/>
    </row>
    <row r="1551" spans="4:5" ht="26.1" customHeight="1">
      <c r="D1551" s="64"/>
      <c r="E1551" s="71"/>
    </row>
    <row r="1552" spans="4:5" ht="26.1" customHeight="1">
      <c r="D1552" s="64"/>
      <c r="E1552" s="71"/>
    </row>
    <row r="1553" spans="4:5" ht="26.1" customHeight="1">
      <c r="D1553" s="64"/>
      <c r="E1553" s="71"/>
    </row>
    <row r="1554" spans="4:5" ht="26.1" customHeight="1">
      <c r="D1554" s="64"/>
      <c r="E1554" s="71"/>
    </row>
    <row r="1555" spans="4:5" ht="26.1" customHeight="1">
      <c r="D1555" s="64"/>
      <c r="E1555" s="71"/>
    </row>
    <row r="1556" spans="4:5" ht="26.1" customHeight="1">
      <c r="D1556" s="64"/>
      <c r="E1556" s="71"/>
    </row>
    <row r="1557" spans="4:5" ht="26.1" customHeight="1">
      <c r="D1557" s="64"/>
      <c r="E1557" s="71"/>
    </row>
    <row r="1558" spans="4:5" ht="26.1" customHeight="1">
      <c r="D1558" s="64"/>
      <c r="E1558" s="71"/>
    </row>
    <row r="1559" spans="4:5" ht="26.1" customHeight="1">
      <c r="D1559" s="64"/>
      <c r="E1559" s="71"/>
    </row>
    <row r="1560" spans="4:5" ht="26.1" customHeight="1">
      <c r="D1560" s="64"/>
      <c r="E1560" s="71"/>
    </row>
    <row r="1561" spans="4:5" ht="26.1" customHeight="1">
      <c r="D1561" s="64"/>
      <c r="E1561" s="71"/>
    </row>
    <row r="1562" spans="4:5" ht="26.1" customHeight="1">
      <c r="D1562" s="64"/>
      <c r="E1562" s="71"/>
    </row>
    <row r="1563" spans="4:5" ht="26.1" customHeight="1">
      <c r="D1563" s="64"/>
      <c r="E1563" s="71"/>
    </row>
    <row r="1564" spans="4:5" ht="26.1" customHeight="1">
      <c r="D1564" s="64"/>
      <c r="E1564" s="71"/>
    </row>
    <row r="1565" spans="4:5" ht="26.1" customHeight="1">
      <c r="D1565" s="64"/>
      <c r="E1565" s="71"/>
    </row>
    <row r="1566" spans="4:5" ht="26.1" customHeight="1">
      <c r="D1566" s="64"/>
      <c r="E1566" s="71"/>
    </row>
    <row r="1567" spans="4:5" ht="26.1" customHeight="1">
      <c r="D1567" s="64"/>
      <c r="E1567" s="71"/>
    </row>
    <row r="1568" spans="4:5" ht="26.1" customHeight="1">
      <c r="D1568" s="64"/>
      <c r="E1568" s="71"/>
    </row>
    <row r="1569" spans="4:5" ht="26.1" customHeight="1">
      <c r="D1569" s="64"/>
      <c r="E1569" s="71"/>
    </row>
    <row r="1570" spans="4:5" ht="26.1" customHeight="1">
      <c r="D1570" s="64"/>
      <c r="E1570" s="71"/>
    </row>
    <row r="1571" spans="4:5" ht="26.1" customHeight="1">
      <c r="D1571" s="64"/>
      <c r="E1571" s="71"/>
    </row>
    <row r="1572" spans="4:5" ht="26.1" customHeight="1">
      <c r="D1572" s="64"/>
      <c r="E1572" s="71"/>
    </row>
    <row r="1573" spans="4:5" ht="26.1" customHeight="1">
      <c r="D1573" s="64"/>
      <c r="E1573" s="71"/>
    </row>
    <row r="1574" spans="4:5" ht="26.1" customHeight="1">
      <c r="D1574" s="64"/>
      <c r="E1574" s="71"/>
    </row>
    <row r="1575" spans="4:5" ht="26.1" customHeight="1">
      <c r="D1575" s="64"/>
      <c r="E1575" s="71"/>
    </row>
    <row r="1576" spans="4:5" ht="26.1" customHeight="1">
      <c r="D1576" s="64"/>
      <c r="E1576" s="71"/>
    </row>
    <row r="1577" spans="4:5" ht="26.1" customHeight="1">
      <c r="D1577" s="64"/>
      <c r="E1577" s="71"/>
    </row>
    <row r="1578" spans="4:5" ht="26.1" customHeight="1">
      <c r="D1578" s="64"/>
      <c r="E1578" s="71"/>
    </row>
    <row r="1579" spans="4:5" ht="26.1" customHeight="1">
      <c r="D1579" s="64"/>
      <c r="E1579" s="71"/>
    </row>
    <row r="1580" spans="4:5" ht="26.1" customHeight="1">
      <c r="D1580" s="64"/>
      <c r="E1580" s="71"/>
    </row>
    <row r="1581" spans="4:5" ht="26.1" customHeight="1">
      <c r="D1581" s="64"/>
      <c r="E1581" s="71"/>
    </row>
    <row r="1582" spans="4:5" ht="26.1" customHeight="1">
      <c r="D1582" s="64"/>
      <c r="E1582" s="71"/>
    </row>
    <row r="1583" spans="4:5" ht="26.1" customHeight="1">
      <c r="D1583" s="64"/>
      <c r="E1583" s="71"/>
    </row>
    <row r="1584" spans="4:5" ht="26.1" customHeight="1">
      <c r="D1584" s="64"/>
      <c r="E1584" s="71"/>
    </row>
    <row r="1585" spans="4:5" ht="26.1" customHeight="1">
      <c r="D1585" s="64"/>
      <c r="E1585" s="71"/>
    </row>
    <row r="1586" spans="4:5" ht="26.1" customHeight="1">
      <c r="D1586" s="64"/>
      <c r="E1586" s="71"/>
    </row>
    <row r="1587" spans="4:5" ht="26.1" customHeight="1">
      <c r="D1587" s="64"/>
      <c r="E1587" s="71"/>
    </row>
    <row r="1588" spans="4:5" ht="26.1" customHeight="1">
      <c r="D1588" s="64"/>
      <c r="E1588" s="71"/>
    </row>
    <row r="1589" spans="4:5" ht="26.1" customHeight="1">
      <c r="D1589" s="64"/>
      <c r="E1589" s="71"/>
    </row>
    <row r="1590" spans="4:5" ht="26.1" customHeight="1">
      <c r="D1590" s="64"/>
      <c r="E1590" s="71"/>
    </row>
    <row r="1591" spans="4:5" ht="26.1" customHeight="1">
      <c r="D1591" s="64"/>
      <c r="E1591" s="71"/>
    </row>
    <row r="1592" spans="4:5" ht="26.1" customHeight="1">
      <c r="D1592" s="64"/>
      <c r="E1592" s="71"/>
    </row>
    <row r="1593" spans="4:5" ht="26.1" customHeight="1">
      <c r="D1593" s="64"/>
      <c r="E1593" s="71"/>
    </row>
    <row r="1594" spans="4:5" ht="26.1" customHeight="1">
      <c r="D1594" s="64"/>
      <c r="E1594" s="71"/>
    </row>
    <row r="1595" spans="4:5" ht="26.1" customHeight="1">
      <c r="D1595" s="64"/>
      <c r="E1595" s="71"/>
    </row>
    <row r="1596" spans="4:5" ht="26.1" customHeight="1">
      <c r="D1596" s="64"/>
      <c r="E1596" s="71"/>
    </row>
    <row r="1597" spans="4:5" ht="26.1" customHeight="1">
      <c r="D1597" s="64"/>
      <c r="E1597" s="71"/>
    </row>
    <row r="1598" spans="4:5" ht="26.1" customHeight="1">
      <c r="D1598" s="64"/>
      <c r="E1598" s="71"/>
    </row>
    <row r="1599" spans="4:5" ht="26.1" customHeight="1">
      <c r="D1599" s="64"/>
      <c r="E1599" s="71"/>
    </row>
    <row r="1600" spans="4:5" ht="26.1" customHeight="1">
      <c r="D1600" s="64"/>
      <c r="E1600" s="71"/>
    </row>
    <row r="1601" spans="4:5" ht="26.1" customHeight="1">
      <c r="D1601" s="64"/>
      <c r="E1601" s="71"/>
    </row>
    <row r="1602" spans="4:5" ht="26.1" customHeight="1">
      <c r="D1602" s="64"/>
      <c r="E1602" s="71"/>
    </row>
    <row r="1603" spans="4:5" ht="26.1" customHeight="1">
      <c r="D1603" s="64"/>
      <c r="E1603" s="71"/>
    </row>
    <row r="1604" spans="4:5" ht="26.1" customHeight="1">
      <c r="D1604" s="64"/>
      <c r="E1604" s="71"/>
    </row>
    <row r="1605" spans="4:5" ht="26.1" customHeight="1">
      <c r="D1605" s="64"/>
      <c r="E1605" s="71"/>
    </row>
    <row r="1606" spans="4:5" ht="26.1" customHeight="1">
      <c r="D1606" s="64"/>
      <c r="E1606" s="71"/>
    </row>
    <row r="1607" spans="4:5" ht="26.1" customHeight="1">
      <c r="D1607" s="64"/>
      <c r="E1607" s="71"/>
    </row>
    <row r="1608" spans="4:5" ht="26.1" customHeight="1">
      <c r="D1608" s="64"/>
      <c r="E1608" s="71"/>
    </row>
    <row r="1609" spans="4:5" ht="26.1" customHeight="1">
      <c r="D1609" s="64"/>
      <c r="E1609" s="71"/>
    </row>
    <row r="1610" spans="4:5" ht="26.1" customHeight="1">
      <c r="D1610" s="64"/>
      <c r="E1610" s="71"/>
    </row>
    <row r="1611" spans="4:5" ht="26.1" customHeight="1">
      <c r="D1611" s="64"/>
      <c r="E1611" s="71"/>
    </row>
    <row r="1612" spans="4:5" ht="26.1" customHeight="1">
      <c r="D1612" s="64"/>
      <c r="E1612" s="71"/>
    </row>
    <row r="1613" spans="4:5" ht="26.1" customHeight="1">
      <c r="D1613" s="64"/>
      <c r="E1613" s="71"/>
    </row>
    <row r="1614" spans="4:5" ht="26.1" customHeight="1">
      <c r="D1614" s="64"/>
      <c r="E1614" s="71"/>
    </row>
    <row r="1615" spans="4:5" ht="26.1" customHeight="1">
      <c r="D1615" s="64"/>
      <c r="E1615" s="71"/>
    </row>
    <row r="1616" spans="4:5" ht="26.1" customHeight="1">
      <c r="D1616" s="64"/>
      <c r="E1616" s="71"/>
    </row>
    <row r="1617" spans="4:5" ht="26.1" customHeight="1">
      <c r="D1617" s="64"/>
      <c r="E1617" s="71"/>
    </row>
    <row r="1618" spans="4:5" ht="26.1" customHeight="1">
      <c r="D1618" s="64"/>
      <c r="E1618" s="71"/>
    </row>
    <row r="1619" spans="4:5" ht="26.1" customHeight="1">
      <c r="D1619" s="64"/>
      <c r="E1619" s="71"/>
    </row>
    <row r="1620" spans="4:5" ht="26.1" customHeight="1">
      <c r="D1620" s="64"/>
      <c r="E1620" s="71"/>
    </row>
    <row r="1621" spans="4:5" ht="26.1" customHeight="1">
      <c r="D1621" s="64"/>
      <c r="E1621" s="71"/>
    </row>
    <row r="1622" spans="4:5" ht="26.1" customHeight="1">
      <c r="D1622" s="64"/>
      <c r="E1622" s="71"/>
    </row>
    <row r="1623" spans="4:5" ht="26.1" customHeight="1">
      <c r="D1623" s="64"/>
      <c r="E1623" s="71"/>
    </row>
    <row r="1624" spans="4:5" ht="26.1" customHeight="1">
      <c r="D1624" s="64"/>
      <c r="E1624" s="71"/>
    </row>
    <row r="1625" spans="4:5" ht="26.1" customHeight="1">
      <c r="D1625" s="64"/>
      <c r="E1625" s="71"/>
    </row>
    <row r="1626" spans="4:5" ht="26.1" customHeight="1">
      <c r="D1626" s="64"/>
      <c r="E1626" s="71"/>
    </row>
    <row r="1627" spans="4:5" ht="26.1" customHeight="1">
      <c r="D1627" s="64"/>
      <c r="E1627" s="71"/>
    </row>
    <row r="1628" spans="4:5" ht="26.1" customHeight="1">
      <c r="D1628" s="64"/>
      <c r="E1628" s="71"/>
    </row>
    <row r="1629" spans="4:5" ht="26.1" customHeight="1">
      <c r="D1629" s="64"/>
      <c r="E1629" s="71"/>
    </row>
    <row r="1630" spans="4:5" ht="26.1" customHeight="1">
      <c r="D1630" s="64"/>
      <c r="E1630" s="71"/>
    </row>
    <row r="1631" spans="4:5" ht="26.1" customHeight="1">
      <c r="D1631" s="64"/>
      <c r="E1631" s="71"/>
    </row>
    <row r="1632" spans="4:5" ht="26.1" customHeight="1">
      <c r="D1632" s="64"/>
      <c r="E1632" s="71"/>
    </row>
    <row r="1633" spans="4:5" ht="26.1" customHeight="1">
      <c r="D1633" s="64"/>
      <c r="E1633" s="71"/>
    </row>
    <row r="1634" spans="4:5" ht="26.1" customHeight="1">
      <c r="D1634" s="64"/>
      <c r="E1634" s="71"/>
    </row>
    <row r="1635" spans="4:5" ht="26.1" customHeight="1">
      <c r="D1635" s="64"/>
      <c r="E1635" s="71"/>
    </row>
    <row r="1636" spans="4:5" ht="26.1" customHeight="1">
      <c r="D1636" s="64"/>
      <c r="E1636" s="71"/>
    </row>
    <row r="1637" spans="4:5" ht="26.1" customHeight="1">
      <c r="D1637" s="64"/>
      <c r="E1637" s="71"/>
    </row>
    <row r="1638" spans="4:5" ht="26.1" customHeight="1">
      <c r="D1638" s="64"/>
      <c r="E1638" s="71"/>
    </row>
    <row r="1639" spans="4:5" ht="26.1" customHeight="1">
      <c r="D1639" s="64"/>
      <c r="E1639" s="71"/>
    </row>
    <row r="1640" spans="4:5" ht="26.1" customHeight="1">
      <c r="D1640" s="64"/>
      <c r="E1640" s="71"/>
    </row>
    <row r="1641" spans="4:5" ht="26.1" customHeight="1">
      <c r="D1641" s="64"/>
      <c r="E1641" s="71"/>
    </row>
    <row r="1642" spans="4:5" ht="26.1" customHeight="1">
      <c r="D1642" s="64"/>
      <c r="E1642" s="71"/>
    </row>
    <row r="1643" spans="4:5" ht="26.1" customHeight="1">
      <c r="D1643" s="64"/>
      <c r="E1643" s="71"/>
    </row>
    <row r="1644" spans="4:5" ht="26.1" customHeight="1">
      <c r="D1644" s="64"/>
      <c r="E1644" s="71"/>
    </row>
    <row r="1645" spans="4:5" ht="26.1" customHeight="1">
      <c r="D1645" s="64"/>
      <c r="E1645" s="71"/>
    </row>
    <row r="1646" spans="4:5" ht="26.1" customHeight="1">
      <c r="D1646" s="64"/>
      <c r="E1646" s="71"/>
    </row>
    <row r="1647" spans="4:5" ht="26.1" customHeight="1">
      <c r="D1647" s="64"/>
      <c r="E1647" s="71"/>
    </row>
    <row r="1648" spans="4:5" ht="26.1" customHeight="1">
      <c r="D1648" s="64"/>
      <c r="E1648" s="71"/>
    </row>
    <row r="1649" spans="4:5" ht="26.1" customHeight="1">
      <c r="D1649" s="64"/>
      <c r="E1649" s="71"/>
    </row>
    <row r="1650" spans="4:5" ht="26.1" customHeight="1">
      <c r="D1650" s="64"/>
      <c r="E1650" s="71"/>
    </row>
    <row r="1651" spans="4:5" ht="26.1" customHeight="1">
      <c r="D1651" s="64"/>
      <c r="E1651" s="71"/>
    </row>
    <row r="1652" spans="4:5" ht="26.1" customHeight="1">
      <c r="D1652" s="64"/>
      <c r="E1652" s="71"/>
    </row>
    <row r="1653" spans="4:5" ht="26.1" customHeight="1">
      <c r="D1653" s="64"/>
      <c r="E1653" s="71"/>
    </row>
    <row r="1654" spans="4:5" ht="26.1" customHeight="1">
      <c r="D1654" s="64"/>
      <c r="E1654" s="71"/>
    </row>
    <row r="1655" spans="4:5" ht="26.1" customHeight="1">
      <c r="D1655" s="64"/>
      <c r="E1655" s="71"/>
    </row>
    <row r="1656" spans="4:5" ht="26.1" customHeight="1">
      <c r="D1656" s="64"/>
      <c r="E1656" s="71"/>
    </row>
    <row r="1657" spans="4:5" ht="26.1" customHeight="1">
      <c r="D1657" s="64"/>
      <c r="E1657" s="71"/>
    </row>
    <row r="1658" spans="4:5" ht="26.1" customHeight="1">
      <c r="D1658" s="64"/>
      <c r="E1658" s="71"/>
    </row>
    <row r="1659" spans="4:5" ht="26.1" customHeight="1">
      <c r="D1659" s="64"/>
      <c r="E1659" s="71"/>
    </row>
    <row r="1660" spans="4:5" ht="26.1" customHeight="1">
      <c r="D1660" s="64"/>
      <c r="E1660" s="71"/>
    </row>
    <row r="1661" spans="4:5" ht="26.1" customHeight="1">
      <c r="D1661" s="64"/>
      <c r="E1661" s="71"/>
    </row>
    <row r="1662" spans="4:5" ht="26.1" customHeight="1">
      <c r="D1662" s="64"/>
      <c r="E1662" s="71"/>
    </row>
    <row r="1663" spans="4:5" ht="26.1" customHeight="1">
      <c r="D1663" s="64"/>
      <c r="E1663" s="71"/>
    </row>
    <row r="1664" spans="4:5" ht="26.1" customHeight="1">
      <c r="D1664" s="64"/>
      <c r="E1664" s="71"/>
    </row>
    <row r="1665" spans="4:5" ht="26.1" customHeight="1">
      <c r="D1665" s="64"/>
      <c r="E1665" s="71"/>
    </row>
    <row r="1666" spans="4:5" ht="26.1" customHeight="1">
      <c r="D1666" s="64"/>
      <c r="E1666" s="71"/>
    </row>
    <row r="1667" spans="4:5" ht="26.1" customHeight="1">
      <c r="D1667" s="64"/>
      <c r="E1667" s="71"/>
    </row>
    <row r="1668" spans="4:5" ht="26.1" customHeight="1">
      <c r="D1668" s="64"/>
      <c r="E1668" s="71"/>
    </row>
    <row r="1669" spans="4:5" ht="26.1" customHeight="1">
      <c r="D1669" s="64"/>
      <c r="E1669" s="71"/>
    </row>
    <row r="1670" spans="4:5" ht="26.1" customHeight="1">
      <c r="D1670" s="64"/>
      <c r="E1670" s="71"/>
    </row>
    <row r="1671" spans="4:5" ht="26.1" customHeight="1">
      <c r="D1671" s="64"/>
      <c r="E1671" s="71"/>
    </row>
    <row r="1672" spans="4:5" ht="26.1" customHeight="1">
      <c r="D1672" s="64"/>
      <c r="E1672" s="71"/>
    </row>
    <row r="1673" spans="4:5" ht="26.1" customHeight="1">
      <c r="D1673" s="64"/>
      <c r="E1673" s="71"/>
    </row>
    <row r="1674" spans="4:5" ht="26.1" customHeight="1">
      <c r="D1674" s="64"/>
      <c r="E1674" s="71"/>
    </row>
    <row r="1675" spans="4:5" ht="26.1" customHeight="1">
      <c r="D1675" s="64"/>
      <c r="E1675" s="71"/>
    </row>
    <row r="1676" spans="4:5" ht="26.1" customHeight="1">
      <c r="D1676" s="64"/>
      <c r="E1676" s="71"/>
    </row>
    <row r="1677" spans="4:5" ht="26.1" customHeight="1">
      <c r="D1677" s="64"/>
      <c r="E1677" s="71"/>
    </row>
    <row r="1678" spans="4:5" ht="26.1" customHeight="1">
      <c r="D1678" s="64"/>
      <c r="E1678" s="71"/>
    </row>
    <row r="1679" spans="4:5" ht="26.1" customHeight="1">
      <c r="D1679" s="64"/>
      <c r="E1679" s="71"/>
    </row>
    <row r="1680" spans="4:5" ht="26.1" customHeight="1">
      <c r="D1680" s="64"/>
      <c r="E1680" s="71"/>
    </row>
    <row r="1681" spans="4:5" ht="26.1" customHeight="1">
      <c r="D1681" s="64"/>
      <c r="E1681" s="71"/>
    </row>
    <row r="1682" spans="4:5" ht="26.1" customHeight="1">
      <c r="D1682" s="64"/>
      <c r="E1682" s="71"/>
    </row>
    <row r="1683" spans="4:5" ht="26.1" customHeight="1">
      <c r="D1683" s="64"/>
      <c r="E1683" s="71"/>
    </row>
    <row r="1684" spans="4:5" ht="26.1" customHeight="1">
      <c r="D1684" s="64"/>
      <c r="E1684" s="71"/>
    </row>
    <row r="1685" spans="4:5" ht="26.1" customHeight="1">
      <c r="D1685" s="64"/>
      <c r="E1685" s="71"/>
    </row>
    <row r="1686" spans="4:5" ht="26.1" customHeight="1">
      <c r="D1686" s="64"/>
      <c r="E1686" s="71"/>
    </row>
    <row r="1687" spans="4:5" ht="26.1" customHeight="1">
      <c r="D1687" s="64"/>
      <c r="E1687" s="71"/>
    </row>
    <row r="1688" spans="4:5" ht="26.1" customHeight="1">
      <c r="D1688" s="64"/>
      <c r="E1688" s="71"/>
    </row>
    <row r="1689" spans="4:5" ht="26.1" customHeight="1">
      <c r="D1689" s="64"/>
      <c r="E1689" s="71"/>
    </row>
    <row r="1690" spans="4:5" ht="26.1" customHeight="1">
      <c r="D1690" s="64"/>
      <c r="E1690" s="71"/>
    </row>
    <row r="1691" spans="4:5" ht="26.1" customHeight="1">
      <c r="D1691" s="64"/>
      <c r="E1691" s="71"/>
    </row>
    <row r="1692" spans="4:5" ht="26.1" customHeight="1">
      <c r="D1692" s="64"/>
      <c r="E1692" s="71"/>
    </row>
    <row r="1693" spans="4:5" ht="26.1" customHeight="1">
      <c r="D1693" s="64"/>
      <c r="E1693" s="71"/>
    </row>
    <row r="1694" spans="4:5" ht="26.1" customHeight="1">
      <c r="D1694" s="64"/>
      <c r="E1694" s="71"/>
    </row>
    <row r="1695" spans="4:5" ht="26.1" customHeight="1">
      <c r="D1695" s="64"/>
      <c r="E1695" s="71"/>
    </row>
    <row r="1696" spans="4:5" ht="26.1" customHeight="1">
      <c r="D1696" s="64"/>
      <c r="E1696" s="71"/>
    </row>
    <row r="1697" spans="4:5" ht="26.1" customHeight="1">
      <c r="D1697" s="64"/>
      <c r="E1697" s="71"/>
    </row>
    <row r="1698" spans="4:5" ht="26.1" customHeight="1">
      <c r="D1698" s="64"/>
      <c r="E1698" s="71"/>
    </row>
    <row r="1699" spans="4:5" ht="26.1" customHeight="1">
      <c r="D1699" s="64"/>
      <c r="E1699" s="71"/>
    </row>
    <row r="1700" spans="4:5" ht="26.1" customHeight="1">
      <c r="D1700" s="64"/>
      <c r="E1700" s="71"/>
    </row>
    <row r="1701" spans="4:5" ht="26.1" customHeight="1">
      <c r="D1701" s="64"/>
      <c r="E1701" s="71"/>
    </row>
    <row r="1702" spans="4:5" ht="26.1" customHeight="1">
      <c r="D1702" s="64"/>
      <c r="E1702" s="71"/>
    </row>
    <row r="1703" spans="4:5" ht="26.1" customHeight="1">
      <c r="D1703" s="64"/>
      <c r="E1703" s="71"/>
    </row>
    <row r="1704" spans="4:5" ht="26.1" customHeight="1">
      <c r="D1704" s="64"/>
      <c r="E1704" s="71"/>
    </row>
    <row r="1705" spans="4:5" ht="26.1" customHeight="1">
      <c r="D1705" s="64"/>
      <c r="E1705" s="71"/>
    </row>
    <row r="1706" spans="4:5" ht="26.1" customHeight="1">
      <c r="D1706" s="64"/>
      <c r="E1706" s="71"/>
    </row>
    <row r="1707" spans="4:5" ht="26.1" customHeight="1">
      <c r="D1707" s="64"/>
      <c r="E1707" s="71"/>
    </row>
    <row r="1708" spans="4:5" ht="26.1" customHeight="1">
      <c r="D1708" s="64"/>
      <c r="E1708" s="71"/>
    </row>
    <row r="1709" spans="4:5" ht="26.1" customHeight="1">
      <c r="D1709" s="64"/>
      <c r="E1709" s="71"/>
    </row>
    <row r="1710" spans="4:5" ht="26.1" customHeight="1">
      <c r="D1710" s="64"/>
      <c r="E1710" s="71"/>
    </row>
    <row r="1711" spans="4:5" ht="26.1" customHeight="1">
      <c r="D1711" s="64"/>
      <c r="E1711" s="71"/>
    </row>
    <row r="1712" spans="4:5" ht="26.1" customHeight="1">
      <c r="D1712" s="64"/>
      <c r="E1712" s="71"/>
    </row>
    <row r="1713" spans="4:5" ht="26.1" customHeight="1">
      <c r="D1713" s="64"/>
      <c r="E1713" s="71"/>
    </row>
    <row r="1714" spans="4:5" ht="26.1" customHeight="1">
      <c r="D1714" s="64"/>
      <c r="E1714" s="71"/>
    </row>
    <row r="1715" spans="4:5" ht="26.1" customHeight="1">
      <c r="D1715" s="64"/>
      <c r="E1715" s="71"/>
    </row>
    <row r="1716" spans="4:5" ht="26.1" customHeight="1">
      <c r="D1716" s="64"/>
      <c r="E1716" s="71"/>
    </row>
    <row r="1717" spans="4:5" ht="26.1" customHeight="1">
      <c r="D1717" s="64"/>
      <c r="E1717" s="71"/>
    </row>
    <row r="1718" spans="4:5" ht="26.1" customHeight="1">
      <c r="D1718" s="64"/>
      <c r="E1718" s="71"/>
    </row>
    <row r="1719" spans="4:5" ht="26.1" customHeight="1">
      <c r="D1719" s="64"/>
      <c r="E1719" s="71"/>
    </row>
    <row r="1720" spans="4:5" ht="26.1" customHeight="1">
      <c r="D1720" s="64"/>
      <c r="E1720" s="71"/>
    </row>
    <row r="1721" spans="4:5" ht="26.1" customHeight="1">
      <c r="D1721" s="64"/>
      <c r="E1721" s="71"/>
    </row>
    <row r="1722" spans="4:5" ht="26.1" customHeight="1">
      <c r="D1722" s="64"/>
      <c r="E1722" s="71"/>
    </row>
    <row r="1723" spans="4:5" ht="26.1" customHeight="1">
      <c r="D1723" s="64"/>
      <c r="E1723" s="71"/>
    </row>
    <row r="1724" spans="4:5" ht="26.1" customHeight="1">
      <c r="D1724" s="64"/>
      <c r="E1724" s="71"/>
    </row>
    <row r="1725" spans="4:5" ht="26.1" customHeight="1">
      <c r="D1725" s="64"/>
      <c r="E1725" s="71"/>
    </row>
    <row r="1726" spans="4:5" ht="26.1" customHeight="1">
      <c r="D1726" s="64"/>
      <c r="E1726" s="71"/>
    </row>
    <row r="1727" spans="4:5" ht="26.1" customHeight="1">
      <c r="D1727" s="64"/>
      <c r="E1727" s="71"/>
    </row>
    <row r="1728" spans="4:5" ht="26.1" customHeight="1">
      <c r="D1728" s="64"/>
      <c r="E1728" s="71"/>
    </row>
    <row r="1729" spans="4:5" ht="26.1" customHeight="1">
      <c r="D1729" s="64"/>
      <c r="E1729" s="71"/>
    </row>
    <row r="1730" spans="4:5" ht="26.1" customHeight="1">
      <c r="D1730" s="64"/>
      <c r="E1730" s="71"/>
    </row>
    <row r="1731" spans="4:5" ht="26.1" customHeight="1">
      <c r="D1731" s="64"/>
      <c r="E1731" s="71"/>
    </row>
    <row r="1732" spans="4:5" ht="26.1" customHeight="1">
      <c r="D1732" s="64"/>
      <c r="E1732" s="71"/>
    </row>
    <row r="1733" spans="4:5" ht="26.1" customHeight="1">
      <c r="D1733" s="64"/>
      <c r="E1733" s="71"/>
    </row>
    <row r="1734" spans="4:5" ht="26.1" customHeight="1">
      <c r="D1734" s="64"/>
      <c r="E1734" s="71"/>
    </row>
    <row r="1735" spans="4:5" ht="26.1" customHeight="1">
      <c r="D1735" s="64"/>
      <c r="E1735" s="71"/>
    </row>
    <row r="1736" spans="4:5" ht="26.1" customHeight="1">
      <c r="D1736" s="64"/>
      <c r="E1736" s="71"/>
    </row>
    <row r="1737" spans="4:5" ht="26.1" customHeight="1">
      <c r="D1737" s="64"/>
      <c r="E1737" s="71"/>
    </row>
    <row r="1738" spans="4:5" ht="26.1" customHeight="1">
      <c r="D1738" s="64"/>
      <c r="E1738" s="71"/>
    </row>
    <row r="1739" spans="4:5" ht="26.1" customHeight="1">
      <c r="D1739" s="64"/>
      <c r="E1739" s="71"/>
    </row>
    <row r="1740" spans="4:5" ht="26.1" customHeight="1">
      <c r="D1740" s="64"/>
      <c r="E1740" s="71"/>
    </row>
    <row r="1741" spans="4:5" ht="26.1" customHeight="1">
      <c r="D1741" s="64"/>
      <c r="E1741" s="71"/>
    </row>
    <row r="1742" spans="4:5" ht="26.1" customHeight="1">
      <c r="D1742" s="64"/>
      <c r="E1742" s="71"/>
    </row>
    <row r="1743" spans="4:5" ht="26.1" customHeight="1">
      <c r="D1743" s="64"/>
      <c r="E1743" s="71"/>
    </row>
    <row r="1744" spans="4:5" ht="26.1" customHeight="1">
      <c r="D1744" s="64"/>
      <c r="E1744" s="71"/>
    </row>
    <row r="1745" spans="4:5" ht="26.1" customHeight="1">
      <c r="D1745" s="64"/>
      <c r="E1745" s="71"/>
    </row>
    <row r="1746" spans="4:5" ht="26.1" customHeight="1">
      <c r="D1746" s="64"/>
      <c r="E1746" s="71"/>
    </row>
    <row r="1747" spans="4:5" ht="26.1" customHeight="1">
      <c r="D1747" s="64"/>
      <c r="E1747" s="71"/>
    </row>
    <row r="1748" spans="4:5" ht="26.1" customHeight="1">
      <c r="D1748" s="64"/>
      <c r="E1748" s="71"/>
    </row>
    <row r="1749" spans="4:5" ht="26.1" customHeight="1">
      <c r="D1749" s="64"/>
      <c r="E1749" s="71"/>
    </row>
    <row r="1750" spans="4:5" ht="26.1" customHeight="1">
      <c r="D1750" s="64"/>
      <c r="E1750" s="71"/>
    </row>
    <row r="1751" spans="4:5" ht="26.1" customHeight="1">
      <c r="D1751" s="64"/>
      <c r="E1751" s="71"/>
    </row>
    <row r="1752" spans="4:5" ht="26.1" customHeight="1">
      <c r="D1752" s="64"/>
      <c r="E1752" s="71"/>
    </row>
    <row r="1753" spans="4:5" ht="26.1" customHeight="1">
      <c r="D1753" s="64"/>
      <c r="E1753" s="71"/>
    </row>
    <row r="1754" spans="4:5" ht="26.1" customHeight="1">
      <c r="D1754" s="64"/>
      <c r="E1754" s="71"/>
    </row>
    <row r="1755" spans="4:5" ht="26.1" customHeight="1">
      <c r="D1755" s="64"/>
      <c r="E1755" s="71"/>
    </row>
    <row r="1756" spans="4:5" ht="26.1" customHeight="1">
      <c r="D1756" s="64"/>
      <c r="E1756" s="71"/>
    </row>
    <row r="1757" spans="4:5" ht="26.1" customHeight="1">
      <c r="D1757" s="64"/>
      <c r="E1757" s="71"/>
    </row>
    <row r="1758" spans="4:5" ht="26.1" customHeight="1">
      <c r="D1758" s="64"/>
      <c r="E1758" s="71"/>
    </row>
    <row r="1759" spans="4:5" ht="26.1" customHeight="1">
      <c r="D1759" s="64"/>
      <c r="E1759" s="71"/>
    </row>
    <row r="1760" spans="4:5" ht="26.1" customHeight="1">
      <c r="D1760" s="64"/>
      <c r="E1760" s="71"/>
    </row>
    <row r="1761" spans="4:5" ht="26.1" customHeight="1">
      <c r="D1761" s="64"/>
      <c r="E1761" s="71"/>
    </row>
    <row r="1762" spans="4:5" ht="26.1" customHeight="1">
      <c r="D1762" s="64"/>
      <c r="E1762" s="71"/>
    </row>
    <row r="1763" spans="4:5" ht="26.1" customHeight="1">
      <c r="D1763" s="64"/>
      <c r="E1763" s="71"/>
    </row>
    <row r="1764" spans="4:5" ht="26.1" customHeight="1">
      <c r="D1764" s="64"/>
      <c r="E1764" s="71"/>
    </row>
    <row r="1765" spans="4:5" ht="26.1" customHeight="1">
      <c r="D1765" s="64"/>
      <c r="E1765" s="71"/>
    </row>
    <row r="1766" spans="4:5" ht="26.1" customHeight="1">
      <c r="D1766" s="64"/>
      <c r="E1766" s="71"/>
    </row>
    <row r="1767" spans="4:5" ht="26.1" customHeight="1">
      <c r="D1767" s="64"/>
      <c r="E1767" s="71"/>
    </row>
    <row r="1768" spans="4:5" ht="26.1" customHeight="1">
      <c r="D1768" s="64"/>
      <c r="E1768" s="71"/>
    </row>
    <row r="1769" spans="4:5" ht="26.1" customHeight="1">
      <c r="D1769" s="64"/>
      <c r="E1769" s="71"/>
    </row>
    <row r="1770" spans="4:5" ht="26.1" customHeight="1">
      <c r="D1770" s="64"/>
      <c r="E1770" s="71"/>
    </row>
    <row r="1771" spans="4:5" ht="26.1" customHeight="1">
      <c r="D1771" s="64"/>
      <c r="E1771" s="71"/>
    </row>
    <row r="1772" spans="4:5" ht="26.1" customHeight="1">
      <c r="D1772" s="64"/>
      <c r="E1772" s="71"/>
    </row>
    <row r="1773" spans="4:5" ht="26.1" customHeight="1">
      <c r="D1773" s="64"/>
      <c r="E1773" s="71"/>
    </row>
    <row r="1774" spans="4:5" ht="26.1" customHeight="1">
      <c r="D1774" s="64"/>
      <c r="E1774" s="71"/>
    </row>
    <row r="1775" spans="4:5" ht="26.1" customHeight="1">
      <c r="D1775" s="64"/>
      <c r="E1775" s="71"/>
    </row>
    <row r="1776" spans="4:5" ht="26.1" customHeight="1">
      <c r="D1776" s="64"/>
      <c r="E1776" s="71"/>
    </row>
    <row r="1777" spans="4:5" ht="26.1" customHeight="1">
      <c r="D1777" s="64"/>
      <c r="E1777" s="71"/>
    </row>
    <row r="1778" spans="4:5" ht="26.1" customHeight="1">
      <c r="D1778" s="64"/>
      <c r="E1778" s="71"/>
    </row>
    <row r="1779" spans="4:5" ht="26.1" customHeight="1">
      <c r="D1779" s="64"/>
      <c r="E1779" s="71"/>
    </row>
    <row r="1780" spans="4:5" ht="26.1" customHeight="1">
      <c r="D1780" s="64"/>
      <c r="E1780" s="71"/>
    </row>
    <row r="1781" spans="4:5" ht="26.1" customHeight="1">
      <c r="D1781" s="64"/>
      <c r="E1781" s="71"/>
    </row>
    <row r="1782" spans="4:5" ht="26.1" customHeight="1">
      <c r="D1782" s="64"/>
      <c r="E1782" s="71"/>
    </row>
    <row r="1783" spans="4:5" ht="26.1" customHeight="1">
      <c r="D1783" s="64"/>
      <c r="E1783" s="71"/>
    </row>
    <row r="1784" spans="4:5" ht="26.1" customHeight="1">
      <c r="D1784" s="64"/>
      <c r="E1784" s="71"/>
    </row>
    <row r="1785" spans="4:5" ht="26.1" customHeight="1">
      <c r="D1785" s="64"/>
      <c r="E1785" s="71"/>
    </row>
    <row r="1786" spans="4:5" ht="26.1" customHeight="1">
      <c r="D1786" s="64"/>
      <c r="E1786" s="71"/>
    </row>
    <row r="1787" spans="4:5" ht="26.1" customHeight="1">
      <c r="D1787" s="64"/>
      <c r="E1787" s="71"/>
    </row>
    <row r="1788" spans="4:5" ht="26.1" customHeight="1">
      <c r="D1788" s="64"/>
      <c r="E1788" s="71"/>
    </row>
    <row r="1789" spans="4:5" ht="26.1" customHeight="1">
      <c r="D1789" s="64"/>
      <c r="E1789" s="71"/>
    </row>
    <row r="1790" spans="4:5" ht="26.1" customHeight="1">
      <c r="D1790" s="64"/>
      <c r="E1790" s="71"/>
    </row>
    <row r="1791" spans="4:5" ht="26.1" customHeight="1">
      <c r="D1791" s="64"/>
      <c r="E1791" s="71"/>
    </row>
    <row r="1792" spans="4:5" ht="26.1" customHeight="1">
      <c r="D1792" s="64"/>
      <c r="E1792" s="71"/>
    </row>
    <row r="1793" spans="4:5" ht="26.1" customHeight="1">
      <c r="D1793" s="64"/>
      <c r="E1793" s="71"/>
    </row>
    <row r="1794" spans="4:5" ht="26.1" customHeight="1">
      <c r="D1794" s="64"/>
      <c r="E1794" s="71"/>
    </row>
    <row r="1795" spans="4:5" ht="26.1" customHeight="1">
      <c r="D1795" s="64"/>
      <c r="E1795" s="71"/>
    </row>
    <row r="1796" spans="4:5" ht="26.1" customHeight="1">
      <c r="D1796" s="64"/>
      <c r="E1796" s="71"/>
    </row>
    <row r="1797" spans="4:5" ht="26.1" customHeight="1">
      <c r="D1797" s="64"/>
      <c r="E1797" s="71"/>
    </row>
    <row r="1798" spans="4:5" ht="26.1" customHeight="1">
      <c r="D1798" s="64"/>
      <c r="E1798" s="71"/>
    </row>
    <row r="1799" spans="4:5" ht="26.1" customHeight="1">
      <c r="D1799" s="64"/>
      <c r="E1799" s="71"/>
    </row>
    <row r="1800" spans="4:5" ht="26.1" customHeight="1">
      <c r="D1800" s="64"/>
      <c r="E1800" s="71"/>
    </row>
    <row r="1801" spans="4:5" ht="26.1" customHeight="1">
      <c r="D1801" s="64"/>
      <c r="E1801" s="71"/>
    </row>
    <row r="1802" spans="4:5" ht="26.1" customHeight="1">
      <c r="D1802" s="64"/>
      <c r="E1802" s="71"/>
    </row>
    <row r="1803" spans="4:5" ht="26.1" customHeight="1">
      <c r="D1803" s="64"/>
      <c r="E1803" s="71"/>
    </row>
    <row r="1804" spans="4:5" ht="26.1" customHeight="1">
      <c r="D1804" s="64"/>
      <c r="E1804" s="71"/>
    </row>
    <row r="1805" spans="4:5" ht="26.1" customHeight="1">
      <c r="D1805" s="64"/>
      <c r="E1805" s="71"/>
    </row>
    <row r="1806" spans="4:5" ht="26.1" customHeight="1">
      <c r="D1806" s="64"/>
      <c r="E1806" s="71"/>
    </row>
    <row r="1807" spans="4:5" ht="26.1" customHeight="1">
      <c r="D1807" s="64"/>
      <c r="E1807" s="71"/>
    </row>
    <row r="1808" spans="4:5" ht="26.1" customHeight="1">
      <c r="D1808" s="64"/>
      <c r="E1808" s="71"/>
    </row>
    <row r="1809" spans="4:5" ht="26.1" customHeight="1">
      <c r="D1809" s="64"/>
      <c r="E1809" s="71"/>
    </row>
    <row r="1810" spans="4:5" ht="26.1" customHeight="1">
      <c r="D1810" s="64"/>
      <c r="E1810" s="71"/>
    </row>
    <row r="1811" spans="4:5" ht="26.1" customHeight="1">
      <c r="D1811" s="64"/>
      <c r="E1811" s="71"/>
    </row>
    <row r="1812" spans="4:5" ht="26.1" customHeight="1">
      <c r="D1812" s="64"/>
      <c r="E1812" s="71"/>
    </row>
    <row r="1813" spans="4:5" ht="26.1" customHeight="1">
      <c r="D1813" s="64"/>
      <c r="E1813" s="71"/>
    </row>
    <row r="1814" spans="4:5" ht="26.1" customHeight="1">
      <c r="D1814" s="64"/>
      <c r="E1814" s="71"/>
    </row>
    <row r="1815" spans="4:5" ht="26.1" customHeight="1">
      <c r="D1815" s="64"/>
      <c r="E1815" s="71"/>
    </row>
    <row r="1816" spans="4:5" ht="26.1" customHeight="1">
      <c r="D1816" s="64"/>
      <c r="E1816" s="71"/>
    </row>
    <row r="1817" spans="4:5" ht="26.1" customHeight="1">
      <c r="D1817" s="64"/>
      <c r="E1817" s="71"/>
    </row>
    <row r="1818" spans="4:5" ht="26.1" customHeight="1">
      <c r="D1818" s="64"/>
      <c r="E1818" s="71"/>
    </row>
    <row r="1819" spans="4:5" ht="26.1" customHeight="1">
      <c r="D1819" s="64"/>
      <c r="E1819" s="71"/>
    </row>
    <row r="1820" spans="4:5" ht="26.1" customHeight="1">
      <c r="D1820" s="64"/>
      <c r="E1820" s="71"/>
    </row>
    <row r="1821" spans="4:5" ht="26.1" customHeight="1">
      <c r="D1821" s="64"/>
      <c r="E1821" s="71"/>
    </row>
    <row r="1822" spans="4:5" ht="26.1" customHeight="1">
      <c r="D1822" s="64"/>
      <c r="E1822" s="71"/>
    </row>
    <row r="1823" spans="4:5" ht="26.1" customHeight="1">
      <c r="D1823" s="64"/>
      <c r="E1823" s="71"/>
    </row>
    <row r="1824" spans="4:5" ht="26.1" customHeight="1">
      <c r="D1824" s="64"/>
      <c r="E1824" s="71"/>
    </row>
    <row r="1825" spans="4:5" ht="26.1" customHeight="1">
      <c r="D1825" s="64"/>
      <c r="E1825" s="71"/>
    </row>
    <row r="1826" spans="4:5" ht="26.1" customHeight="1">
      <c r="D1826" s="64"/>
      <c r="E1826" s="71"/>
    </row>
    <row r="1827" spans="4:5" ht="26.1" customHeight="1">
      <c r="D1827" s="64"/>
      <c r="E1827" s="71"/>
    </row>
    <row r="1828" spans="4:5" ht="26.1" customHeight="1">
      <c r="D1828" s="64"/>
      <c r="E1828" s="71"/>
    </row>
    <row r="1829" spans="4:5" ht="26.1" customHeight="1">
      <c r="D1829" s="64"/>
      <c r="E1829" s="71"/>
    </row>
    <row r="1830" spans="4:5" ht="26.1" customHeight="1">
      <c r="D1830" s="64"/>
      <c r="E1830" s="71"/>
    </row>
    <row r="1831" spans="4:5" ht="26.1" customHeight="1">
      <c r="D1831" s="64"/>
      <c r="E1831" s="71"/>
    </row>
    <row r="1832" spans="4:5" ht="26.1" customHeight="1">
      <c r="D1832" s="64"/>
      <c r="E1832" s="71"/>
    </row>
    <row r="1833" spans="4:5" ht="26.1" customHeight="1">
      <c r="D1833" s="64"/>
      <c r="E1833" s="71"/>
    </row>
    <row r="1834" spans="4:5" ht="26.1" customHeight="1">
      <c r="D1834" s="64"/>
      <c r="E1834" s="71"/>
    </row>
    <row r="1835" spans="4:5" ht="26.1" customHeight="1">
      <c r="D1835" s="64"/>
      <c r="E1835" s="71"/>
    </row>
    <row r="1836" spans="4:5" ht="26.1" customHeight="1">
      <c r="D1836" s="64"/>
      <c r="E1836" s="71"/>
    </row>
    <row r="1837" spans="4:5" ht="26.1" customHeight="1">
      <c r="D1837" s="64"/>
      <c r="E1837" s="71"/>
    </row>
    <row r="1838" spans="4:5" ht="26.1" customHeight="1">
      <c r="D1838" s="64"/>
      <c r="E1838" s="71"/>
    </row>
    <row r="1839" spans="4:5" ht="26.1" customHeight="1">
      <c r="D1839" s="64"/>
      <c r="E1839" s="71"/>
    </row>
    <row r="1840" spans="4:5" ht="26.1" customHeight="1">
      <c r="D1840" s="64"/>
      <c r="E1840" s="71"/>
    </row>
    <row r="1841" spans="4:5" ht="26.1" customHeight="1">
      <c r="D1841" s="64"/>
      <c r="E1841" s="71"/>
    </row>
    <row r="1842" spans="4:5" ht="26.1" customHeight="1">
      <c r="D1842" s="64"/>
      <c r="E1842" s="71"/>
    </row>
    <row r="1843" spans="4:5" ht="26.1" customHeight="1">
      <c r="D1843" s="64"/>
      <c r="E1843" s="71"/>
    </row>
    <row r="1844" spans="4:5" ht="26.1" customHeight="1">
      <c r="D1844" s="64"/>
      <c r="E1844" s="71"/>
    </row>
    <row r="1845" spans="4:5" ht="26.1" customHeight="1">
      <c r="D1845" s="64"/>
      <c r="E1845" s="71"/>
    </row>
    <row r="1846" spans="4:5" ht="26.1" customHeight="1">
      <c r="D1846" s="64"/>
      <c r="E1846" s="71"/>
    </row>
    <row r="1847" spans="4:5" ht="26.1" customHeight="1">
      <c r="D1847" s="64"/>
      <c r="E1847" s="71"/>
    </row>
    <row r="1848" spans="4:5" ht="26.1" customHeight="1">
      <c r="D1848" s="64"/>
      <c r="E1848" s="71"/>
    </row>
    <row r="1849" spans="4:5" ht="26.1" customHeight="1">
      <c r="D1849" s="64"/>
      <c r="E1849" s="71"/>
    </row>
    <row r="1850" spans="4:5" ht="26.1" customHeight="1">
      <c r="D1850" s="64"/>
      <c r="E1850" s="71"/>
    </row>
    <row r="1851" spans="4:5" ht="26.1" customHeight="1">
      <c r="D1851" s="64"/>
      <c r="E1851" s="71"/>
    </row>
    <row r="1852" spans="4:5" ht="26.1" customHeight="1">
      <c r="D1852" s="64"/>
      <c r="E1852" s="71"/>
    </row>
    <row r="1853" spans="4:5" ht="26.1" customHeight="1">
      <c r="D1853" s="64"/>
      <c r="E1853" s="71"/>
    </row>
    <row r="1854" spans="4:5" ht="26.1" customHeight="1">
      <c r="D1854" s="64"/>
      <c r="E1854" s="71"/>
    </row>
    <row r="1855" spans="4:5" ht="26.1" customHeight="1">
      <c r="D1855" s="64"/>
      <c r="E1855" s="71"/>
    </row>
    <row r="1856" spans="4:5" ht="26.1" customHeight="1">
      <c r="D1856" s="64"/>
      <c r="E1856" s="71"/>
    </row>
    <row r="1857" spans="4:5" ht="26.1" customHeight="1">
      <c r="D1857" s="64"/>
      <c r="E1857" s="71"/>
    </row>
    <row r="1858" spans="4:5" ht="26.1" customHeight="1">
      <c r="D1858" s="64"/>
      <c r="E1858" s="71"/>
    </row>
    <row r="1859" spans="4:5" ht="26.1" customHeight="1">
      <c r="D1859" s="64"/>
      <c r="E1859" s="71"/>
    </row>
    <row r="1860" spans="4:5" ht="26.1" customHeight="1">
      <c r="D1860" s="64"/>
      <c r="E1860" s="71"/>
    </row>
    <row r="1861" spans="4:5" ht="26.1" customHeight="1">
      <c r="D1861" s="64"/>
      <c r="E1861" s="71"/>
    </row>
    <row r="1862" spans="4:5" ht="26.1" customHeight="1">
      <c r="D1862" s="64"/>
      <c r="E1862" s="71"/>
    </row>
    <row r="1863" spans="4:5" ht="26.1" customHeight="1">
      <c r="D1863" s="64"/>
      <c r="E1863" s="71"/>
    </row>
    <row r="1864" spans="4:5" ht="26.1" customHeight="1">
      <c r="D1864" s="64"/>
      <c r="E1864" s="71"/>
    </row>
    <row r="1865" spans="4:5" ht="26.1" customHeight="1">
      <c r="D1865" s="64"/>
      <c r="E1865" s="71"/>
    </row>
    <row r="1866" spans="4:5" ht="26.1" customHeight="1">
      <c r="D1866" s="64"/>
      <c r="E1866" s="71"/>
    </row>
    <row r="1867" spans="4:5" ht="26.1" customHeight="1">
      <c r="D1867" s="64"/>
      <c r="E1867" s="71"/>
    </row>
    <row r="1868" spans="4:5" ht="26.1" customHeight="1">
      <c r="D1868" s="64"/>
      <c r="E1868" s="71"/>
    </row>
    <row r="1869" spans="4:5" ht="26.1" customHeight="1">
      <c r="D1869" s="64"/>
      <c r="E1869" s="71"/>
    </row>
    <row r="1870" spans="4:5" ht="26.1" customHeight="1">
      <c r="D1870" s="64"/>
      <c r="E1870" s="71"/>
    </row>
    <row r="1871" spans="4:5" ht="26.1" customHeight="1">
      <c r="D1871" s="64"/>
      <c r="E1871" s="71"/>
    </row>
    <row r="1872" spans="4:5" ht="26.1" customHeight="1">
      <c r="D1872" s="64"/>
      <c r="E1872" s="71"/>
    </row>
    <row r="1873" spans="4:5" ht="26.1" customHeight="1">
      <c r="D1873" s="64"/>
      <c r="E1873" s="71"/>
    </row>
    <row r="1874" spans="4:5" ht="26.1" customHeight="1">
      <c r="D1874" s="64"/>
      <c r="E1874" s="71"/>
    </row>
    <row r="1875" spans="4:5" ht="26.1" customHeight="1">
      <c r="D1875" s="64"/>
      <c r="E1875" s="71"/>
    </row>
    <row r="1876" spans="4:5" ht="26.1" customHeight="1">
      <c r="D1876" s="64"/>
      <c r="E1876" s="71"/>
    </row>
    <row r="1877" spans="4:5" ht="26.1" customHeight="1">
      <c r="D1877" s="64"/>
      <c r="E1877" s="71"/>
    </row>
    <row r="1878" spans="4:5" ht="26.1" customHeight="1">
      <c r="D1878" s="64"/>
      <c r="E1878" s="71"/>
    </row>
    <row r="1879" spans="4:5" ht="26.1" customHeight="1">
      <c r="D1879" s="64"/>
      <c r="E1879" s="71"/>
    </row>
    <row r="1880" spans="4:5" ht="26.1" customHeight="1">
      <c r="D1880" s="64"/>
      <c r="E1880" s="71"/>
    </row>
    <row r="1881" spans="4:5" ht="26.1" customHeight="1">
      <c r="D1881" s="64"/>
      <c r="E1881" s="71"/>
    </row>
    <row r="1882" spans="4:5" ht="26.1" customHeight="1">
      <c r="D1882" s="64"/>
      <c r="E1882" s="71"/>
    </row>
    <row r="1883" spans="4:5" ht="26.1" customHeight="1">
      <c r="D1883" s="64"/>
      <c r="E1883" s="71"/>
    </row>
    <row r="1884" spans="4:5" ht="26.1" customHeight="1">
      <c r="D1884" s="64"/>
      <c r="E1884" s="71"/>
    </row>
    <row r="1885" spans="4:5" ht="26.1" customHeight="1">
      <c r="D1885" s="64"/>
      <c r="E1885" s="71"/>
    </row>
    <row r="1886" spans="4:5" ht="26.1" customHeight="1">
      <c r="D1886" s="64"/>
      <c r="E1886" s="71"/>
    </row>
    <row r="1887" spans="4:5" ht="26.1" customHeight="1">
      <c r="D1887" s="64"/>
      <c r="E1887" s="71"/>
    </row>
    <row r="1888" spans="4:5" ht="26.1" customHeight="1">
      <c r="D1888" s="64"/>
      <c r="E1888" s="71"/>
    </row>
    <row r="1889" spans="4:5" ht="26.1" customHeight="1">
      <c r="D1889" s="64"/>
      <c r="E1889" s="71"/>
    </row>
    <row r="1890" spans="4:5" ht="26.1" customHeight="1">
      <c r="D1890" s="64"/>
      <c r="E1890" s="71"/>
    </row>
    <row r="1891" spans="4:5" ht="26.1" customHeight="1">
      <c r="D1891" s="64"/>
      <c r="E1891" s="71"/>
    </row>
    <row r="1892" spans="4:5" ht="26.1" customHeight="1">
      <c r="D1892" s="64"/>
      <c r="E1892" s="71"/>
    </row>
    <row r="1893" spans="4:5" ht="26.1" customHeight="1">
      <c r="D1893" s="64"/>
      <c r="E1893" s="71"/>
    </row>
    <row r="1894" spans="4:5" ht="26.1" customHeight="1">
      <c r="D1894" s="64"/>
      <c r="E1894" s="71"/>
    </row>
    <row r="1895" spans="4:5" ht="26.1" customHeight="1">
      <c r="D1895" s="64"/>
      <c r="E1895" s="71"/>
    </row>
    <row r="1896" spans="4:5" ht="26.1" customHeight="1">
      <c r="D1896" s="64"/>
      <c r="E1896" s="71"/>
    </row>
    <row r="1897" spans="4:5" ht="26.1" customHeight="1">
      <c r="D1897" s="64"/>
      <c r="E1897" s="71"/>
    </row>
    <row r="1898" spans="4:5" ht="26.1" customHeight="1">
      <c r="D1898" s="64"/>
      <c r="E1898" s="71"/>
    </row>
    <row r="1899" spans="4:5" ht="26.1" customHeight="1">
      <c r="D1899" s="64"/>
      <c r="E1899" s="71"/>
    </row>
    <row r="1900" spans="4:5" ht="26.1" customHeight="1">
      <c r="D1900" s="64"/>
      <c r="E1900" s="71"/>
    </row>
    <row r="1901" spans="4:5" ht="26.1" customHeight="1">
      <c r="D1901" s="64"/>
      <c r="E1901" s="71"/>
    </row>
    <row r="1902" spans="4:5" ht="26.1" customHeight="1">
      <c r="D1902" s="64"/>
      <c r="E1902" s="71"/>
    </row>
    <row r="1903" spans="4:5" ht="26.1" customHeight="1">
      <c r="D1903" s="64"/>
      <c r="E1903" s="71"/>
    </row>
    <row r="1904" spans="4:5" ht="26.1" customHeight="1">
      <c r="D1904" s="64"/>
      <c r="E1904" s="71"/>
    </row>
    <row r="1905" spans="4:5" ht="26.1" customHeight="1">
      <c r="D1905" s="64"/>
      <c r="E1905" s="71"/>
    </row>
    <row r="1906" spans="4:5" ht="26.1" customHeight="1">
      <c r="D1906" s="64"/>
      <c r="E1906" s="71"/>
    </row>
    <row r="1907" spans="4:5" ht="26.1" customHeight="1">
      <c r="D1907" s="64"/>
      <c r="E1907" s="71"/>
    </row>
    <row r="1908" spans="4:5" ht="26.1" customHeight="1">
      <c r="D1908" s="64"/>
      <c r="E1908" s="71"/>
    </row>
    <row r="1909" spans="4:5" ht="26.1" customHeight="1">
      <c r="D1909" s="64"/>
      <c r="E1909" s="71"/>
    </row>
    <row r="1910" spans="4:5" ht="26.1" customHeight="1">
      <c r="D1910" s="64"/>
      <c r="E1910" s="71"/>
    </row>
    <row r="1911" spans="4:5" ht="26.1" customHeight="1">
      <c r="D1911" s="64"/>
      <c r="E1911" s="71"/>
    </row>
    <row r="1912" spans="4:5" ht="26.1" customHeight="1">
      <c r="D1912" s="64"/>
      <c r="E1912" s="71"/>
    </row>
    <row r="1913" spans="4:5" ht="26.1" customHeight="1">
      <c r="D1913" s="64"/>
      <c r="E1913" s="71"/>
    </row>
    <row r="1914" spans="4:5" ht="26.1" customHeight="1">
      <c r="D1914" s="64"/>
      <c r="E1914" s="71"/>
    </row>
    <row r="1915" spans="4:5" ht="26.1" customHeight="1">
      <c r="D1915" s="64"/>
      <c r="E1915" s="71"/>
    </row>
    <row r="1916" spans="4:5" ht="26.1" customHeight="1">
      <c r="D1916" s="64"/>
      <c r="E1916" s="71"/>
    </row>
    <row r="1917" spans="4:5" ht="26.1" customHeight="1">
      <c r="D1917" s="64"/>
      <c r="E1917" s="71"/>
    </row>
    <row r="1918" spans="4:5" ht="26.1" customHeight="1">
      <c r="D1918" s="64"/>
      <c r="E1918" s="71"/>
    </row>
    <row r="1919" spans="4:5" ht="26.1" customHeight="1">
      <c r="D1919" s="64"/>
      <c r="E1919" s="71"/>
    </row>
    <row r="1920" spans="4:5" ht="26.1" customHeight="1">
      <c r="D1920" s="64"/>
      <c r="E1920" s="71"/>
    </row>
    <row r="1921" spans="4:5" ht="26.1" customHeight="1">
      <c r="D1921" s="64"/>
      <c r="E1921" s="71"/>
    </row>
    <row r="1922" spans="4:5" ht="26.1" customHeight="1">
      <c r="D1922" s="64"/>
      <c r="E1922" s="71"/>
    </row>
    <row r="1923" spans="4:5" ht="26.1" customHeight="1">
      <c r="D1923" s="64"/>
      <c r="E1923" s="71"/>
    </row>
    <row r="1924" spans="4:5" ht="26.1" customHeight="1">
      <c r="D1924" s="64"/>
      <c r="E1924" s="71"/>
    </row>
    <row r="1925" spans="4:5" ht="26.1" customHeight="1">
      <c r="D1925" s="64"/>
      <c r="E1925" s="71"/>
    </row>
    <row r="1926" spans="4:5" ht="26.1" customHeight="1">
      <c r="D1926" s="64"/>
      <c r="E1926" s="71"/>
    </row>
    <row r="1927" spans="4:5" ht="26.1" customHeight="1">
      <c r="D1927" s="64"/>
      <c r="E1927" s="71"/>
    </row>
    <row r="1928" spans="4:5" ht="26.1" customHeight="1">
      <c r="D1928" s="64"/>
      <c r="E1928" s="71"/>
    </row>
    <row r="1929" spans="4:5" ht="26.1" customHeight="1">
      <c r="D1929" s="64"/>
      <c r="E1929" s="71"/>
    </row>
    <row r="1930" spans="4:5" ht="26.1" customHeight="1">
      <c r="D1930" s="64"/>
      <c r="E1930" s="71"/>
    </row>
    <row r="1931" spans="4:5" ht="26.1" customHeight="1">
      <c r="D1931" s="64"/>
      <c r="E1931" s="71"/>
    </row>
    <row r="1932" spans="4:5" ht="26.1" customHeight="1">
      <c r="D1932" s="64"/>
      <c r="E1932" s="71"/>
    </row>
    <row r="1933" spans="4:5" ht="26.1" customHeight="1">
      <c r="D1933" s="64"/>
      <c r="E1933" s="71"/>
    </row>
    <row r="1934" spans="4:5" ht="26.1" customHeight="1">
      <c r="D1934" s="64"/>
      <c r="E1934" s="71"/>
    </row>
    <row r="1935" spans="4:5" ht="26.1" customHeight="1">
      <c r="D1935" s="64"/>
      <c r="E1935" s="71"/>
    </row>
    <row r="1936" spans="4:5" ht="26.1" customHeight="1">
      <c r="D1936" s="64"/>
      <c r="E1936" s="71"/>
    </row>
    <row r="1937" spans="4:5" ht="26.1" customHeight="1">
      <c r="D1937" s="64"/>
      <c r="E1937" s="71"/>
    </row>
    <row r="1938" spans="4:5" ht="26.1" customHeight="1">
      <c r="D1938" s="64"/>
      <c r="E1938" s="71"/>
    </row>
    <row r="1939" spans="4:5" ht="26.1" customHeight="1">
      <c r="D1939" s="64"/>
      <c r="E1939" s="71"/>
    </row>
    <row r="1940" spans="4:5" ht="26.1" customHeight="1">
      <c r="D1940" s="64"/>
      <c r="E1940" s="71"/>
    </row>
    <row r="1941" spans="4:5" ht="26.1" customHeight="1">
      <c r="D1941" s="64"/>
      <c r="E1941" s="71"/>
    </row>
    <row r="1942" spans="4:5" ht="26.1" customHeight="1">
      <c r="D1942" s="64"/>
      <c r="E1942" s="71"/>
    </row>
    <row r="1943" spans="4:5" ht="26.1" customHeight="1">
      <c r="D1943" s="64"/>
      <c r="E1943" s="71"/>
    </row>
    <row r="1944" spans="4:5" ht="26.1" customHeight="1">
      <c r="D1944" s="64"/>
      <c r="E1944" s="71"/>
    </row>
    <row r="1945" spans="4:5" ht="26.1" customHeight="1">
      <c r="D1945" s="64"/>
      <c r="E1945" s="71"/>
    </row>
    <row r="1946" spans="4:5" ht="26.1" customHeight="1">
      <c r="D1946" s="64"/>
      <c r="E1946" s="71"/>
    </row>
    <row r="1947" spans="4:5" ht="26.1" customHeight="1">
      <c r="D1947" s="64"/>
      <c r="E1947" s="71"/>
    </row>
    <row r="1948" spans="4:5" ht="26.1" customHeight="1">
      <c r="D1948" s="64"/>
      <c r="E1948" s="71"/>
    </row>
    <row r="1949" spans="4:5" ht="26.1" customHeight="1">
      <c r="D1949" s="64"/>
      <c r="E1949" s="71"/>
    </row>
    <row r="1950" spans="4:5" ht="26.1" customHeight="1">
      <c r="D1950" s="64"/>
      <c r="E1950" s="71"/>
    </row>
    <row r="1951" spans="4:5" ht="26.1" customHeight="1">
      <c r="D1951" s="64"/>
      <c r="E1951" s="71"/>
    </row>
    <row r="1952" spans="4:5" ht="26.1" customHeight="1">
      <c r="D1952" s="64"/>
      <c r="E1952" s="71"/>
    </row>
    <row r="1953" spans="4:5" ht="26.1" customHeight="1">
      <c r="D1953" s="64"/>
      <c r="E1953" s="71"/>
    </row>
    <row r="1954" spans="4:5" ht="26.1" customHeight="1">
      <c r="D1954" s="64"/>
      <c r="E1954" s="71"/>
    </row>
    <row r="1955" spans="4:5" ht="26.1" customHeight="1">
      <c r="D1955" s="64"/>
      <c r="E1955" s="71"/>
    </row>
    <row r="1956" spans="4:5" ht="26.1" customHeight="1">
      <c r="D1956" s="64"/>
      <c r="E1956" s="71"/>
    </row>
    <row r="1957" spans="4:5" ht="26.1" customHeight="1">
      <c r="D1957" s="64"/>
      <c r="E1957" s="71"/>
    </row>
    <row r="1958" spans="4:5" ht="26.1" customHeight="1">
      <c r="D1958" s="64"/>
      <c r="E1958" s="71"/>
    </row>
    <row r="1959" spans="4:5" ht="26.1" customHeight="1">
      <c r="D1959" s="64"/>
      <c r="E1959" s="71"/>
    </row>
    <row r="1960" spans="4:5" ht="26.1" customHeight="1">
      <c r="D1960" s="64"/>
      <c r="E1960" s="71"/>
    </row>
    <row r="1961" spans="4:5" ht="26.1" customHeight="1">
      <c r="D1961" s="64"/>
      <c r="E1961" s="71"/>
    </row>
    <row r="1962" spans="4:5" ht="26.1" customHeight="1">
      <c r="D1962" s="64"/>
      <c r="E1962" s="71"/>
    </row>
    <row r="1963" spans="4:5" ht="26.1" customHeight="1">
      <c r="D1963" s="64"/>
      <c r="E1963" s="71"/>
    </row>
    <row r="1964" spans="4:5" ht="26.1" customHeight="1">
      <c r="D1964" s="64"/>
      <c r="E1964" s="71"/>
    </row>
    <row r="1965" spans="4:5" ht="26.1" customHeight="1">
      <c r="D1965" s="64"/>
      <c r="E1965" s="71"/>
    </row>
    <row r="1966" spans="4:5" ht="26.1" customHeight="1">
      <c r="D1966" s="64"/>
      <c r="E1966" s="71"/>
    </row>
    <row r="1967" spans="4:5" ht="26.1" customHeight="1">
      <c r="D1967" s="64"/>
      <c r="E1967" s="71"/>
    </row>
    <row r="1968" spans="4:5" ht="26.1" customHeight="1">
      <c r="D1968" s="64"/>
      <c r="E1968" s="71"/>
    </row>
    <row r="1969" spans="4:5" ht="26.1" customHeight="1">
      <c r="D1969" s="64"/>
      <c r="E1969" s="71"/>
    </row>
    <row r="1970" spans="4:5" ht="26.1" customHeight="1">
      <c r="D1970" s="64"/>
      <c r="E1970" s="71"/>
    </row>
    <row r="1971" spans="4:5" ht="26.1" customHeight="1">
      <c r="D1971" s="64"/>
      <c r="E1971" s="71"/>
    </row>
    <row r="1972" spans="4:5" ht="26.1" customHeight="1">
      <c r="D1972" s="64"/>
      <c r="E1972" s="71"/>
    </row>
    <row r="1973" spans="4:5" ht="26.1" customHeight="1">
      <c r="D1973" s="64"/>
      <c r="E1973" s="71"/>
    </row>
    <row r="1974" spans="4:5" ht="26.1" customHeight="1">
      <c r="D1974" s="64"/>
      <c r="E1974" s="71"/>
    </row>
    <row r="1975" spans="4:5" ht="26.1" customHeight="1">
      <c r="D1975" s="64"/>
      <c r="E1975" s="71"/>
    </row>
    <row r="1976" spans="4:5" ht="26.1" customHeight="1">
      <c r="D1976" s="64"/>
      <c r="E1976" s="71"/>
    </row>
    <row r="1977" spans="4:5" ht="26.1" customHeight="1">
      <c r="D1977" s="64"/>
      <c r="E1977" s="71"/>
    </row>
    <row r="1978" spans="4:5" ht="26.1" customHeight="1">
      <c r="D1978" s="64"/>
      <c r="E1978" s="71"/>
    </row>
    <row r="1979" spans="4:5" ht="26.1" customHeight="1">
      <c r="D1979" s="64"/>
      <c r="E1979" s="71"/>
    </row>
    <row r="1980" spans="4:5" ht="26.1" customHeight="1">
      <c r="D1980" s="64"/>
      <c r="E1980" s="71"/>
    </row>
    <row r="1981" spans="4:5" ht="26.1" customHeight="1">
      <c r="D1981" s="64"/>
      <c r="E1981" s="71"/>
    </row>
    <row r="1982" spans="4:5" ht="26.1" customHeight="1">
      <c r="D1982" s="64"/>
      <c r="E1982" s="71"/>
    </row>
    <row r="1983" spans="4:5" ht="26.1" customHeight="1">
      <c r="D1983" s="64"/>
      <c r="E1983" s="71"/>
    </row>
    <row r="1984" spans="4:5" ht="26.1" customHeight="1">
      <c r="D1984" s="64"/>
      <c r="E1984" s="71"/>
    </row>
    <row r="1985" spans="4:5" ht="26.1" customHeight="1">
      <c r="D1985" s="64"/>
      <c r="E1985" s="71"/>
    </row>
    <row r="1986" spans="4:5" ht="26.1" customHeight="1">
      <c r="D1986" s="64"/>
      <c r="E1986" s="71"/>
    </row>
    <row r="1987" spans="4:5" ht="26.1" customHeight="1">
      <c r="D1987" s="64"/>
      <c r="E1987" s="71"/>
    </row>
    <row r="1988" spans="4:5" ht="26.1" customHeight="1">
      <c r="D1988" s="64"/>
      <c r="E1988" s="71"/>
    </row>
    <row r="1989" spans="4:5" ht="26.1" customHeight="1">
      <c r="D1989" s="64"/>
      <c r="E1989" s="71"/>
    </row>
    <row r="1990" spans="4:5" ht="26.1" customHeight="1">
      <c r="D1990" s="64"/>
      <c r="E1990" s="71"/>
    </row>
    <row r="1991" spans="4:5" ht="26.1" customHeight="1">
      <c r="D1991" s="64"/>
      <c r="E1991" s="71"/>
    </row>
    <row r="1992" spans="4:5" ht="26.1" customHeight="1">
      <c r="D1992" s="64"/>
      <c r="E1992" s="71"/>
    </row>
    <row r="1993" spans="4:5" ht="26.1" customHeight="1">
      <c r="D1993" s="64"/>
      <c r="E1993" s="71"/>
    </row>
    <row r="1994" spans="4:5" ht="26.1" customHeight="1">
      <c r="D1994" s="64"/>
      <c r="E1994" s="71"/>
    </row>
    <row r="1995" spans="4:5" ht="26.1" customHeight="1">
      <c r="D1995" s="64"/>
      <c r="E1995" s="71"/>
    </row>
    <row r="1996" spans="4:5" ht="26.1" customHeight="1">
      <c r="D1996" s="64"/>
      <c r="E1996" s="71"/>
    </row>
    <row r="1997" spans="4:5" ht="26.1" customHeight="1">
      <c r="D1997" s="64"/>
      <c r="E1997" s="71"/>
    </row>
    <row r="1998" spans="4:5" ht="26.1" customHeight="1">
      <c r="D1998" s="64"/>
      <c r="E1998" s="71"/>
    </row>
    <row r="1999" spans="4:5" ht="26.1" customHeight="1">
      <c r="D1999" s="64"/>
      <c r="E1999" s="71"/>
    </row>
    <row r="2000" spans="4:5" ht="26.1" customHeight="1">
      <c r="D2000" s="64"/>
      <c r="E2000" s="71"/>
    </row>
    <row r="2001" spans="4:5" ht="26.1" customHeight="1">
      <c r="D2001" s="64"/>
      <c r="E2001" s="71"/>
    </row>
    <row r="2002" spans="4:5" ht="26.1" customHeight="1">
      <c r="D2002" s="64"/>
      <c r="E2002" s="71"/>
    </row>
    <row r="2003" spans="4:5" ht="26.1" customHeight="1">
      <c r="D2003" s="64"/>
      <c r="E2003" s="71"/>
    </row>
    <row r="2004" spans="4:5" ht="26.1" customHeight="1">
      <c r="D2004" s="64"/>
      <c r="E2004" s="71"/>
    </row>
    <row r="2005" spans="4:5" ht="26.1" customHeight="1">
      <c r="D2005" s="64"/>
      <c r="E2005" s="71"/>
    </row>
    <row r="2006" spans="4:5" ht="26.1" customHeight="1">
      <c r="D2006" s="64"/>
      <c r="E2006" s="71"/>
    </row>
    <row r="2007" spans="4:5" ht="26.1" customHeight="1">
      <c r="D2007" s="64"/>
      <c r="E2007" s="71"/>
    </row>
    <row r="2008" spans="4:5" ht="26.1" customHeight="1">
      <c r="D2008" s="64"/>
      <c r="E2008" s="71"/>
    </row>
    <row r="2009" spans="4:5" ht="26.1" customHeight="1">
      <c r="D2009" s="64"/>
      <c r="E2009" s="71"/>
    </row>
    <row r="2010" spans="4:5" ht="26.1" customHeight="1">
      <c r="D2010" s="64"/>
      <c r="E2010" s="71"/>
    </row>
    <row r="2011" spans="4:5" ht="26.1" customHeight="1">
      <c r="D2011" s="64"/>
      <c r="E2011" s="71"/>
    </row>
    <row r="2012" spans="4:5" ht="26.1" customHeight="1">
      <c r="D2012" s="64"/>
      <c r="E2012" s="71"/>
    </row>
    <row r="2013" spans="4:5" ht="26.1" customHeight="1">
      <c r="D2013" s="64"/>
      <c r="E2013" s="71"/>
    </row>
    <row r="2014" spans="4:5" ht="26.1" customHeight="1">
      <c r="D2014" s="64"/>
      <c r="E2014" s="71"/>
    </row>
    <row r="2015" spans="4:5" ht="26.1" customHeight="1">
      <c r="D2015" s="64"/>
      <c r="E2015" s="71"/>
    </row>
    <row r="2016" spans="4:5" ht="26.1" customHeight="1">
      <c r="D2016" s="64"/>
      <c r="E2016" s="71"/>
    </row>
    <row r="2017" spans="4:5" ht="26.1" customHeight="1">
      <c r="D2017" s="64"/>
      <c r="E2017" s="71"/>
    </row>
    <row r="2018" spans="4:5" ht="26.1" customHeight="1">
      <c r="D2018" s="64"/>
      <c r="E2018" s="71"/>
    </row>
    <row r="2019" spans="4:5" ht="26.1" customHeight="1">
      <c r="D2019" s="64"/>
      <c r="E2019" s="71"/>
    </row>
    <row r="2020" spans="4:5" ht="26.1" customHeight="1">
      <c r="D2020" s="64"/>
      <c r="E2020" s="71"/>
    </row>
    <row r="2021" spans="4:5" ht="26.1" customHeight="1">
      <c r="D2021" s="64"/>
      <c r="E2021" s="71"/>
    </row>
    <row r="2022" spans="4:5" ht="26.1" customHeight="1">
      <c r="D2022" s="64"/>
      <c r="E2022" s="71"/>
    </row>
    <row r="2023" spans="4:5" ht="26.1" customHeight="1">
      <c r="D2023" s="64"/>
      <c r="E2023" s="71"/>
    </row>
    <row r="2024" spans="4:5" ht="26.1" customHeight="1">
      <c r="D2024" s="64"/>
      <c r="E2024" s="71"/>
    </row>
    <row r="2025" spans="4:5" ht="26.1" customHeight="1">
      <c r="D2025" s="64"/>
      <c r="E2025" s="71"/>
    </row>
    <row r="2026" spans="4:5" ht="26.1" customHeight="1">
      <c r="D2026" s="64"/>
      <c r="E2026" s="71"/>
    </row>
    <row r="2027" spans="4:5" ht="26.1" customHeight="1">
      <c r="D2027" s="64"/>
      <c r="E2027" s="71"/>
    </row>
    <row r="2028" spans="4:5" ht="26.1" customHeight="1">
      <c r="D2028" s="64"/>
      <c r="E2028" s="71"/>
    </row>
    <row r="2029" spans="4:5" ht="26.1" customHeight="1">
      <c r="D2029" s="64"/>
      <c r="E2029" s="71"/>
    </row>
    <row r="2030" spans="4:5" ht="26.1" customHeight="1">
      <c r="D2030" s="64"/>
      <c r="E2030" s="71"/>
    </row>
    <row r="2031" spans="4:5" ht="26.1" customHeight="1">
      <c r="D2031" s="64"/>
      <c r="E2031" s="71"/>
    </row>
    <row r="2032" spans="4:5" ht="26.1" customHeight="1">
      <c r="D2032" s="64"/>
      <c r="E2032" s="71"/>
    </row>
    <row r="2033" spans="4:5" ht="26.1" customHeight="1">
      <c r="D2033" s="64"/>
      <c r="E2033" s="71"/>
    </row>
    <row r="2034" spans="4:5" ht="26.1" customHeight="1">
      <c r="D2034" s="64"/>
      <c r="E2034" s="71"/>
    </row>
    <row r="2035" spans="4:5" ht="26.1" customHeight="1">
      <c r="D2035" s="64"/>
      <c r="E2035" s="71"/>
    </row>
    <row r="2036" spans="4:5" ht="26.1" customHeight="1">
      <c r="D2036" s="64"/>
      <c r="E2036" s="71"/>
    </row>
    <row r="2037" spans="4:5" ht="26.1" customHeight="1">
      <c r="D2037" s="64"/>
      <c r="E2037" s="71"/>
    </row>
    <row r="2038" spans="4:5" ht="26.1" customHeight="1">
      <c r="D2038" s="64"/>
      <c r="E2038" s="71"/>
    </row>
    <row r="2039" spans="4:5" ht="26.1" customHeight="1">
      <c r="D2039" s="64"/>
      <c r="E2039" s="71"/>
    </row>
    <row r="2040" spans="4:5" ht="26.1" customHeight="1">
      <c r="D2040" s="64"/>
      <c r="E2040" s="71"/>
    </row>
    <row r="2041" spans="4:5" ht="26.1" customHeight="1">
      <c r="D2041" s="64"/>
      <c r="E2041" s="71"/>
    </row>
    <row r="2042" spans="4:5" ht="26.1" customHeight="1">
      <c r="D2042" s="64"/>
      <c r="E2042" s="71"/>
    </row>
    <row r="2043" spans="4:5" ht="26.1" customHeight="1">
      <c r="D2043" s="64"/>
      <c r="E2043" s="71"/>
    </row>
    <row r="2044" spans="4:5" ht="26.1" customHeight="1">
      <c r="D2044" s="64"/>
      <c r="E2044" s="71"/>
    </row>
    <row r="2045" spans="4:5" ht="26.1" customHeight="1">
      <c r="D2045" s="64"/>
      <c r="E2045" s="71"/>
    </row>
    <row r="2046" spans="4:5" ht="26.1" customHeight="1">
      <c r="D2046" s="64"/>
      <c r="E2046" s="71"/>
    </row>
    <row r="2047" spans="4:5" ht="26.1" customHeight="1">
      <c r="D2047" s="64"/>
      <c r="E2047" s="71"/>
    </row>
    <row r="2048" spans="4:5" ht="26.1" customHeight="1">
      <c r="D2048" s="64"/>
      <c r="E2048" s="71"/>
    </row>
    <row r="2049" spans="4:5" ht="26.1" customHeight="1">
      <c r="D2049" s="64"/>
      <c r="E2049" s="71"/>
    </row>
    <row r="2050" spans="4:5" ht="26.1" customHeight="1">
      <c r="D2050" s="64"/>
      <c r="E2050" s="71"/>
    </row>
    <row r="2051" spans="4:5" ht="26.1" customHeight="1">
      <c r="D2051" s="64"/>
      <c r="E2051" s="71"/>
    </row>
    <row r="2052" spans="4:5" ht="26.1" customHeight="1">
      <c r="D2052" s="64"/>
      <c r="E2052" s="71"/>
    </row>
    <row r="2053" spans="4:5" ht="26.1" customHeight="1">
      <c r="D2053" s="64"/>
      <c r="E2053" s="71"/>
    </row>
    <row r="2054" spans="4:5" ht="26.1" customHeight="1">
      <c r="D2054" s="64"/>
      <c r="E2054" s="71"/>
    </row>
    <row r="2055" spans="4:5" ht="26.1" customHeight="1">
      <c r="D2055" s="64"/>
      <c r="E2055" s="71"/>
    </row>
    <row r="2056" spans="4:5" ht="26.1" customHeight="1">
      <c r="D2056" s="64"/>
      <c r="E2056" s="71"/>
    </row>
    <row r="2057" spans="4:5" ht="26.1" customHeight="1">
      <c r="D2057" s="64"/>
      <c r="E2057" s="71"/>
    </row>
    <row r="2058" spans="4:5" ht="26.1" customHeight="1">
      <c r="D2058" s="64"/>
      <c r="E2058" s="71"/>
    </row>
    <row r="2059" spans="4:5" ht="26.1" customHeight="1">
      <c r="D2059" s="64"/>
      <c r="E2059" s="71"/>
    </row>
    <row r="2060" spans="4:5" ht="26.1" customHeight="1">
      <c r="D2060" s="64"/>
      <c r="E2060" s="71"/>
    </row>
    <row r="2061" spans="4:5" ht="26.1" customHeight="1">
      <c r="D2061" s="64"/>
      <c r="E2061" s="71"/>
    </row>
    <row r="2062" spans="4:5" ht="26.1" customHeight="1">
      <c r="D2062" s="64"/>
      <c r="E2062" s="71"/>
    </row>
    <row r="2063" spans="4:5" ht="26.1" customHeight="1">
      <c r="D2063" s="64"/>
      <c r="E2063" s="71"/>
    </row>
    <row r="2064" spans="4:5" ht="26.1" customHeight="1">
      <c r="D2064" s="64"/>
      <c r="E2064" s="71"/>
    </row>
    <row r="2065" spans="4:5" ht="26.1" customHeight="1">
      <c r="D2065" s="64"/>
      <c r="E2065" s="71"/>
    </row>
    <row r="2066" spans="4:5" ht="26.1" customHeight="1">
      <c r="D2066" s="64"/>
      <c r="E2066" s="71"/>
    </row>
    <row r="2067" spans="4:5" ht="26.1" customHeight="1">
      <c r="D2067" s="64"/>
      <c r="E2067" s="71"/>
    </row>
    <row r="2068" spans="4:5" ht="26.1" customHeight="1">
      <c r="D2068" s="64"/>
      <c r="E2068" s="71"/>
    </row>
    <row r="2069" spans="4:5" ht="26.1" customHeight="1">
      <c r="D2069" s="64"/>
      <c r="E2069" s="71"/>
    </row>
    <row r="2070" spans="4:5" ht="26.1" customHeight="1">
      <c r="D2070" s="64"/>
      <c r="E2070" s="71"/>
    </row>
    <row r="2071" spans="4:5" ht="26.1" customHeight="1">
      <c r="D2071" s="64"/>
      <c r="E2071" s="71"/>
    </row>
    <row r="2072" spans="4:5" ht="26.1" customHeight="1">
      <c r="D2072" s="64"/>
      <c r="E2072" s="71"/>
    </row>
    <row r="2073" spans="4:5" ht="26.1" customHeight="1">
      <c r="D2073" s="64"/>
      <c r="E2073" s="71"/>
    </row>
    <row r="2074" spans="4:5" ht="26.1" customHeight="1">
      <c r="D2074" s="64"/>
      <c r="E2074" s="71"/>
    </row>
    <row r="2075" spans="4:5" ht="26.1" customHeight="1">
      <c r="D2075" s="64"/>
      <c r="E2075" s="71"/>
    </row>
    <row r="2076" spans="4:5" ht="26.1" customHeight="1">
      <c r="D2076" s="64"/>
      <c r="E2076" s="71"/>
    </row>
    <row r="2077" spans="4:5" ht="26.1" customHeight="1">
      <c r="D2077" s="64"/>
      <c r="E2077" s="71"/>
    </row>
    <row r="2078" spans="4:5" ht="26.1" customHeight="1">
      <c r="D2078" s="64"/>
      <c r="E2078" s="71"/>
    </row>
    <row r="2079" spans="4:5" ht="26.1" customHeight="1">
      <c r="D2079" s="64"/>
      <c r="E2079" s="71"/>
    </row>
    <row r="2080" spans="4:5" ht="26.1" customHeight="1">
      <c r="D2080" s="64"/>
      <c r="E2080" s="71"/>
    </row>
    <row r="2081" spans="4:5" ht="26.1" customHeight="1">
      <c r="D2081" s="64"/>
      <c r="E2081" s="71"/>
    </row>
    <row r="2082" spans="4:5" ht="26.1" customHeight="1">
      <c r="D2082" s="64"/>
      <c r="E2082" s="71"/>
    </row>
    <row r="2083" spans="4:5" ht="26.1" customHeight="1">
      <c r="D2083" s="64"/>
      <c r="E2083" s="71"/>
    </row>
    <row r="2084" spans="4:5" ht="26.1" customHeight="1">
      <c r="D2084" s="64"/>
      <c r="E2084" s="71"/>
    </row>
    <row r="2085" spans="4:5" ht="26.1" customHeight="1">
      <c r="D2085" s="64"/>
      <c r="E2085" s="71"/>
    </row>
    <row r="2086" spans="4:5" ht="26.1" customHeight="1">
      <c r="D2086" s="64"/>
      <c r="E2086" s="71"/>
    </row>
    <row r="2087" spans="4:5" ht="26.1" customHeight="1">
      <c r="D2087" s="64"/>
      <c r="E2087" s="71"/>
    </row>
    <row r="2088" spans="4:5" ht="26.1" customHeight="1">
      <c r="D2088" s="64"/>
      <c r="E2088" s="71"/>
    </row>
    <row r="2089" spans="4:5" ht="26.1" customHeight="1">
      <c r="D2089" s="64"/>
      <c r="E2089" s="71"/>
    </row>
    <row r="2090" spans="4:5" ht="26.1" customHeight="1">
      <c r="D2090" s="64"/>
      <c r="E2090" s="71"/>
    </row>
    <row r="2091" spans="4:5" ht="26.1" customHeight="1">
      <c r="D2091" s="64"/>
      <c r="E2091" s="71"/>
    </row>
    <row r="2092" spans="4:5" ht="26.1" customHeight="1">
      <c r="D2092" s="64"/>
      <c r="E2092" s="71"/>
    </row>
    <row r="2093" spans="4:5" ht="26.1" customHeight="1">
      <c r="D2093" s="64"/>
      <c r="E2093" s="71"/>
    </row>
    <row r="2094" spans="4:5" ht="26.1" customHeight="1">
      <c r="D2094" s="64"/>
      <c r="E2094" s="71"/>
    </row>
    <row r="2095" spans="4:5" ht="26.1" customHeight="1">
      <c r="D2095" s="64"/>
      <c r="E2095" s="71"/>
    </row>
    <row r="2096" spans="4:5" ht="26.1" customHeight="1">
      <c r="D2096" s="64"/>
      <c r="E2096" s="71"/>
    </row>
    <row r="2097" spans="4:5" ht="26.1" customHeight="1">
      <c r="D2097" s="64"/>
      <c r="E2097" s="71"/>
    </row>
    <row r="2098" spans="4:5" ht="26.1" customHeight="1">
      <c r="D2098" s="64"/>
      <c r="E2098" s="71"/>
    </row>
    <row r="2099" spans="4:5" ht="26.1" customHeight="1">
      <c r="D2099" s="64"/>
      <c r="E2099" s="71"/>
    </row>
    <row r="2100" spans="4:5" ht="26.1" customHeight="1">
      <c r="D2100" s="64"/>
      <c r="E2100" s="71"/>
    </row>
    <row r="2101" spans="4:5" ht="26.1" customHeight="1">
      <c r="D2101" s="64"/>
      <c r="E2101" s="71"/>
    </row>
    <row r="2102" spans="4:5" ht="26.1" customHeight="1">
      <c r="D2102" s="64"/>
      <c r="E2102" s="71"/>
    </row>
    <row r="2103" spans="4:5" ht="26.1" customHeight="1">
      <c r="D2103" s="64"/>
      <c r="E2103" s="71"/>
    </row>
    <row r="2104" spans="4:5" ht="26.1" customHeight="1">
      <c r="D2104" s="64"/>
      <c r="E2104" s="71"/>
    </row>
    <row r="2105" spans="4:5" ht="26.1" customHeight="1">
      <c r="D2105" s="64"/>
      <c r="E2105" s="71"/>
    </row>
    <row r="2106" spans="4:5" ht="26.1" customHeight="1">
      <c r="D2106" s="64"/>
      <c r="E2106" s="71"/>
    </row>
    <row r="2107" spans="4:5" ht="26.1" customHeight="1">
      <c r="D2107" s="64"/>
      <c r="E2107" s="71"/>
    </row>
    <row r="2108" spans="4:5" ht="26.1" customHeight="1">
      <c r="D2108" s="64"/>
      <c r="E2108" s="71"/>
    </row>
    <row r="2109" spans="4:5" ht="26.1" customHeight="1">
      <c r="D2109" s="64"/>
      <c r="E2109" s="71"/>
    </row>
    <row r="2110" spans="4:5" ht="26.1" customHeight="1">
      <c r="D2110" s="64"/>
      <c r="E2110" s="71"/>
    </row>
    <row r="2111" spans="4:5" ht="26.1" customHeight="1">
      <c r="D2111" s="64"/>
      <c r="E2111" s="71"/>
    </row>
    <row r="2112" spans="4:5" ht="26.1" customHeight="1">
      <c r="D2112" s="64"/>
      <c r="E2112" s="71"/>
    </row>
    <row r="2113" spans="4:5" ht="26.1" customHeight="1">
      <c r="D2113" s="64"/>
      <c r="E2113" s="71"/>
    </row>
    <row r="2114" spans="4:5" ht="26.1" customHeight="1">
      <c r="D2114" s="64"/>
      <c r="E2114" s="71"/>
    </row>
    <row r="2115" spans="4:5" ht="26.1" customHeight="1">
      <c r="D2115" s="64"/>
      <c r="E2115" s="71"/>
    </row>
    <row r="2116" spans="4:5" ht="26.1" customHeight="1">
      <c r="D2116" s="64"/>
      <c r="E2116" s="71"/>
    </row>
    <row r="2117" spans="4:5" ht="26.1" customHeight="1">
      <c r="D2117" s="64"/>
      <c r="E2117" s="71"/>
    </row>
    <row r="2118" spans="4:5" ht="26.1" customHeight="1">
      <c r="D2118" s="64"/>
      <c r="E2118" s="71"/>
    </row>
    <row r="2119" spans="4:5" ht="26.1" customHeight="1">
      <c r="D2119" s="64"/>
      <c r="E2119" s="71"/>
    </row>
    <row r="2120" spans="4:5" ht="26.1" customHeight="1">
      <c r="D2120" s="64"/>
      <c r="E2120" s="71"/>
    </row>
    <row r="2121" spans="4:5" ht="26.1" customHeight="1">
      <c r="D2121" s="64"/>
      <c r="E2121" s="71"/>
    </row>
    <row r="2122" spans="4:5" ht="26.1" customHeight="1">
      <c r="D2122" s="64"/>
      <c r="E2122" s="71"/>
    </row>
    <row r="2123" spans="4:5" ht="26.1" customHeight="1">
      <c r="D2123" s="64"/>
      <c r="E2123" s="71"/>
    </row>
    <row r="2124" spans="4:5" ht="26.1" customHeight="1">
      <c r="D2124" s="64"/>
      <c r="E2124" s="71"/>
    </row>
    <row r="2125" spans="4:5" ht="26.1" customHeight="1">
      <c r="D2125" s="64"/>
      <c r="E2125" s="71"/>
    </row>
    <row r="2126" spans="4:5" ht="26.1" customHeight="1">
      <c r="D2126" s="64"/>
      <c r="E2126" s="71"/>
    </row>
    <row r="2127" spans="4:5" ht="26.1" customHeight="1">
      <c r="D2127" s="64"/>
      <c r="E2127" s="71"/>
    </row>
    <row r="2128" spans="4:5" ht="26.1" customHeight="1">
      <c r="D2128" s="64"/>
      <c r="E2128" s="71"/>
    </row>
    <row r="2129" spans="4:5" ht="26.1" customHeight="1">
      <c r="D2129" s="64"/>
      <c r="E2129" s="71"/>
    </row>
    <row r="2130" spans="4:5" ht="26.1" customHeight="1">
      <c r="D2130" s="64"/>
      <c r="E2130" s="71"/>
    </row>
    <row r="2131" spans="4:5" ht="26.1" customHeight="1">
      <c r="D2131" s="64"/>
      <c r="E2131" s="71"/>
    </row>
    <row r="2132" spans="4:5" ht="26.1" customHeight="1">
      <c r="D2132" s="64"/>
      <c r="E2132" s="71"/>
    </row>
    <row r="2133" spans="4:5" ht="26.1" customHeight="1">
      <c r="D2133" s="64"/>
      <c r="E2133" s="71"/>
    </row>
    <row r="2134" spans="4:5" ht="26.1" customHeight="1">
      <c r="D2134" s="64"/>
      <c r="E2134" s="71"/>
    </row>
    <row r="2135" spans="4:5" ht="26.1" customHeight="1">
      <c r="D2135" s="64"/>
      <c r="E2135" s="71"/>
    </row>
    <row r="2136" spans="4:5" ht="26.1" customHeight="1">
      <c r="D2136" s="64"/>
      <c r="E2136" s="71"/>
    </row>
    <row r="2137" spans="4:5" ht="26.1" customHeight="1">
      <c r="D2137" s="64"/>
      <c r="E2137" s="71"/>
    </row>
    <row r="2138" spans="4:5" ht="26.1" customHeight="1">
      <c r="D2138" s="64"/>
      <c r="E2138" s="71"/>
    </row>
    <row r="2139" spans="4:5" ht="26.1" customHeight="1">
      <c r="D2139" s="64"/>
      <c r="E2139" s="71"/>
    </row>
    <row r="2140" spans="4:5" ht="26.1" customHeight="1">
      <c r="D2140" s="64"/>
      <c r="E2140" s="71"/>
    </row>
    <row r="2141" spans="4:5" ht="26.1" customHeight="1">
      <c r="D2141" s="64"/>
      <c r="E2141" s="71"/>
    </row>
    <row r="2142" spans="4:5" ht="26.1" customHeight="1">
      <c r="D2142" s="64"/>
      <c r="E2142" s="71"/>
    </row>
    <row r="2143" spans="4:5" ht="26.1" customHeight="1">
      <c r="D2143" s="64"/>
      <c r="E2143" s="71"/>
    </row>
    <row r="2144" spans="4:5" ht="26.1" customHeight="1">
      <c r="D2144" s="64"/>
      <c r="E2144" s="71"/>
    </row>
    <row r="2145" spans="4:5" ht="26.1" customHeight="1">
      <c r="D2145" s="64"/>
      <c r="E2145" s="71"/>
    </row>
    <row r="2146" spans="4:5" ht="26.1" customHeight="1">
      <c r="D2146" s="64"/>
      <c r="E2146" s="71"/>
    </row>
    <row r="2147" spans="4:5" ht="26.1" customHeight="1">
      <c r="D2147" s="64"/>
      <c r="E2147" s="71"/>
    </row>
    <row r="2148" spans="4:5" ht="26.1" customHeight="1">
      <c r="D2148" s="64"/>
      <c r="E2148" s="71"/>
    </row>
    <row r="2149" spans="4:5" ht="26.1" customHeight="1">
      <c r="D2149" s="64"/>
      <c r="E2149" s="71"/>
    </row>
    <row r="2150" spans="4:5" ht="26.1" customHeight="1">
      <c r="D2150" s="64"/>
      <c r="E2150" s="71"/>
    </row>
    <row r="2151" spans="4:5" ht="26.1" customHeight="1">
      <c r="D2151" s="64"/>
      <c r="E2151" s="71"/>
    </row>
    <row r="2152" spans="4:5" ht="26.1" customHeight="1">
      <c r="D2152" s="64"/>
      <c r="E2152" s="71"/>
    </row>
    <row r="2153" spans="4:5" ht="26.1" customHeight="1">
      <c r="D2153" s="64"/>
      <c r="E2153" s="71"/>
    </row>
    <row r="2154" spans="4:5" ht="26.1" customHeight="1">
      <c r="D2154" s="64"/>
      <c r="E2154" s="71"/>
    </row>
    <row r="2155" spans="4:5" ht="26.1" customHeight="1">
      <c r="D2155" s="64"/>
      <c r="E2155" s="71"/>
    </row>
    <row r="2156" spans="4:5" ht="26.1" customHeight="1">
      <c r="D2156" s="64"/>
      <c r="E2156" s="71"/>
    </row>
    <row r="2157" spans="4:5" ht="26.1" customHeight="1">
      <c r="D2157" s="64"/>
      <c r="E2157" s="71"/>
    </row>
    <row r="2158" spans="4:5" ht="26.1" customHeight="1">
      <c r="D2158" s="64"/>
      <c r="E2158" s="71"/>
    </row>
    <row r="2159" spans="4:5" ht="26.1" customHeight="1">
      <c r="D2159" s="64"/>
      <c r="E2159" s="71"/>
    </row>
    <row r="2160" spans="4:5" ht="26.1" customHeight="1">
      <c r="D2160" s="64"/>
      <c r="E2160" s="71"/>
    </row>
    <row r="2161" spans="4:5" ht="26.1" customHeight="1">
      <c r="D2161" s="64"/>
      <c r="E2161" s="71"/>
    </row>
    <row r="2162" spans="4:5" ht="26.1" customHeight="1">
      <c r="D2162" s="64"/>
      <c r="E2162" s="71"/>
    </row>
    <row r="2163" spans="4:5" ht="26.1" customHeight="1">
      <c r="D2163" s="64"/>
      <c r="E2163" s="71"/>
    </row>
    <row r="2164" spans="4:5" ht="26.1" customHeight="1">
      <c r="D2164" s="64"/>
      <c r="E2164" s="71"/>
    </row>
    <row r="2165" spans="4:5" ht="26.1" customHeight="1">
      <c r="D2165" s="64"/>
      <c r="E2165" s="71"/>
    </row>
    <row r="2166" spans="4:5" ht="26.1" customHeight="1">
      <c r="D2166" s="64"/>
      <c r="E2166" s="71"/>
    </row>
    <row r="2167" spans="4:5" ht="26.1" customHeight="1">
      <c r="D2167" s="64"/>
      <c r="E2167" s="71"/>
    </row>
    <row r="2168" spans="4:5" ht="26.1" customHeight="1">
      <c r="D2168" s="64"/>
      <c r="E2168" s="71"/>
    </row>
    <row r="2169" spans="4:5" ht="26.1" customHeight="1">
      <c r="D2169" s="64"/>
      <c r="E2169" s="71"/>
    </row>
    <row r="2170" spans="4:5" ht="26.1" customHeight="1">
      <c r="D2170" s="64"/>
      <c r="E2170" s="71"/>
    </row>
    <row r="2171" spans="4:5" ht="26.1" customHeight="1">
      <c r="D2171" s="64"/>
      <c r="E2171" s="71"/>
    </row>
    <row r="2172" spans="4:5" ht="26.1" customHeight="1">
      <c r="D2172" s="64"/>
      <c r="E2172" s="71"/>
    </row>
    <row r="2173" spans="4:5" ht="26.1" customHeight="1">
      <c r="D2173" s="64"/>
      <c r="E2173" s="71"/>
    </row>
    <row r="2174" spans="4:5" ht="26.1" customHeight="1">
      <c r="D2174" s="64"/>
      <c r="E2174" s="71"/>
    </row>
    <row r="2175" spans="4:5" ht="26.1" customHeight="1">
      <c r="D2175" s="64"/>
      <c r="E2175" s="71"/>
    </row>
    <row r="2176" spans="4:5" ht="26.1" customHeight="1">
      <c r="D2176" s="64"/>
      <c r="E2176" s="71"/>
    </row>
    <row r="2177" spans="4:5" ht="26.1" customHeight="1">
      <c r="D2177" s="64"/>
      <c r="E2177" s="71"/>
    </row>
    <row r="2178" spans="4:5" ht="26.1" customHeight="1">
      <c r="D2178" s="64"/>
      <c r="E2178" s="71"/>
    </row>
    <row r="2179" spans="4:5" ht="26.1" customHeight="1">
      <c r="D2179" s="64"/>
      <c r="E2179" s="71"/>
    </row>
    <row r="2180" spans="4:5" ht="26.1" customHeight="1">
      <c r="D2180" s="64"/>
      <c r="E2180" s="71"/>
    </row>
    <row r="2181" spans="4:5" ht="26.1" customHeight="1">
      <c r="D2181" s="64"/>
      <c r="E2181" s="71"/>
    </row>
    <row r="2182" spans="4:5" ht="26.1" customHeight="1">
      <c r="D2182" s="64"/>
      <c r="E2182" s="71"/>
    </row>
    <row r="2183" spans="4:5" ht="26.1" customHeight="1">
      <c r="D2183" s="64"/>
      <c r="E2183" s="71"/>
    </row>
    <row r="2184" spans="4:5" ht="26.1" customHeight="1">
      <c r="D2184" s="64"/>
      <c r="E2184" s="71"/>
    </row>
    <row r="2185" spans="4:5" ht="26.1" customHeight="1">
      <c r="D2185" s="64"/>
      <c r="E2185" s="71"/>
    </row>
    <row r="2186" spans="4:5" ht="26.1" customHeight="1">
      <c r="D2186" s="64"/>
      <c r="E2186" s="71"/>
    </row>
    <row r="2187" spans="4:5" ht="26.1" customHeight="1">
      <c r="D2187" s="64"/>
      <c r="E2187" s="71"/>
    </row>
    <row r="2188" spans="4:5" ht="26.1" customHeight="1">
      <c r="D2188" s="64"/>
      <c r="E2188" s="71"/>
    </row>
    <row r="2189" spans="4:5" ht="26.1" customHeight="1">
      <c r="D2189" s="64"/>
      <c r="E2189" s="71"/>
    </row>
    <row r="2190" spans="4:5" ht="26.1" customHeight="1">
      <c r="D2190" s="64"/>
      <c r="E2190" s="71"/>
    </row>
    <row r="2191" spans="4:5" ht="26.1" customHeight="1">
      <c r="D2191" s="64"/>
      <c r="E2191" s="71"/>
    </row>
    <row r="2192" spans="4:5" ht="26.1" customHeight="1">
      <c r="D2192" s="64"/>
      <c r="E2192" s="71"/>
    </row>
    <row r="2193" spans="4:5" ht="26.1" customHeight="1">
      <c r="D2193" s="64"/>
      <c r="E2193" s="71"/>
    </row>
    <row r="2194" spans="4:5" ht="26.1" customHeight="1">
      <c r="D2194" s="64"/>
      <c r="E2194" s="71"/>
    </row>
    <row r="2195" spans="4:5" ht="26.1" customHeight="1">
      <c r="D2195" s="64"/>
      <c r="E2195" s="71"/>
    </row>
    <row r="2196" spans="4:5" ht="26.1" customHeight="1">
      <c r="D2196" s="64"/>
      <c r="E2196" s="71"/>
    </row>
    <row r="2197" spans="4:5" ht="26.1" customHeight="1">
      <c r="D2197" s="64"/>
      <c r="E2197" s="71"/>
    </row>
    <row r="2198" spans="4:5" ht="26.1" customHeight="1">
      <c r="D2198" s="64"/>
      <c r="E2198" s="71"/>
    </row>
    <row r="2199" spans="4:5" ht="26.1" customHeight="1">
      <c r="D2199" s="64"/>
      <c r="E2199" s="71"/>
    </row>
    <row r="2200" spans="4:5" ht="26.1" customHeight="1">
      <c r="D2200" s="64"/>
      <c r="E2200" s="71"/>
    </row>
    <row r="2201" spans="4:5" ht="26.1" customHeight="1">
      <c r="D2201" s="64"/>
      <c r="E2201" s="71"/>
    </row>
    <row r="2202" spans="4:5" ht="26.1" customHeight="1">
      <c r="D2202" s="64"/>
      <c r="E2202" s="71"/>
    </row>
    <row r="2203" spans="4:5" ht="26.1" customHeight="1">
      <c r="D2203" s="64"/>
      <c r="E2203" s="71"/>
    </row>
    <row r="2204" spans="4:5" ht="26.1" customHeight="1">
      <c r="D2204" s="64"/>
      <c r="E2204" s="71"/>
    </row>
    <row r="2205" spans="4:5" ht="26.1" customHeight="1">
      <c r="D2205" s="64"/>
      <c r="E2205" s="71"/>
    </row>
    <row r="2206" spans="4:5" ht="26.1" customHeight="1">
      <c r="D2206" s="64"/>
      <c r="E2206" s="71"/>
    </row>
    <row r="2207" spans="4:5" ht="26.1" customHeight="1">
      <c r="D2207" s="64"/>
      <c r="E2207" s="71"/>
    </row>
    <row r="2208" spans="4:5" ht="26.1" customHeight="1">
      <c r="D2208" s="64"/>
      <c r="E2208" s="71"/>
    </row>
    <row r="2209" spans="4:5" ht="26.1" customHeight="1">
      <c r="D2209" s="64"/>
      <c r="E2209" s="71"/>
    </row>
    <row r="2210" spans="4:5" ht="26.1" customHeight="1">
      <c r="D2210" s="64"/>
      <c r="E2210" s="71"/>
    </row>
    <row r="2211" spans="4:5" ht="26.1" customHeight="1">
      <c r="D2211" s="64"/>
      <c r="E2211" s="71"/>
    </row>
    <row r="2212" spans="4:5" ht="26.1" customHeight="1">
      <c r="D2212" s="64"/>
      <c r="E2212" s="71"/>
    </row>
    <row r="2213" spans="4:5" ht="26.1" customHeight="1">
      <c r="D2213" s="64"/>
      <c r="E2213" s="71"/>
    </row>
    <row r="2214" spans="4:5" ht="26.1" customHeight="1">
      <c r="D2214" s="64"/>
      <c r="E2214" s="71"/>
    </row>
    <row r="2215" spans="4:5" ht="26.1" customHeight="1">
      <c r="D2215" s="64"/>
      <c r="E2215" s="71"/>
    </row>
    <row r="2216" spans="4:5" ht="26.1" customHeight="1">
      <c r="D2216" s="64"/>
      <c r="E2216" s="71"/>
    </row>
    <row r="2217" spans="4:5" ht="26.1" customHeight="1">
      <c r="D2217" s="64"/>
      <c r="E2217" s="71"/>
    </row>
    <row r="2218" spans="4:5" ht="26.1" customHeight="1">
      <c r="D2218" s="64"/>
      <c r="E2218" s="71"/>
    </row>
    <row r="2219" spans="4:5" ht="26.1" customHeight="1">
      <c r="D2219" s="64"/>
      <c r="E2219" s="71"/>
    </row>
    <row r="2220" spans="4:5" ht="26.1" customHeight="1">
      <c r="D2220" s="64"/>
      <c r="E2220" s="71"/>
    </row>
    <row r="2221" spans="4:5" ht="26.1" customHeight="1">
      <c r="D2221" s="64"/>
      <c r="E2221" s="71"/>
    </row>
    <row r="2222" spans="4:5" ht="26.1" customHeight="1">
      <c r="D2222" s="64"/>
      <c r="E2222" s="71"/>
    </row>
    <row r="2223" spans="4:5" ht="26.1" customHeight="1">
      <c r="D2223" s="64"/>
      <c r="E2223" s="71"/>
    </row>
    <row r="2224" spans="4:5" ht="26.1" customHeight="1">
      <c r="D2224" s="64"/>
      <c r="E2224" s="71"/>
    </row>
    <row r="2225" spans="4:5" ht="26.1" customHeight="1">
      <c r="D2225" s="64"/>
      <c r="E2225" s="71"/>
    </row>
    <row r="2226" spans="4:5" ht="26.1" customHeight="1">
      <c r="D2226" s="64"/>
      <c r="E2226" s="71"/>
    </row>
    <row r="2227" spans="4:5" ht="26.1" customHeight="1">
      <c r="D2227" s="64"/>
      <c r="E2227" s="71"/>
    </row>
    <row r="2228" spans="4:5" ht="26.1" customHeight="1">
      <c r="D2228" s="64"/>
      <c r="E2228" s="71"/>
    </row>
    <row r="2229" spans="4:5" ht="26.1" customHeight="1">
      <c r="D2229" s="64"/>
      <c r="E2229" s="71"/>
    </row>
    <row r="2230" spans="4:5" ht="26.1" customHeight="1">
      <c r="D2230" s="64"/>
      <c r="E2230" s="71"/>
    </row>
    <row r="2231" spans="4:5" ht="26.1" customHeight="1">
      <c r="D2231" s="64"/>
      <c r="E2231" s="71"/>
    </row>
    <row r="2232" spans="4:5" ht="26.1" customHeight="1">
      <c r="D2232" s="64"/>
      <c r="E2232" s="71"/>
    </row>
    <row r="2233" spans="4:5" ht="26.1" customHeight="1">
      <c r="D2233" s="64"/>
      <c r="E2233" s="71"/>
    </row>
    <row r="2234" spans="4:5" ht="26.1" customHeight="1">
      <c r="D2234" s="64"/>
      <c r="E2234" s="71"/>
    </row>
    <row r="2235" spans="4:5" ht="26.1" customHeight="1">
      <c r="D2235" s="64"/>
      <c r="E2235" s="71"/>
    </row>
    <row r="2236" spans="4:5" ht="26.1" customHeight="1">
      <c r="D2236" s="64"/>
      <c r="E2236" s="71"/>
    </row>
    <row r="2237" spans="4:5" ht="26.1" customHeight="1">
      <c r="D2237" s="64"/>
      <c r="E2237" s="71"/>
    </row>
    <row r="2238" spans="4:5" ht="26.1" customHeight="1">
      <c r="D2238" s="64"/>
      <c r="E2238" s="71"/>
    </row>
    <row r="2239" spans="4:5" ht="26.1" customHeight="1">
      <c r="D2239" s="64"/>
      <c r="E2239" s="71"/>
    </row>
    <row r="2240" spans="4:5" ht="26.1" customHeight="1">
      <c r="D2240" s="64"/>
      <c r="E2240" s="71"/>
    </row>
    <row r="2241" spans="4:5" ht="26.1" customHeight="1">
      <c r="D2241" s="64"/>
      <c r="E2241" s="71"/>
    </row>
    <row r="2242" spans="4:5" ht="26.1" customHeight="1">
      <c r="D2242" s="64"/>
      <c r="E2242" s="71"/>
    </row>
    <row r="2243" spans="4:5" ht="26.1" customHeight="1">
      <c r="D2243" s="64"/>
      <c r="E2243" s="71"/>
    </row>
    <row r="2244" spans="4:5" ht="26.1" customHeight="1">
      <c r="D2244" s="64"/>
      <c r="E2244" s="71"/>
    </row>
    <row r="2245" spans="4:5" ht="26.1" customHeight="1">
      <c r="D2245" s="64"/>
      <c r="E2245" s="71"/>
    </row>
    <row r="2246" spans="4:5" ht="26.1" customHeight="1">
      <c r="D2246" s="64"/>
      <c r="E2246" s="71"/>
    </row>
    <row r="2247" spans="4:5" ht="26.1" customHeight="1">
      <c r="D2247" s="64"/>
      <c r="E2247" s="71"/>
    </row>
    <row r="2248" spans="4:5" ht="26.1" customHeight="1">
      <c r="D2248" s="64"/>
      <c r="E2248" s="71"/>
    </row>
    <row r="2249" spans="4:5" ht="26.1" customHeight="1">
      <c r="D2249" s="64"/>
      <c r="E2249" s="71"/>
    </row>
    <row r="2250" spans="4:5" ht="26.1" customHeight="1">
      <c r="D2250" s="64"/>
      <c r="E2250" s="71"/>
    </row>
    <row r="2251" spans="4:5" ht="26.1" customHeight="1">
      <c r="D2251" s="64"/>
      <c r="E2251" s="71"/>
    </row>
    <row r="2252" spans="4:5" ht="26.1" customHeight="1">
      <c r="D2252" s="64"/>
      <c r="E2252" s="71"/>
    </row>
    <row r="2253" spans="4:5" ht="26.1" customHeight="1">
      <c r="D2253" s="64"/>
      <c r="E2253" s="71"/>
    </row>
    <row r="2254" spans="4:5" ht="26.1" customHeight="1">
      <c r="D2254" s="64"/>
      <c r="E2254" s="71"/>
    </row>
    <row r="2255" spans="4:5" ht="26.1" customHeight="1">
      <c r="D2255" s="64"/>
      <c r="E2255" s="71"/>
    </row>
    <row r="2256" spans="4:5" ht="26.1" customHeight="1">
      <c r="D2256" s="64"/>
      <c r="E2256" s="71"/>
    </row>
    <row r="2257" spans="4:5" ht="26.1" customHeight="1">
      <c r="D2257" s="64"/>
      <c r="E2257" s="71"/>
    </row>
    <row r="2258" spans="4:5" ht="26.1" customHeight="1">
      <c r="D2258" s="64"/>
      <c r="E2258" s="71"/>
    </row>
    <row r="2259" spans="4:5" ht="26.1" customHeight="1">
      <c r="D2259" s="64"/>
      <c r="E2259" s="71"/>
    </row>
    <row r="2260" spans="4:5" ht="26.1" customHeight="1">
      <c r="D2260" s="64"/>
      <c r="E2260" s="71"/>
    </row>
    <row r="2261" spans="4:5" ht="26.1" customHeight="1">
      <c r="D2261" s="64"/>
      <c r="E2261" s="71"/>
    </row>
    <row r="2262" spans="4:5" ht="26.1" customHeight="1">
      <c r="D2262" s="64"/>
      <c r="E2262" s="71"/>
    </row>
    <row r="2263" spans="4:5" ht="26.1" customHeight="1">
      <c r="D2263" s="64"/>
      <c r="E2263" s="71"/>
    </row>
    <row r="2264" spans="4:5" ht="26.1" customHeight="1">
      <c r="D2264" s="64"/>
      <c r="E2264" s="71"/>
    </row>
    <row r="2265" spans="4:5" ht="26.1" customHeight="1">
      <c r="D2265" s="64"/>
      <c r="E2265" s="71"/>
    </row>
    <row r="2266" spans="4:5" ht="26.1" customHeight="1">
      <c r="D2266" s="64"/>
      <c r="E2266" s="71"/>
    </row>
    <row r="2267" spans="4:5" ht="26.1" customHeight="1">
      <c r="D2267" s="64"/>
      <c r="E2267" s="71"/>
    </row>
    <row r="2268" spans="4:5" ht="26.1" customHeight="1">
      <c r="D2268" s="64"/>
      <c r="E2268" s="71"/>
    </row>
    <row r="2269" spans="4:5" ht="26.1" customHeight="1">
      <c r="D2269" s="64"/>
      <c r="E2269" s="71"/>
    </row>
    <row r="2270" spans="4:5" ht="26.1" customHeight="1">
      <c r="D2270" s="64"/>
      <c r="E2270" s="71"/>
    </row>
    <row r="2271" spans="4:5" ht="26.1" customHeight="1">
      <c r="D2271" s="64"/>
      <c r="E2271" s="71"/>
    </row>
    <row r="2272" spans="4:5" ht="26.1" customHeight="1">
      <c r="D2272" s="64"/>
      <c r="E2272" s="71"/>
    </row>
    <row r="2273" spans="4:5" ht="26.1" customHeight="1">
      <c r="D2273" s="64"/>
      <c r="E2273" s="71"/>
    </row>
    <row r="2274" spans="4:5" ht="26.1" customHeight="1">
      <c r="D2274" s="64"/>
      <c r="E2274" s="71"/>
    </row>
    <row r="2275" spans="4:5" ht="26.1" customHeight="1">
      <c r="D2275" s="64"/>
      <c r="E2275" s="71"/>
    </row>
    <row r="2276" spans="4:5" ht="26.1" customHeight="1">
      <c r="D2276" s="64"/>
      <c r="E2276" s="71"/>
    </row>
    <row r="2277" spans="4:5" ht="26.1" customHeight="1">
      <c r="D2277" s="64"/>
      <c r="E2277" s="71"/>
    </row>
    <row r="2278" spans="4:5" ht="26.1" customHeight="1">
      <c r="D2278" s="64"/>
      <c r="E2278" s="71"/>
    </row>
    <row r="2279" spans="4:5" ht="26.1" customHeight="1">
      <c r="D2279" s="64"/>
      <c r="E2279" s="71"/>
    </row>
    <row r="2280" spans="4:5" ht="26.1" customHeight="1">
      <c r="D2280" s="64"/>
      <c r="E2280" s="71"/>
    </row>
    <row r="2281" spans="4:5" ht="26.1" customHeight="1">
      <c r="D2281" s="64"/>
      <c r="E2281" s="71"/>
    </row>
    <row r="2282" spans="4:5" ht="26.1" customHeight="1">
      <c r="D2282" s="64"/>
      <c r="E2282" s="71"/>
    </row>
    <row r="2283" spans="4:5" ht="26.1" customHeight="1">
      <c r="D2283" s="64"/>
      <c r="E2283" s="71"/>
    </row>
    <row r="2284" spans="4:5" ht="26.1" customHeight="1">
      <c r="D2284" s="64"/>
      <c r="E2284" s="71"/>
    </row>
    <row r="2285" spans="4:5" ht="26.1" customHeight="1">
      <c r="D2285" s="64"/>
      <c r="E2285" s="71"/>
    </row>
    <row r="2286" spans="4:5" ht="26.1" customHeight="1">
      <c r="D2286" s="64"/>
      <c r="E2286" s="71"/>
    </row>
    <row r="2287" spans="4:5" ht="26.1" customHeight="1">
      <c r="D2287" s="64"/>
      <c r="E2287" s="71"/>
    </row>
    <row r="2288" spans="4:5" ht="26.1" customHeight="1">
      <c r="D2288" s="64"/>
      <c r="E2288" s="71"/>
    </row>
    <row r="2289" spans="4:5" ht="26.1" customHeight="1">
      <c r="D2289" s="64"/>
      <c r="E2289" s="71"/>
    </row>
    <row r="2290" spans="4:5" ht="26.1" customHeight="1">
      <c r="D2290" s="64"/>
      <c r="E2290" s="71"/>
    </row>
    <row r="2291" spans="4:5" ht="26.1" customHeight="1">
      <c r="D2291" s="64"/>
      <c r="E2291" s="71"/>
    </row>
    <row r="2292" spans="4:5" ht="26.1" customHeight="1">
      <c r="D2292" s="64"/>
      <c r="E2292" s="71"/>
    </row>
    <row r="2293" spans="4:5" ht="26.1" customHeight="1">
      <c r="D2293" s="64"/>
      <c r="E2293" s="71"/>
    </row>
    <row r="2294" spans="4:5" ht="26.1" customHeight="1">
      <c r="D2294" s="64"/>
      <c r="E2294" s="71"/>
    </row>
    <row r="2295" spans="4:5" ht="26.1" customHeight="1">
      <c r="D2295" s="64"/>
      <c r="E2295" s="71"/>
    </row>
    <row r="2296" spans="4:5" ht="26.1" customHeight="1">
      <c r="D2296" s="64"/>
      <c r="E2296" s="71"/>
    </row>
    <row r="2297" spans="4:5" ht="26.1" customHeight="1">
      <c r="D2297" s="64"/>
      <c r="E2297" s="71"/>
    </row>
    <row r="2298" spans="4:5" ht="26.1" customHeight="1">
      <c r="D2298" s="64"/>
      <c r="E2298" s="71"/>
    </row>
    <row r="2299" spans="4:5" ht="26.1" customHeight="1">
      <c r="D2299" s="64"/>
      <c r="E2299" s="71"/>
    </row>
    <row r="2300" spans="4:5" ht="26.1" customHeight="1">
      <c r="D2300" s="64"/>
      <c r="E2300" s="71"/>
    </row>
    <row r="2301" spans="4:5" ht="26.1" customHeight="1">
      <c r="D2301" s="64"/>
      <c r="E2301" s="71"/>
    </row>
    <row r="2302" spans="4:5" ht="26.1" customHeight="1">
      <c r="D2302" s="64"/>
      <c r="E2302" s="71"/>
    </row>
    <row r="2303" spans="4:5" ht="26.1" customHeight="1">
      <c r="D2303" s="64"/>
      <c r="E2303" s="71"/>
    </row>
    <row r="2304" spans="4:5" ht="26.1" customHeight="1">
      <c r="D2304" s="64"/>
      <c r="E2304" s="71"/>
    </row>
    <row r="2305" spans="4:5" ht="26.1" customHeight="1">
      <c r="D2305" s="64"/>
      <c r="E2305" s="71"/>
    </row>
    <row r="2306" spans="4:5" ht="26.1" customHeight="1">
      <c r="D2306" s="64"/>
      <c r="E2306" s="71"/>
    </row>
    <row r="2307" spans="4:5" ht="26.1" customHeight="1">
      <c r="D2307" s="64"/>
      <c r="E2307" s="71"/>
    </row>
    <row r="2308" spans="4:5" ht="26.1" customHeight="1">
      <c r="D2308" s="64"/>
      <c r="E2308" s="71"/>
    </row>
    <row r="2309" spans="4:5" ht="26.1" customHeight="1">
      <c r="D2309" s="64"/>
      <c r="E2309" s="71"/>
    </row>
    <row r="2310" spans="4:5" ht="26.1" customHeight="1">
      <c r="D2310" s="64"/>
      <c r="E2310" s="71"/>
    </row>
    <row r="2311" spans="4:5" ht="26.1" customHeight="1">
      <c r="D2311" s="64"/>
      <c r="E2311" s="71"/>
    </row>
    <row r="2312" spans="4:5" ht="26.1" customHeight="1">
      <c r="D2312" s="64"/>
      <c r="E2312" s="71"/>
    </row>
    <row r="2313" spans="4:5" ht="26.1" customHeight="1">
      <c r="D2313" s="64"/>
      <c r="E2313" s="71"/>
    </row>
    <row r="2314" spans="4:5" ht="26.1" customHeight="1">
      <c r="D2314" s="64"/>
      <c r="E2314" s="71"/>
    </row>
    <row r="2315" spans="4:5" ht="26.1" customHeight="1">
      <c r="D2315" s="64"/>
      <c r="E2315" s="71"/>
    </row>
    <row r="2316" spans="4:5" ht="26.1" customHeight="1">
      <c r="D2316" s="64"/>
      <c r="E2316" s="71"/>
    </row>
    <row r="2317" spans="4:5" ht="26.1" customHeight="1">
      <c r="D2317" s="64"/>
      <c r="E2317" s="71"/>
    </row>
    <row r="2318" spans="4:5" ht="26.1" customHeight="1">
      <c r="D2318" s="64"/>
      <c r="E2318" s="71"/>
    </row>
    <row r="2319" spans="4:5" ht="26.1" customHeight="1">
      <c r="D2319" s="64"/>
      <c r="E2319" s="71"/>
    </row>
    <row r="2320" spans="4:5" ht="26.1" customHeight="1">
      <c r="D2320" s="64"/>
      <c r="E2320" s="71"/>
    </row>
    <row r="2321" spans="4:5" ht="26.1" customHeight="1">
      <c r="D2321" s="64"/>
      <c r="E2321" s="71"/>
    </row>
    <row r="2322" spans="4:5" ht="26.1" customHeight="1">
      <c r="D2322" s="64"/>
      <c r="E2322" s="71"/>
    </row>
    <row r="2323" spans="4:5" ht="26.1" customHeight="1">
      <c r="D2323" s="64"/>
      <c r="E2323" s="71"/>
    </row>
    <row r="2324" spans="4:5" ht="26.1" customHeight="1">
      <c r="D2324" s="64"/>
      <c r="E2324" s="71"/>
    </row>
    <row r="2325" spans="4:5" ht="26.1" customHeight="1">
      <c r="D2325" s="64"/>
      <c r="E2325" s="71"/>
    </row>
    <row r="2326" spans="4:5" ht="26.1" customHeight="1">
      <c r="D2326" s="64"/>
      <c r="E2326" s="71"/>
    </row>
    <row r="2327" spans="4:5" ht="26.1" customHeight="1">
      <c r="D2327" s="64"/>
      <c r="E2327" s="71"/>
    </row>
    <row r="2328" spans="4:5" ht="26.1" customHeight="1">
      <c r="D2328" s="64"/>
      <c r="E2328" s="71"/>
    </row>
    <row r="2329" spans="4:5" ht="26.1" customHeight="1">
      <c r="D2329" s="64"/>
      <c r="E2329" s="71"/>
    </row>
    <row r="2330" spans="4:5" ht="26.1" customHeight="1">
      <c r="D2330" s="64"/>
      <c r="E2330" s="71"/>
    </row>
    <row r="2331" spans="4:5" ht="26.1" customHeight="1">
      <c r="D2331" s="64"/>
      <c r="E2331" s="71"/>
    </row>
    <row r="2332" spans="4:5" ht="26.1" customHeight="1">
      <c r="D2332" s="64"/>
      <c r="E2332" s="71"/>
    </row>
    <row r="2333" spans="4:5" ht="26.1" customHeight="1">
      <c r="D2333" s="64"/>
      <c r="E2333" s="71"/>
    </row>
    <row r="2334" spans="4:5" ht="26.1" customHeight="1">
      <c r="D2334" s="64"/>
      <c r="E2334" s="71"/>
    </row>
    <row r="2335" spans="4:5" ht="26.1" customHeight="1">
      <c r="D2335" s="64"/>
      <c r="E2335" s="71"/>
    </row>
    <row r="2336" spans="4:5" ht="26.1" customHeight="1">
      <c r="D2336" s="64"/>
      <c r="E2336" s="71"/>
    </row>
    <row r="2337" spans="4:5" ht="26.1" customHeight="1">
      <c r="D2337" s="64"/>
      <c r="E2337" s="71"/>
    </row>
    <row r="2338" spans="4:5" ht="26.1" customHeight="1">
      <c r="D2338" s="64"/>
      <c r="E2338" s="71"/>
    </row>
    <row r="2339" spans="4:5" ht="26.1" customHeight="1">
      <c r="D2339" s="64"/>
      <c r="E2339" s="71"/>
    </row>
    <row r="2340" spans="4:5" ht="26.1" customHeight="1">
      <c r="D2340" s="64"/>
      <c r="E2340" s="71"/>
    </row>
    <row r="2341" spans="4:5" ht="26.1" customHeight="1">
      <c r="D2341" s="64"/>
      <c r="E2341" s="71"/>
    </row>
    <row r="2342" spans="4:5" ht="26.1" customHeight="1">
      <c r="D2342" s="64"/>
      <c r="E2342" s="71"/>
    </row>
    <row r="2343" spans="4:5" ht="26.1" customHeight="1">
      <c r="D2343" s="64"/>
      <c r="E2343" s="71"/>
    </row>
    <row r="2344" spans="4:5" ht="26.1" customHeight="1">
      <c r="D2344" s="64"/>
      <c r="E2344" s="71"/>
    </row>
    <row r="2345" spans="4:5" ht="26.1" customHeight="1">
      <c r="D2345" s="64"/>
      <c r="E2345" s="71"/>
    </row>
    <row r="2346" spans="4:5" ht="26.1" customHeight="1">
      <c r="D2346" s="64"/>
      <c r="E2346" s="71"/>
    </row>
    <row r="2347" spans="4:5" ht="26.1" customHeight="1">
      <c r="D2347" s="64"/>
      <c r="E2347" s="71"/>
    </row>
    <row r="2348" spans="4:5" ht="26.1" customHeight="1">
      <c r="D2348" s="64"/>
      <c r="E2348" s="71"/>
    </row>
    <row r="2349" spans="4:5" ht="26.1" customHeight="1">
      <c r="D2349" s="64"/>
      <c r="E2349" s="71"/>
    </row>
    <row r="2350" spans="4:5" ht="26.1" customHeight="1">
      <c r="D2350" s="64"/>
      <c r="E2350" s="71"/>
    </row>
    <row r="2351" spans="4:5" ht="26.1" customHeight="1">
      <c r="D2351" s="64"/>
      <c r="E2351" s="71"/>
    </row>
    <row r="2352" spans="4:5" ht="26.1" customHeight="1">
      <c r="D2352" s="64"/>
      <c r="E2352" s="71"/>
    </row>
    <row r="2353" spans="4:5" ht="26.1" customHeight="1">
      <c r="D2353" s="64"/>
      <c r="E2353" s="71"/>
    </row>
    <row r="2354" spans="4:5" ht="26.1" customHeight="1">
      <c r="D2354" s="64"/>
      <c r="E2354" s="71"/>
    </row>
    <row r="2355" spans="4:5" ht="26.1" customHeight="1">
      <c r="D2355" s="64"/>
      <c r="E2355" s="71"/>
    </row>
    <row r="2356" spans="4:5" ht="26.1" customHeight="1">
      <c r="D2356" s="64"/>
      <c r="E2356" s="71"/>
    </row>
    <row r="2357" spans="4:5" ht="26.1" customHeight="1">
      <c r="D2357" s="64"/>
      <c r="E2357" s="71"/>
    </row>
    <row r="2358" spans="4:5" ht="26.1" customHeight="1">
      <c r="D2358" s="64"/>
      <c r="E2358" s="71"/>
    </row>
    <row r="2359" spans="4:5" ht="26.1" customHeight="1">
      <c r="D2359" s="64"/>
      <c r="E2359" s="71"/>
    </row>
    <row r="2360" spans="4:5" ht="26.1" customHeight="1">
      <c r="D2360" s="64"/>
      <c r="E2360" s="71"/>
    </row>
    <row r="2361" spans="4:5" ht="26.1" customHeight="1">
      <c r="D2361" s="64"/>
      <c r="E2361" s="71"/>
    </row>
    <row r="2362" spans="4:5" ht="26.1" customHeight="1">
      <c r="D2362" s="64"/>
      <c r="E2362" s="71"/>
    </row>
    <row r="2363" spans="4:5" ht="26.1" customHeight="1">
      <c r="D2363" s="64"/>
      <c r="E2363" s="71"/>
    </row>
    <row r="2364" spans="4:5" ht="26.1" customHeight="1">
      <c r="D2364" s="64"/>
      <c r="E2364" s="71"/>
    </row>
    <row r="2365" spans="4:5" ht="26.1" customHeight="1">
      <c r="D2365" s="64"/>
      <c r="E2365" s="71"/>
    </row>
    <row r="2366" spans="4:5" ht="26.1" customHeight="1">
      <c r="D2366" s="64"/>
      <c r="E2366" s="71"/>
    </row>
    <row r="2367" spans="4:5" ht="26.1" customHeight="1">
      <c r="D2367" s="64"/>
      <c r="E2367" s="71"/>
    </row>
    <row r="2368" spans="4:5" ht="26.1" customHeight="1">
      <c r="D2368" s="64"/>
      <c r="E2368" s="71"/>
    </row>
    <row r="2369" spans="4:5" ht="26.1" customHeight="1">
      <c r="D2369" s="64"/>
      <c r="E2369" s="71"/>
    </row>
    <row r="2370" spans="4:5" ht="26.1" customHeight="1">
      <c r="D2370" s="64"/>
      <c r="E2370" s="71"/>
    </row>
    <row r="2371" spans="4:5" ht="26.1" customHeight="1">
      <c r="D2371" s="64"/>
      <c r="E2371" s="71"/>
    </row>
    <row r="2372" spans="4:5" ht="26.1" customHeight="1">
      <c r="D2372" s="64"/>
      <c r="E2372" s="71"/>
    </row>
    <row r="2373" spans="4:5" ht="26.1" customHeight="1">
      <c r="D2373" s="64"/>
      <c r="E2373" s="71"/>
    </row>
    <row r="2374" spans="4:5" ht="26.1" customHeight="1">
      <c r="D2374" s="64"/>
      <c r="E2374" s="71"/>
    </row>
    <row r="2375" spans="4:5" ht="26.1" customHeight="1">
      <c r="D2375" s="64"/>
      <c r="E2375" s="71"/>
    </row>
    <row r="2376" spans="4:5" ht="26.1" customHeight="1">
      <c r="D2376" s="64"/>
      <c r="E2376" s="71"/>
    </row>
    <row r="2377" spans="4:5" ht="26.1" customHeight="1">
      <c r="D2377" s="64"/>
      <c r="E2377" s="71"/>
    </row>
    <row r="2378" spans="4:5" ht="26.1" customHeight="1">
      <c r="D2378" s="64"/>
      <c r="E2378" s="71"/>
    </row>
    <row r="2379" spans="4:5" ht="26.1" customHeight="1">
      <c r="D2379" s="64"/>
      <c r="E2379" s="71"/>
    </row>
    <row r="2380" spans="4:5" ht="26.1" customHeight="1">
      <c r="D2380" s="64"/>
      <c r="E2380" s="71"/>
    </row>
    <row r="2381" spans="4:5" ht="26.1" customHeight="1">
      <c r="D2381" s="64"/>
      <c r="E2381" s="71"/>
    </row>
    <row r="2382" spans="4:5" ht="26.1" customHeight="1">
      <c r="D2382" s="64"/>
      <c r="E2382" s="71"/>
    </row>
    <row r="2383" spans="4:5" ht="26.1" customHeight="1">
      <c r="D2383" s="64"/>
      <c r="E2383" s="71"/>
    </row>
    <row r="2384" spans="4:5" ht="26.1" customHeight="1">
      <c r="D2384" s="64"/>
      <c r="E2384" s="71"/>
    </row>
    <row r="2385" spans="4:5" ht="26.1" customHeight="1">
      <c r="D2385" s="64"/>
      <c r="E2385" s="71"/>
    </row>
    <row r="2386" spans="4:5" ht="26.1" customHeight="1">
      <c r="D2386" s="64"/>
      <c r="E2386" s="71"/>
    </row>
    <row r="2387" spans="4:5" ht="26.1" customHeight="1">
      <c r="D2387" s="64"/>
      <c r="E2387" s="71"/>
    </row>
    <row r="2388" spans="4:5" ht="26.1" customHeight="1">
      <c r="D2388" s="64"/>
      <c r="E2388" s="71"/>
    </row>
    <row r="2389" spans="4:5" ht="26.1" customHeight="1">
      <c r="D2389" s="64"/>
      <c r="E2389" s="71"/>
    </row>
    <row r="2390" spans="4:5" ht="26.1" customHeight="1">
      <c r="D2390" s="64"/>
      <c r="E2390" s="71"/>
    </row>
    <row r="2391" spans="4:5" ht="26.1" customHeight="1">
      <c r="D2391" s="64"/>
      <c r="E2391" s="71"/>
    </row>
    <row r="2392" spans="4:5" ht="26.1" customHeight="1">
      <c r="D2392" s="64"/>
      <c r="E2392" s="71"/>
    </row>
    <row r="2393" spans="4:5" ht="26.1" customHeight="1">
      <c r="D2393" s="64"/>
      <c r="E2393" s="71"/>
    </row>
    <row r="2394" spans="4:5" ht="26.1" customHeight="1">
      <c r="D2394" s="64"/>
      <c r="E2394" s="71"/>
    </row>
    <row r="2395" spans="4:5" ht="26.1" customHeight="1">
      <c r="D2395" s="64"/>
      <c r="E2395" s="71"/>
    </row>
    <row r="2396" spans="4:5" ht="26.1" customHeight="1">
      <c r="D2396" s="64"/>
      <c r="E2396" s="71"/>
    </row>
    <row r="2397" spans="4:5" ht="26.1" customHeight="1">
      <c r="D2397" s="64"/>
      <c r="E2397" s="71"/>
    </row>
    <row r="2398" spans="4:5" ht="26.1" customHeight="1">
      <c r="D2398" s="64"/>
      <c r="E2398" s="71"/>
    </row>
    <row r="2399" spans="4:5" ht="26.1" customHeight="1">
      <c r="D2399" s="64"/>
      <c r="E2399" s="71"/>
    </row>
    <row r="2400" spans="4:5" ht="26.1" customHeight="1">
      <c r="D2400" s="64"/>
      <c r="E2400" s="71"/>
    </row>
    <row r="2401" spans="4:5" ht="26.1" customHeight="1">
      <c r="D2401" s="64"/>
      <c r="E2401" s="71"/>
    </row>
    <row r="2402" spans="4:5" ht="26.1" customHeight="1">
      <c r="D2402" s="64"/>
      <c r="E2402" s="71"/>
    </row>
    <row r="2403" spans="4:5" ht="26.1" customHeight="1">
      <c r="D2403" s="64"/>
      <c r="E2403" s="71"/>
    </row>
    <row r="2404" spans="4:5" ht="26.1" customHeight="1">
      <c r="D2404" s="64"/>
      <c r="E2404" s="71"/>
    </row>
    <row r="2405" spans="4:5" ht="26.1" customHeight="1">
      <c r="D2405" s="64"/>
      <c r="E2405" s="71"/>
    </row>
    <row r="2406" spans="4:5" ht="26.1" customHeight="1">
      <c r="D2406" s="64"/>
      <c r="E2406" s="71"/>
    </row>
    <row r="2407" spans="4:5" ht="26.1" customHeight="1">
      <c r="D2407" s="64"/>
      <c r="E2407" s="71"/>
    </row>
    <row r="2408" spans="4:5" ht="26.1" customHeight="1">
      <c r="D2408" s="64"/>
      <c r="E2408" s="71"/>
    </row>
    <row r="2409" spans="4:5" ht="26.1" customHeight="1">
      <c r="D2409" s="64"/>
      <c r="E2409" s="71"/>
    </row>
    <row r="2410" spans="4:5" ht="26.1" customHeight="1">
      <c r="D2410" s="64"/>
      <c r="E2410" s="71"/>
    </row>
    <row r="2411" spans="4:5" ht="26.1" customHeight="1">
      <c r="D2411" s="64"/>
      <c r="E2411" s="71"/>
    </row>
    <row r="2412" spans="4:5" ht="26.1" customHeight="1">
      <c r="D2412" s="64"/>
      <c r="E2412" s="71"/>
    </row>
    <row r="2413" spans="4:5" ht="26.1" customHeight="1">
      <c r="D2413" s="64"/>
      <c r="E2413" s="71"/>
    </row>
    <row r="2414" spans="4:5" ht="26.1" customHeight="1">
      <c r="D2414" s="64"/>
      <c r="E2414" s="71"/>
    </row>
    <row r="2415" spans="4:5" ht="26.1" customHeight="1">
      <c r="D2415" s="64"/>
      <c r="E2415" s="71"/>
    </row>
    <row r="2416" spans="4:5" ht="26.1" customHeight="1">
      <c r="D2416" s="64"/>
      <c r="E2416" s="71"/>
    </row>
    <row r="2417" spans="4:5" ht="26.1" customHeight="1">
      <c r="D2417" s="64"/>
      <c r="E2417" s="71"/>
    </row>
    <row r="2418" spans="4:5" ht="26.1" customHeight="1">
      <c r="D2418" s="64"/>
      <c r="E2418" s="71"/>
    </row>
    <row r="2419" spans="4:5" ht="26.1" customHeight="1">
      <c r="D2419" s="64"/>
      <c r="E2419" s="71"/>
    </row>
    <row r="2420" spans="4:5" ht="26.1" customHeight="1">
      <c r="D2420" s="64"/>
      <c r="E2420" s="71"/>
    </row>
    <row r="2421" spans="4:5" ht="26.1" customHeight="1">
      <c r="D2421" s="64"/>
      <c r="E2421" s="71"/>
    </row>
    <row r="2422" spans="4:5" ht="26.1" customHeight="1">
      <c r="D2422" s="64"/>
      <c r="E2422" s="71"/>
    </row>
    <row r="2423" spans="4:5" ht="26.1" customHeight="1">
      <c r="D2423" s="64"/>
      <c r="E2423" s="71"/>
    </row>
    <row r="2424" spans="4:5" ht="26.1" customHeight="1">
      <c r="D2424" s="64"/>
      <c r="E2424" s="71"/>
    </row>
    <row r="2425" spans="4:5" ht="26.1" customHeight="1">
      <c r="D2425" s="64"/>
      <c r="E2425" s="71"/>
    </row>
    <row r="2426" spans="4:5" ht="26.1" customHeight="1">
      <c r="D2426" s="64"/>
      <c r="E2426" s="71"/>
    </row>
    <row r="2427" spans="4:5" ht="26.1" customHeight="1">
      <c r="D2427" s="64"/>
      <c r="E2427" s="71"/>
    </row>
    <row r="2428" spans="4:5" ht="26.1" customHeight="1">
      <c r="D2428" s="64"/>
      <c r="E2428" s="71"/>
    </row>
    <row r="2429" spans="4:5" ht="26.1" customHeight="1">
      <c r="D2429" s="64"/>
      <c r="E2429" s="71"/>
    </row>
    <row r="2430" spans="4:5" ht="26.1" customHeight="1">
      <c r="D2430" s="64"/>
      <c r="E2430" s="71"/>
    </row>
    <row r="2431" spans="4:5" ht="26.1" customHeight="1">
      <c r="D2431" s="64"/>
      <c r="E2431" s="71"/>
    </row>
    <row r="2432" spans="4:5" ht="26.1" customHeight="1">
      <c r="D2432" s="64"/>
      <c r="E2432" s="71"/>
    </row>
    <row r="2433" spans="4:5" ht="26.1" customHeight="1">
      <c r="D2433" s="64"/>
      <c r="E2433" s="71"/>
    </row>
    <row r="2434" spans="4:5" ht="26.1" customHeight="1">
      <c r="D2434" s="64"/>
      <c r="E2434" s="71"/>
    </row>
    <row r="2435" spans="4:5" ht="26.1" customHeight="1">
      <c r="D2435" s="64"/>
      <c r="E2435" s="71"/>
    </row>
    <row r="2436" spans="4:5" ht="26.1" customHeight="1">
      <c r="D2436" s="64"/>
      <c r="E2436" s="71"/>
    </row>
    <row r="2437" spans="4:5" ht="26.1" customHeight="1">
      <c r="D2437" s="64"/>
      <c r="E2437" s="71"/>
    </row>
    <row r="2438" spans="4:5" ht="26.1" customHeight="1">
      <c r="D2438" s="64"/>
      <c r="E2438" s="71"/>
    </row>
    <row r="2439" spans="4:5" ht="26.1" customHeight="1">
      <c r="D2439" s="64"/>
      <c r="E2439" s="71"/>
    </row>
    <row r="2440" spans="4:5" ht="26.1" customHeight="1">
      <c r="D2440" s="64"/>
      <c r="E2440" s="71"/>
    </row>
    <row r="2441" spans="4:5" ht="26.1" customHeight="1">
      <c r="D2441" s="64"/>
      <c r="E2441" s="71"/>
    </row>
    <row r="2442" spans="4:5" ht="26.1" customHeight="1">
      <c r="D2442" s="64"/>
      <c r="E2442" s="71"/>
    </row>
    <row r="2443" spans="4:5" ht="26.1" customHeight="1">
      <c r="D2443" s="64"/>
      <c r="E2443" s="71"/>
    </row>
    <row r="2444" spans="4:5" ht="26.1" customHeight="1">
      <c r="D2444" s="64"/>
      <c r="E2444" s="71"/>
    </row>
    <row r="2445" spans="4:5" ht="26.1" customHeight="1">
      <c r="D2445" s="64"/>
      <c r="E2445" s="71"/>
    </row>
    <row r="2446" spans="4:5" ht="26.1" customHeight="1">
      <c r="D2446" s="64"/>
      <c r="E2446" s="71"/>
    </row>
    <row r="2447" spans="4:5" ht="26.1" customHeight="1">
      <c r="D2447" s="64"/>
      <c r="E2447" s="71"/>
    </row>
    <row r="2448" spans="4:5" ht="26.1" customHeight="1">
      <c r="D2448" s="64"/>
      <c r="E2448" s="71"/>
    </row>
    <row r="2449" spans="4:5" ht="26.1" customHeight="1">
      <c r="D2449" s="64"/>
      <c r="E2449" s="71"/>
    </row>
    <row r="2450" spans="4:5" ht="26.1" customHeight="1">
      <c r="D2450" s="64"/>
      <c r="E2450" s="71"/>
    </row>
    <row r="2451" spans="4:5" ht="26.1" customHeight="1">
      <c r="D2451" s="64"/>
      <c r="E2451" s="71"/>
    </row>
    <row r="2452" spans="4:5" ht="26.1" customHeight="1">
      <c r="D2452" s="64"/>
      <c r="E2452" s="71"/>
    </row>
    <row r="2453" spans="4:5" ht="26.1" customHeight="1">
      <c r="D2453" s="64"/>
      <c r="E2453" s="71"/>
    </row>
    <row r="2454" spans="4:5" ht="26.1" customHeight="1">
      <c r="D2454" s="64"/>
      <c r="E2454" s="71"/>
    </row>
    <row r="2455" spans="4:5" ht="26.1" customHeight="1">
      <c r="D2455" s="64"/>
      <c r="E2455" s="71"/>
    </row>
    <row r="2456" spans="4:5" ht="26.1" customHeight="1">
      <c r="D2456" s="64"/>
      <c r="E2456" s="71"/>
    </row>
    <row r="2457" spans="4:5" ht="26.1" customHeight="1">
      <c r="D2457" s="64"/>
      <c r="E2457" s="71"/>
    </row>
    <row r="2458" spans="4:5" ht="26.1" customHeight="1">
      <c r="D2458" s="64"/>
      <c r="E2458" s="71"/>
    </row>
    <row r="2459" spans="4:5" ht="26.1" customHeight="1">
      <c r="D2459" s="64"/>
      <c r="E2459" s="71"/>
    </row>
    <row r="2460" spans="4:5" ht="26.1" customHeight="1">
      <c r="D2460" s="64"/>
      <c r="E2460" s="71"/>
    </row>
    <row r="2461" spans="4:5" ht="26.1" customHeight="1">
      <c r="D2461" s="64"/>
      <c r="E2461" s="71"/>
    </row>
    <row r="2462" spans="4:5" ht="26.1" customHeight="1">
      <c r="D2462" s="64"/>
      <c r="E2462" s="71"/>
    </row>
    <row r="2463" spans="4:5" ht="26.1" customHeight="1">
      <c r="D2463" s="64"/>
      <c r="E2463" s="71"/>
    </row>
    <row r="2464" spans="4:5" ht="26.1" customHeight="1">
      <c r="D2464" s="64"/>
      <c r="E2464" s="71"/>
    </row>
    <row r="2465" spans="4:5" ht="26.1" customHeight="1">
      <c r="D2465" s="64"/>
      <c r="E2465" s="71"/>
    </row>
    <row r="2466" spans="4:5" ht="26.1" customHeight="1">
      <c r="D2466" s="64"/>
      <c r="E2466" s="71"/>
    </row>
    <row r="2467" spans="4:5" ht="26.1" customHeight="1">
      <c r="D2467" s="64"/>
      <c r="E2467" s="71"/>
    </row>
    <row r="2468" spans="4:5" ht="26.1" customHeight="1">
      <c r="D2468" s="64"/>
      <c r="E2468" s="71"/>
    </row>
    <row r="2469" spans="4:5" ht="26.1" customHeight="1">
      <c r="D2469" s="64"/>
      <c r="E2469" s="71"/>
    </row>
    <row r="2470" spans="4:5" ht="26.1" customHeight="1">
      <c r="D2470" s="64"/>
      <c r="E2470" s="71"/>
    </row>
    <row r="2471" spans="4:5" ht="26.1" customHeight="1">
      <c r="D2471" s="64"/>
      <c r="E2471" s="71"/>
    </row>
    <row r="2472" spans="4:5" ht="26.1" customHeight="1">
      <c r="D2472" s="64"/>
      <c r="E2472" s="71"/>
    </row>
    <row r="2473" spans="4:5" ht="26.1" customHeight="1">
      <c r="D2473" s="64"/>
      <c r="E2473" s="71"/>
    </row>
    <row r="2474" spans="4:5" ht="26.1" customHeight="1">
      <c r="D2474" s="64"/>
      <c r="E2474" s="71"/>
    </row>
    <row r="2475" spans="4:5" ht="26.1" customHeight="1">
      <c r="D2475" s="64"/>
      <c r="E2475" s="71"/>
    </row>
    <row r="2476" spans="4:5" ht="26.1" customHeight="1">
      <c r="D2476" s="64"/>
      <c r="E2476" s="71"/>
    </row>
    <row r="2477" spans="4:5" ht="26.1" customHeight="1">
      <c r="D2477" s="64"/>
      <c r="E2477" s="71"/>
    </row>
    <row r="2478" spans="4:5" ht="26.1" customHeight="1">
      <c r="D2478" s="64"/>
      <c r="E2478" s="71"/>
    </row>
    <row r="2479" spans="4:5" ht="26.1" customHeight="1">
      <c r="D2479" s="64"/>
      <c r="E2479" s="71"/>
    </row>
    <row r="2480" spans="4:5" ht="26.1" customHeight="1">
      <c r="D2480" s="64"/>
      <c r="E2480" s="71"/>
    </row>
    <row r="2481" spans="4:5" ht="26.1" customHeight="1">
      <c r="D2481" s="64"/>
      <c r="E2481" s="71"/>
    </row>
    <row r="2482" spans="4:5" ht="26.1" customHeight="1">
      <c r="D2482" s="64"/>
      <c r="E2482" s="71"/>
    </row>
    <row r="2483" spans="4:5" ht="26.1" customHeight="1">
      <c r="D2483" s="64"/>
      <c r="E2483" s="71"/>
    </row>
    <row r="2484" spans="4:5" ht="26.1" customHeight="1">
      <c r="D2484" s="64"/>
      <c r="E2484" s="71"/>
    </row>
    <row r="2485" spans="4:5" ht="26.1" customHeight="1">
      <c r="D2485" s="64"/>
      <c r="E2485" s="71"/>
    </row>
    <row r="2486" spans="4:5" ht="26.1" customHeight="1">
      <c r="D2486" s="64"/>
      <c r="E2486" s="71"/>
    </row>
    <row r="2487" spans="4:5" ht="26.1" customHeight="1">
      <c r="D2487" s="64"/>
      <c r="E2487" s="71"/>
    </row>
    <row r="2488" spans="4:5" ht="26.1" customHeight="1">
      <c r="D2488" s="64"/>
      <c r="E2488" s="71"/>
    </row>
    <row r="2489" spans="4:5" ht="26.1" customHeight="1">
      <c r="D2489" s="64"/>
      <c r="E2489" s="71"/>
    </row>
    <row r="2490" spans="4:5" ht="26.1" customHeight="1">
      <c r="D2490" s="64"/>
      <c r="E2490" s="71"/>
    </row>
    <row r="2491" spans="4:5" ht="26.1" customHeight="1">
      <c r="D2491" s="64"/>
      <c r="E2491" s="71"/>
    </row>
    <row r="2492" spans="4:5" ht="26.1" customHeight="1">
      <c r="D2492" s="64"/>
      <c r="E2492" s="71"/>
    </row>
    <row r="2493" spans="4:5" ht="26.1" customHeight="1">
      <c r="D2493" s="64"/>
      <c r="E2493" s="71"/>
    </row>
    <row r="2494" spans="4:5" ht="26.1" customHeight="1">
      <c r="D2494" s="64"/>
      <c r="E2494" s="71"/>
    </row>
    <row r="2495" spans="4:5" ht="26.1" customHeight="1">
      <c r="D2495" s="64"/>
      <c r="E2495" s="71"/>
    </row>
    <row r="2496" spans="4:5" ht="26.1" customHeight="1">
      <c r="D2496" s="64"/>
      <c r="E2496" s="71"/>
    </row>
    <row r="2497" spans="4:5" ht="26.1" customHeight="1">
      <c r="D2497" s="64"/>
      <c r="E2497" s="71"/>
    </row>
    <row r="2498" spans="4:5" ht="26.1" customHeight="1">
      <c r="D2498" s="64"/>
      <c r="E2498" s="71"/>
    </row>
    <row r="2499" spans="4:5" ht="26.1" customHeight="1">
      <c r="D2499" s="64"/>
      <c r="E2499" s="71"/>
    </row>
    <row r="2500" spans="4:5" ht="26.1" customHeight="1">
      <c r="D2500" s="64"/>
      <c r="E2500" s="71"/>
    </row>
    <row r="2501" spans="4:5" ht="26.1" customHeight="1">
      <c r="D2501" s="64"/>
      <c r="E2501" s="71"/>
    </row>
    <row r="2502" spans="4:5" ht="26.1" customHeight="1">
      <c r="D2502" s="64"/>
      <c r="E2502" s="71"/>
    </row>
    <row r="2503" spans="4:5" ht="26.1" customHeight="1">
      <c r="D2503" s="64"/>
      <c r="E2503" s="71"/>
    </row>
    <row r="2504" spans="4:5" ht="26.1" customHeight="1">
      <c r="D2504" s="64"/>
      <c r="E2504" s="71"/>
    </row>
    <row r="2505" spans="4:5" ht="26.1" customHeight="1">
      <c r="D2505" s="64"/>
      <c r="E2505" s="71"/>
    </row>
    <row r="2506" spans="4:5" ht="26.1" customHeight="1">
      <c r="D2506" s="64"/>
      <c r="E2506" s="71"/>
    </row>
    <row r="2507" spans="4:5" ht="26.1" customHeight="1">
      <c r="D2507" s="64"/>
      <c r="E2507" s="71"/>
    </row>
    <row r="2508" spans="4:5" ht="26.1" customHeight="1">
      <c r="D2508" s="64"/>
      <c r="E2508" s="71"/>
    </row>
    <row r="2509" spans="4:5" ht="26.1" customHeight="1">
      <c r="D2509" s="64"/>
      <c r="E2509" s="71"/>
    </row>
    <row r="2510" spans="4:5" ht="26.1" customHeight="1">
      <c r="D2510" s="64"/>
      <c r="E2510" s="71"/>
    </row>
    <row r="2511" spans="4:5" ht="26.1" customHeight="1">
      <c r="D2511" s="64"/>
      <c r="E2511" s="71"/>
    </row>
    <row r="2512" spans="4:5" ht="26.1" customHeight="1">
      <c r="D2512" s="64"/>
      <c r="E2512" s="71"/>
    </row>
    <row r="2513" spans="4:5" ht="26.1" customHeight="1">
      <c r="D2513" s="64"/>
      <c r="E2513" s="71"/>
    </row>
    <row r="2514" spans="4:5" ht="26.1" customHeight="1">
      <c r="D2514" s="64"/>
      <c r="E2514" s="71"/>
    </row>
    <row r="2515" spans="4:5" ht="26.1" customHeight="1">
      <c r="D2515" s="64"/>
      <c r="E2515" s="71"/>
    </row>
    <row r="2516" spans="4:5" ht="26.1" customHeight="1">
      <c r="D2516" s="64"/>
      <c r="E2516" s="71"/>
    </row>
    <row r="2517" spans="4:5" ht="26.1" customHeight="1">
      <c r="D2517" s="64"/>
      <c r="E2517" s="71"/>
    </row>
    <row r="2518" spans="4:5" ht="26.1" customHeight="1">
      <c r="D2518" s="64"/>
      <c r="E2518" s="71"/>
    </row>
    <row r="2519" spans="4:5" ht="26.1" customHeight="1">
      <c r="D2519" s="64"/>
      <c r="E2519" s="71"/>
    </row>
    <row r="2520" spans="4:5" ht="26.1" customHeight="1">
      <c r="D2520" s="64"/>
      <c r="E2520" s="71"/>
    </row>
    <row r="2521" spans="4:5" ht="26.1" customHeight="1">
      <c r="D2521" s="64"/>
      <c r="E2521" s="71"/>
    </row>
    <row r="2522" spans="4:5" ht="26.1" customHeight="1">
      <c r="D2522" s="64"/>
      <c r="E2522" s="71"/>
    </row>
    <row r="2523" spans="4:5" ht="26.1" customHeight="1">
      <c r="D2523" s="64"/>
      <c r="E2523" s="71"/>
    </row>
    <row r="2524" spans="4:5" ht="26.1" customHeight="1">
      <c r="D2524" s="64"/>
      <c r="E2524" s="71"/>
    </row>
    <row r="2525" spans="4:5" ht="26.1" customHeight="1">
      <c r="D2525" s="64"/>
      <c r="E2525" s="71"/>
    </row>
    <row r="2526" spans="4:5" ht="26.1" customHeight="1">
      <c r="D2526" s="64"/>
      <c r="E2526" s="71"/>
    </row>
    <row r="2527" spans="4:5" ht="26.1" customHeight="1">
      <c r="D2527" s="64"/>
      <c r="E2527" s="71"/>
    </row>
    <row r="2528" spans="4:5" ht="26.1" customHeight="1">
      <c r="D2528" s="64"/>
      <c r="E2528" s="71"/>
    </row>
    <row r="2529" spans="4:5" ht="26.1" customHeight="1">
      <c r="D2529" s="64"/>
      <c r="E2529" s="71"/>
    </row>
    <row r="2530" spans="4:5" ht="26.1" customHeight="1">
      <c r="D2530" s="64"/>
      <c r="E2530" s="71"/>
    </row>
    <row r="2531" spans="4:5" ht="26.1" customHeight="1">
      <c r="D2531" s="64"/>
      <c r="E2531" s="71"/>
    </row>
    <row r="2532" spans="4:5" ht="26.1" customHeight="1">
      <c r="D2532" s="64"/>
      <c r="E2532" s="71"/>
    </row>
    <row r="2533" spans="4:5" ht="26.1" customHeight="1">
      <c r="D2533" s="64"/>
      <c r="E2533" s="71"/>
    </row>
    <row r="2534" spans="4:5" ht="26.1" customHeight="1">
      <c r="D2534" s="64"/>
      <c r="E2534" s="71"/>
    </row>
    <row r="2535" spans="4:5" ht="26.1" customHeight="1">
      <c r="D2535" s="64"/>
      <c r="E2535" s="71"/>
    </row>
    <row r="2536" spans="4:5" ht="26.1" customHeight="1">
      <c r="D2536" s="64"/>
      <c r="E2536" s="71"/>
    </row>
    <row r="2537" spans="4:5" ht="26.1" customHeight="1">
      <c r="D2537" s="64"/>
      <c r="E2537" s="71"/>
    </row>
    <row r="2538" spans="4:5" ht="26.1" customHeight="1">
      <c r="D2538" s="64"/>
      <c r="E2538" s="71"/>
    </row>
    <row r="2539" spans="4:5" ht="26.1" customHeight="1">
      <c r="D2539" s="64"/>
      <c r="E2539" s="71"/>
    </row>
    <row r="2540" spans="4:5" ht="26.1" customHeight="1">
      <c r="D2540" s="64"/>
      <c r="E2540" s="71"/>
    </row>
    <row r="2541" spans="4:5" ht="26.1" customHeight="1">
      <c r="D2541" s="64"/>
      <c r="E2541" s="71"/>
    </row>
    <row r="2542" spans="4:5" ht="26.1" customHeight="1">
      <c r="D2542" s="64"/>
      <c r="E2542" s="71"/>
    </row>
    <row r="2543" spans="4:5" ht="26.1" customHeight="1">
      <c r="D2543" s="64"/>
      <c r="E2543" s="71"/>
    </row>
    <row r="2544" spans="4:5" ht="26.1" customHeight="1">
      <c r="D2544" s="64"/>
      <c r="E2544" s="71"/>
    </row>
    <row r="2545" spans="4:5" ht="26.1" customHeight="1">
      <c r="D2545" s="64"/>
      <c r="E2545" s="71"/>
    </row>
    <row r="2546" spans="4:5" ht="26.1" customHeight="1">
      <c r="D2546" s="64"/>
      <c r="E2546" s="71"/>
    </row>
    <row r="2547" spans="4:5" ht="26.1" customHeight="1">
      <c r="D2547" s="64"/>
      <c r="E2547" s="71"/>
    </row>
    <row r="2548" spans="4:5" ht="26.1" customHeight="1">
      <c r="D2548" s="64"/>
      <c r="E2548" s="71"/>
    </row>
    <row r="2549" spans="4:5" ht="26.1" customHeight="1">
      <c r="D2549" s="64"/>
      <c r="E2549" s="71"/>
    </row>
    <row r="2550" spans="4:5" ht="26.1" customHeight="1">
      <c r="D2550" s="64"/>
      <c r="E2550" s="71"/>
    </row>
    <row r="2551" spans="4:5" ht="26.1" customHeight="1">
      <c r="D2551" s="64"/>
      <c r="E2551" s="71"/>
    </row>
    <row r="2552" spans="4:5" ht="26.1" customHeight="1">
      <c r="D2552" s="64"/>
      <c r="E2552" s="71"/>
    </row>
    <row r="2553" spans="4:5" ht="26.1" customHeight="1">
      <c r="D2553" s="64"/>
      <c r="E2553" s="71"/>
    </row>
    <row r="2554" spans="4:5" ht="26.1" customHeight="1">
      <c r="D2554" s="64"/>
      <c r="E2554" s="71"/>
    </row>
    <row r="2555" spans="4:5" ht="26.1" customHeight="1">
      <c r="D2555" s="64"/>
      <c r="E2555" s="71"/>
    </row>
    <row r="2556" spans="4:5" ht="26.1" customHeight="1">
      <c r="D2556" s="64"/>
      <c r="E2556" s="71"/>
    </row>
    <row r="2557" spans="4:5" ht="26.1" customHeight="1">
      <c r="D2557" s="64"/>
      <c r="E2557" s="71"/>
    </row>
    <row r="2558" spans="4:5" ht="26.1" customHeight="1">
      <c r="D2558" s="64"/>
      <c r="E2558" s="71"/>
    </row>
    <row r="2559" spans="4:5" ht="26.1" customHeight="1">
      <c r="D2559" s="64"/>
      <c r="E2559" s="71"/>
    </row>
    <row r="2560" spans="4:5" ht="26.1" customHeight="1">
      <c r="D2560" s="64"/>
      <c r="E2560" s="71"/>
    </row>
    <row r="2561" spans="4:5" ht="26.1" customHeight="1">
      <c r="D2561" s="64"/>
      <c r="E2561" s="71"/>
    </row>
    <row r="2562" spans="4:5" ht="26.1" customHeight="1">
      <c r="D2562" s="64"/>
      <c r="E2562" s="71"/>
    </row>
    <row r="2563" spans="4:5" ht="26.1" customHeight="1">
      <c r="D2563" s="64"/>
      <c r="E2563" s="71"/>
    </row>
    <row r="2564" spans="4:5" ht="26.1" customHeight="1">
      <c r="D2564" s="64"/>
      <c r="E2564" s="71"/>
    </row>
    <row r="2565" spans="4:5" ht="26.1" customHeight="1">
      <c r="D2565" s="64"/>
      <c r="E2565" s="71"/>
    </row>
    <row r="2566" spans="4:5" ht="26.1" customHeight="1">
      <c r="D2566" s="64"/>
      <c r="E2566" s="71"/>
    </row>
    <row r="2567" spans="4:5" ht="26.1" customHeight="1">
      <c r="D2567" s="64"/>
      <c r="E2567" s="71"/>
    </row>
    <row r="2568" spans="4:5" ht="26.1" customHeight="1">
      <c r="D2568" s="64"/>
      <c r="E2568" s="71"/>
    </row>
    <row r="2569" spans="4:5" ht="26.1" customHeight="1">
      <c r="D2569" s="64"/>
      <c r="E2569" s="71"/>
    </row>
    <row r="2570" spans="4:5" ht="26.1" customHeight="1">
      <c r="D2570" s="64"/>
      <c r="E2570" s="71"/>
    </row>
    <row r="2571" spans="4:5" ht="26.1" customHeight="1">
      <c r="D2571" s="64"/>
      <c r="E2571" s="71"/>
    </row>
    <row r="2572" spans="4:5" ht="26.1" customHeight="1">
      <c r="D2572" s="64"/>
      <c r="E2572" s="71"/>
    </row>
    <row r="2573" spans="4:5" ht="26.1" customHeight="1">
      <c r="D2573" s="64"/>
      <c r="E2573" s="71"/>
    </row>
    <row r="2574" spans="4:5" ht="26.1" customHeight="1">
      <c r="D2574" s="64"/>
      <c r="E2574" s="71"/>
    </row>
    <row r="2575" spans="4:5" ht="26.1" customHeight="1">
      <c r="D2575" s="64"/>
      <c r="E2575" s="71"/>
    </row>
    <row r="2576" spans="4:5" ht="26.1" customHeight="1">
      <c r="D2576" s="64"/>
      <c r="E2576" s="71"/>
    </row>
    <row r="2577" spans="4:5" ht="26.1" customHeight="1">
      <c r="D2577" s="64"/>
      <c r="E2577" s="71"/>
    </row>
    <row r="2578" spans="4:5" ht="26.1" customHeight="1">
      <c r="D2578" s="64"/>
      <c r="E2578" s="71"/>
    </row>
    <row r="2579" spans="4:5" ht="26.1" customHeight="1">
      <c r="D2579" s="64"/>
      <c r="E2579" s="71"/>
    </row>
    <row r="2580" spans="4:5" ht="26.1" customHeight="1">
      <c r="D2580" s="64"/>
      <c r="E2580" s="71"/>
    </row>
    <row r="2581" spans="4:5" ht="26.1" customHeight="1">
      <c r="D2581" s="64"/>
      <c r="E2581" s="71"/>
    </row>
    <row r="2582" spans="4:5" ht="26.1" customHeight="1">
      <c r="D2582" s="64"/>
      <c r="E2582" s="71"/>
    </row>
    <row r="2583" spans="4:5" ht="26.1" customHeight="1">
      <c r="D2583" s="64"/>
      <c r="E2583" s="71"/>
    </row>
    <row r="2584" spans="4:5" ht="26.1" customHeight="1">
      <c r="D2584" s="64"/>
      <c r="E2584" s="71"/>
    </row>
    <row r="2585" spans="4:5" ht="26.1" customHeight="1">
      <c r="D2585" s="64"/>
      <c r="E2585" s="71"/>
    </row>
    <row r="2586" spans="4:5" ht="26.1" customHeight="1">
      <c r="D2586" s="64"/>
      <c r="E2586" s="71"/>
    </row>
    <row r="2587" spans="4:5" ht="26.1" customHeight="1">
      <c r="D2587" s="64"/>
      <c r="E2587" s="71"/>
    </row>
    <row r="2588" spans="4:5" ht="26.1" customHeight="1">
      <c r="D2588" s="64"/>
      <c r="E2588" s="71"/>
    </row>
    <row r="2589" spans="4:5" ht="26.1" customHeight="1">
      <c r="D2589" s="64"/>
      <c r="E2589" s="71"/>
    </row>
    <row r="2590" spans="4:5" ht="26.1" customHeight="1">
      <c r="D2590" s="64"/>
      <c r="E2590" s="71"/>
    </row>
    <row r="2591" spans="4:5" ht="26.1" customHeight="1">
      <c r="D2591" s="64"/>
      <c r="E2591" s="71"/>
    </row>
    <row r="2592" spans="4:5" ht="26.1" customHeight="1">
      <c r="D2592" s="64"/>
      <c r="E2592" s="71"/>
    </row>
    <row r="2593" spans="4:5" ht="26.1" customHeight="1">
      <c r="D2593" s="64"/>
      <c r="E2593" s="71"/>
    </row>
    <row r="2594" spans="4:5" ht="26.1" customHeight="1">
      <c r="D2594" s="64"/>
      <c r="E2594" s="71"/>
    </row>
    <row r="2595" spans="4:5" ht="26.1" customHeight="1">
      <c r="D2595" s="64"/>
      <c r="E2595" s="71"/>
    </row>
    <row r="2596" spans="4:5" ht="26.1" customHeight="1">
      <c r="D2596" s="64"/>
      <c r="E2596" s="71"/>
    </row>
    <row r="2597" spans="4:5" ht="26.1" customHeight="1">
      <c r="D2597" s="64"/>
      <c r="E2597" s="71"/>
    </row>
    <row r="2598" spans="4:5" ht="26.1" customHeight="1">
      <c r="D2598" s="64"/>
      <c r="E2598" s="71"/>
    </row>
    <row r="2599" spans="4:5" ht="26.1" customHeight="1">
      <c r="D2599" s="64"/>
      <c r="E2599" s="71"/>
    </row>
    <row r="2600" spans="4:5" ht="26.1" customHeight="1">
      <c r="D2600" s="64"/>
      <c r="E2600" s="71"/>
    </row>
    <row r="2601" spans="4:5" ht="26.1" customHeight="1">
      <c r="D2601" s="64"/>
      <c r="E2601" s="71"/>
    </row>
    <row r="2602" spans="4:5" ht="26.1" customHeight="1">
      <c r="D2602" s="64"/>
      <c r="E2602" s="71"/>
    </row>
    <row r="2603" spans="4:5" ht="26.1" customHeight="1">
      <c r="D2603" s="64"/>
      <c r="E2603" s="71"/>
    </row>
    <row r="2604" spans="4:5" ht="26.1" customHeight="1">
      <c r="D2604" s="64"/>
      <c r="E2604" s="71"/>
    </row>
    <row r="2605" spans="4:5" ht="26.1" customHeight="1">
      <c r="D2605" s="64"/>
      <c r="E2605" s="71"/>
    </row>
    <row r="2606" spans="4:5" ht="26.1" customHeight="1">
      <c r="D2606" s="64"/>
      <c r="E2606" s="71"/>
    </row>
    <row r="2607" spans="4:5" ht="26.1" customHeight="1">
      <c r="D2607" s="64"/>
      <c r="E2607" s="71"/>
    </row>
    <row r="2608" spans="4:5" ht="26.1" customHeight="1">
      <c r="D2608" s="64"/>
      <c r="E2608" s="71"/>
    </row>
    <row r="2609" spans="4:5" ht="26.1" customHeight="1">
      <c r="D2609" s="64"/>
      <c r="E2609" s="71"/>
    </row>
    <row r="2610" spans="4:5" ht="26.1" customHeight="1">
      <c r="D2610" s="64"/>
      <c r="E2610" s="71"/>
    </row>
    <row r="2611" spans="4:5" ht="26.1" customHeight="1">
      <c r="D2611" s="64"/>
      <c r="E2611" s="71"/>
    </row>
    <row r="2612" spans="4:5" ht="26.1" customHeight="1">
      <c r="D2612" s="64"/>
      <c r="E2612" s="71"/>
    </row>
    <row r="2613" spans="4:5" ht="26.1" customHeight="1">
      <c r="D2613" s="64"/>
      <c r="E2613" s="71"/>
    </row>
    <row r="2614" spans="4:5" ht="26.1" customHeight="1">
      <c r="D2614" s="64"/>
      <c r="E2614" s="71"/>
    </row>
    <row r="2615" spans="4:5" ht="26.1" customHeight="1">
      <c r="D2615" s="64"/>
      <c r="E2615" s="71"/>
    </row>
    <row r="2616" spans="4:5" ht="26.1" customHeight="1">
      <c r="D2616" s="64"/>
      <c r="E2616" s="71"/>
    </row>
    <row r="2617" spans="4:5" ht="26.1" customHeight="1">
      <c r="D2617" s="64"/>
      <c r="E2617" s="71"/>
    </row>
    <row r="2618" spans="4:5" ht="26.1" customHeight="1">
      <c r="D2618" s="64"/>
      <c r="E2618" s="71"/>
    </row>
    <row r="2619" spans="4:5" ht="26.1" customHeight="1">
      <c r="D2619" s="64"/>
      <c r="E2619" s="71"/>
    </row>
    <row r="2620" spans="4:5" ht="26.1" customHeight="1">
      <c r="D2620" s="64"/>
      <c r="E2620" s="71"/>
    </row>
    <row r="2621" spans="4:5" ht="26.1" customHeight="1">
      <c r="D2621" s="64"/>
      <c r="E2621" s="71"/>
    </row>
    <row r="2622" spans="4:5" ht="26.1" customHeight="1">
      <c r="D2622" s="64"/>
      <c r="E2622" s="71"/>
    </row>
    <row r="2623" spans="4:5" ht="26.1" customHeight="1">
      <c r="D2623" s="64"/>
      <c r="E2623" s="71"/>
    </row>
    <row r="2624" spans="4:5" ht="26.1" customHeight="1">
      <c r="D2624" s="64"/>
      <c r="E2624" s="71"/>
    </row>
    <row r="2625" spans="4:5" ht="26.1" customHeight="1">
      <c r="D2625" s="64"/>
      <c r="E2625" s="71"/>
    </row>
    <row r="2626" spans="4:5" ht="26.1" customHeight="1">
      <c r="D2626" s="64"/>
      <c r="E2626" s="71"/>
    </row>
    <row r="2627" spans="4:5" ht="26.1" customHeight="1">
      <c r="D2627" s="64"/>
      <c r="E2627" s="71"/>
    </row>
    <row r="2628" spans="4:5" ht="26.1" customHeight="1">
      <c r="D2628" s="64"/>
      <c r="E2628" s="71"/>
    </row>
    <row r="2629" spans="4:5" ht="26.1" customHeight="1">
      <c r="D2629" s="64"/>
      <c r="E2629" s="71"/>
    </row>
    <row r="2630" spans="4:5" ht="26.1" customHeight="1">
      <c r="D2630" s="64"/>
      <c r="E2630" s="71"/>
    </row>
    <row r="2631" spans="4:5" ht="26.1" customHeight="1">
      <c r="D2631" s="64"/>
      <c r="E2631" s="71"/>
    </row>
    <row r="2632" spans="4:5" ht="26.1" customHeight="1">
      <c r="D2632" s="64"/>
      <c r="E2632" s="71"/>
    </row>
    <row r="2633" spans="4:5" ht="26.1" customHeight="1">
      <c r="D2633" s="64"/>
      <c r="E2633" s="71"/>
    </row>
    <row r="2634" spans="4:5" ht="26.1" customHeight="1">
      <c r="D2634" s="64"/>
      <c r="E2634" s="71"/>
    </row>
    <row r="2635" spans="4:5" ht="26.1" customHeight="1">
      <c r="D2635" s="64"/>
      <c r="E2635" s="71"/>
    </row>
    <row r="2636" spans="4:5" ht="26.1" customHeight="1">
      <c r="D2636" s="64"/>
      <c r="E2636" s="71"/>
    </row>
    <row r="2637" spans="4:5" ht="26.1" customHeight="1">
      <c r="D2637" s="64"/>
      <c r="E2637" s="71"/>
    </row>
    <row r="2638" spans="4:5" ht="26.1" customHeight="1">
      <c r="D2638" s="64"/>
      <c r="E2638" s="71"/>
    </row>
    <row r="2639" spans="4:5" ht="26.1" customHeight="1">
      <c r="D2639" s="64"/>
      <c r="E2639" s="71"/>
    </row>
    <row r="2640" spans="4:5" ht="26.1" customHeight="1">
      <c r="D2640" s="64"/>
      <c r="E2640" s="71"/>
    </row>
    <row r="2641" spans="4:5" ht="26.1" customHeight="1">
      <c r="D2641" s="64"/>
      <c r="E2641" s="71"/>
    </row>
    <row r="2642" spans="4:5" ht="26.1" customHeight="1">
      <c r="D2642" s="64"/>
      <c r="E2642" s="71"/>
    </row>
    <row r="2643" spans="4:5" ht="26.1" customHeight="1">
      <c r="D2643" s="64"/>
      <c r="E2643" s="71"/>
    </row>
    <row r="2644" spans="4:5" ht="26.1" customHeight="1">
      <c r="D2644" s="64"/>
      <c r="E2644" s="71"/>
    </row>
    <row r="2645" spans="4:5" ht="26.1" customHeight="1">
      <c r="D2645" s="64"/>
      <c r="E2645" s="71"/>
    </row>
    <row r="2646" spans="4:5" ht="26.1" customHeight="1">
      <c r="D2646" s="64"/>
      <c r="E2646" s="71"/>
    </row>
    <row r="2647" spans="4:5" ht="26.1" customHeight="1">
      <c r="D2647" s="64"/>
      <c r="E2647" s="71"/>
    </row>
    <row r="2648" spans="4:5" ht="26.1" customHeight="1">
      <c r="D2648" s="64"/>
      <c r="E2648" s="71"/>
    </row>
    <row r="2649" spans="4:5" ht="26.1" customHeight="1">
      <c r="D2649" s="64"/>
      <c r="E2649" s="71"/>
    </row>
    <row r="2650" spans="4:5" ht="26.1" customHeight="1">
      <c r="D2650" s="64"/>
      <c r="E2650" s="71"/>
    </row>
    <row r="2651" spans="4:5" ht="26.1" customHeight="1">
      <c r="D2651" s="64"/>
      <c r="E2651" s="71"/>
    </row>
    <row r="2652" spans="4:5" ht="26.1" customHeight="1">
      <c r="D2652" s="64"/>
      <c r="E2652" s="71"/>
    </row>
    <row r="2653" spans="4:5" ht="26.1" customHeight="1">
      <c r="D2653" s="64"/>
      <c r="E2653" s="71"/>
    </row>
    <row r="2654" spans="4:5" ht="26.1" customHeight="1">
      <c r="D2654" s="64"/>
      <c r="E2654" s="71"/>
    </row>
    <row r="2655" spans="4:5" ht="26.1" customHeight="1">
      <c r="D2655" s="64"/>
      <c r="E2655" s="71"/>
    </row>
    <row r="2656" spans="4:5" ht="26.1" customHeight="1">
      <c r="D2656" s="64"/>
      <c r="E2656" s="71"/>
    </row>
    <row r="2657" spans="4:5" ht="26.1" customHeight="1">
      <c r="D2657" s="64"/>
      <c r="E2657" s="71"/>
    </row>
    <row r="2658" spans="4:5" ht="26.1" customHeight="1">
      <c r="D2658" s="64"/>
      <c r="E2658" s="71"/>
    </row>
    <row r="2659" spans="4:5" ht="26.1" customHeight="1">
      <c r="D2659" s="64"/>
      <c r="E2659" s="71"/>
    </row>
    <row r="2660" spans="4:5" ht="26.1" customHeight="1">
      <c r="D2660" s="64"/>
      <c r="E2660" s="71"/>
    </row>
    <row r="2661" spans="4:5" ht="26.1" customHeight="1">
      <c r="D2661" s="64"/>
      <c r="E2661" s="71"/>
    </row>
    <row r="2662" spans="4:5" ht="26.1" customHeight="1">
      <c r="D2662" s="64"/>
      <c r="E2662" s="71"/>
    </row>
    <row r="2663" spans="4:5" ht="26.1" customHeight="1">
      <c r="D2663" s="64"/>
      <c r="E2663" s="71"/>
    </row>
    <row r="2664" spans="4:5" ht="26.1" customHeight="1">
      <c r="D2664" s="64"/>
      <c r="E2664" s="71"/>
    </row>
    <row r="2665" spans="4:5" ht="26.1" customHeight="1">
      <c r="D2665" s="64"/>
      <c r="E2665" s="71"/>
    </row>
    <row r="2666" spans="4:5" ht="26.1" customHeight="1">
      <c r="D2666" s="64"/>
      <c r="E2666" s="71"/>
    </row>
    <row r="2667" spans="4:5" ht="26.1" customHeight="1">
      <c r="D2667" s="64"/>
      <c r="E2667" s="71"/>
    </row>
    <row r="2668" spans="4:5" ht="26.1" customHeight="1">
      <c r="D2668" s="64"/>
      <c r="E2668" s="71"/>
    </row>
    <row r="2669" spans="4:5" ht="26.1" customHeight="1">
      <c r="D2669" s="64"/>
      <c r="E2669" s="71"/>
    </row>
    <row r="2670" spans="4:5" ht="26.1" customHeight="1">
      <c r="D2670" s="64"/>
      <c r="E2670" s="71"/>
    </row>
    <row r="2671" spans="4:5" ht="26.1" customHeight="1">
      <c r="D2671" s="64"/>
      <c r="E2671" s="71"/>
    </row>
    <row r="2672" spans="4:5" ht="26.1" customHeight="1">
      <c r="D2672" s="64"/>
      <c r="E2672" s="71"/>
    </row>
    <row r="2673" spans="4:5" ht="26.1" customHeight="1">
      <c r="D2673" s="64"/>
      <c r="E2673" s="71"/>
    </row>
    <row r="2674" spans="4:5" ht="26.1" customHeight="1">
      <c r="D2674" s="64"/>
      <c r="E2674" s="71"/>
    </row>
    <row r="2675" spans="4:5" ht="26.1" customHeight="1">
      <c r="D2675" s="64"/>
      <c r="E2675" s="71"/>
    </row>
    <row r="2676" spans="4:5" ht="26.1" customHeight="1">
      <c r="D2676" s="64"/>
      <c r="E2676" s="71"/>
    </row>
    <row r="2677" spans="4:5" ht="26.1" customHeight="1">
      <c r="D2677" s="64"/>
      <c r="E2677" s="71"/>
    </row>
    <row r="2678" spans="4:5" ht="26.1" customHeight="1">
      <c r="D2678" s="64"/>
      <c r="E2678" s="71"/>
    </row>
    <row r="2679" spans="4:5" ht="26.1" customHeight="1">
      <c r="D2679" s="64"/>
      <c r="E2679" s="71"/>
    </row>
    <row r="2680" spans="4:5" ht="26.1" customHeight="1">
      <c r="D2680" s="64"/>
      <c r="E2680" s="71"/>
    </row>
    <row r="2681" spans="4:5" ht="26.1" customHeight="1">
      <c r="D2681" s="64"/>
      <c r="E2681" s="71"/>
    </row>
    <row r="2682" spans="4:5" ht="26.1" customHeight="1">
      <c r="D2682" s="64"/>
      <c r="E2682" s="71"/>
    </row>
    <row r="2683" spans="4:5" ht="26.1" customHeight="1">
      <c r="D2683" s="64"/>
      <c r="E2683" s="71"/>
    </row>
    <row r="2684" spans="4:5" ht="26.1" customHeight="1">
      <c r="D2684" s="64"/>
      <c r="E2684" s="71"/>
    </row>
    <row r="2685" spans="4:5" ht="26.1" customHeight="1">
      <c r="D2685" s="64"/>
      <c r="E2685" s="71"/>
    </row>
    <row r="2686" spans="4:5" ht="26.1" customHeight="1">
      <c r="D2686" s="64"/>
      <c r="E2686" s="71"/>
    </row>
    <row r="2687" spans="4:5" ht="26.1" customHeight="1">
      <c r="D2687" s="64"/>
      <c r="E2687" s="71"/>
    </row>
    <row r="2688" spans="4:5" ht="26.1" customHeight="1">
      <c r="D2688" s="64"/>
      <c r="E2688" s="71"/>
    </row>
    <row r="2689" spans="4:5" ht="26.1" customHeight="1">
      <c r="D2689" s="64"/>
      <c r="E2689" s="71"/>
    </row>
    <row r="2690" spans="4:5" ht="26.1" customHeight="1">
      <c r="D2690" s="64"/>
      <c r="E2690" s="71"/>
    </row>
    <row r="2691" spans="4:5" ht="26.1" customHeight="1">
      <c r="D2691" s="64"/>
      <c r="E2691" s="71"/>
    </row>
    <row r="2692" spans="4:5" ht="26.1" customHeight="1">
      <c r="D2692" s="64"/>
      <c r="E2692" s="71"/>
    </row>
    <row r="2693" spans="4:5" ht="26.1" customHeight="1">
      <c r="D2693" s="64"/>
      <c r="E2693" s="71"/>
    </row>
    <row r="2694" spans="4:5" ht="26.1" customHeight="1">
      <c r="D2694" s="64"/>
      <c r="E2694" s="71"/>
    </row>
    <row r="2695" spans="4:5" ht="26.1" customHeight="1">
      <c r="D2695" s="64"/>
      <c r="E2695" s="71"/>
    </row>
    <row r="2696" spans="4:5" ht="26.1" customHeight="1">
      <c r="D2696" s="64"/>
      <c r="E2696" s="71"/>
    </row>
    <row r="2697" spans="4:5" ht="26.1" customHeight="1">
      <c r="D2697" s="64"/>
      <c r="E2697" s="71"/>
    </row>
    <row r="2698" spans="4:5" ht="26.1" customHeight="1">
      <c r="D2698" s="64"/>
      <c r="E2698" s="71"/>
    </row>
    <row r="2699" spans="4:5" ht="26.1" customHeight="1">
      <c r="D2699" s="64"/>
      <c r="E2699" s="71"/>
    </row>
    <row r="2700" spans="4:5" ht="26.1" customHeight="1">
      <c r="D2700" s="64"/>
      <c r="E2700" s="71"/>
    </row>
    <row r="2701" spans="4:5" ht="26.1" customHeight="1">
      <c r="D2701" s="64"/>
      <c r="E2701" s="71"/>
    </row>
    <row r="2702" spans="4:5" ht="26.1" customHeight="1">
      <c r="D2702" s="64"/>
      <c r="E2702" s="71"/>
    </row>
    <row r="2703" spans="4:5" ht="26.1" customHeight="1">
      <c r="D2703" s="64"/>
      <c r="E2703" s="71"/>
    </row>
    <row r="2704" spans="4:5" ht="26.1" customHeight="1">
      <c r="D2704" s="64"/>
      <c r="E2704" s="71"/>
    </row>
    <row r="2705" spans="4:5" ht="26.1" customHeight="1">
      <c r="D2705" s="64"/>
      <c r="E2705" s="71"/>
    </row>
    <row r="2706" spans="4:5" ht="26.1" customHeight="1">
      <c r="D2706" s="64"/>
      <c r="E2706" s="71"/>
    </row>
    <row r="2707" spans="4:5" ht="26.1" customHeight="1">
      <c r="D2707" s="64"/>
      <c r="E2707" s="71"/>
    </row>
    <row r="2708" spans="4:5" ht="26.1" customHeight="1">
      <c r="D2708" s="64"/>
      <c r="E2708" s="71"/>
    </row>
    <row r="2709" spans="4:5" ht="26.1" customHeight="1">
      <c r="D2709" s="64"/>
      <c r="E2709" s="71"/>
    </row>
    <row r="2710" spans="4:5" ht="26.1" customHeight="1">
      <c r="D2710" s="64"/>
      <c r="E2710" s="71"/>
    </row>
    <row r="2711" spans="4:5" ht="26.1" customHeight="1">
      <c r="D2711" s="64"/>
      <c r="E2711" s="71"/>
    </row>
    <row r="2712" spans="4:5" ht="26.1" customHeight="1">
      <c r="D2712" s="64"/>
      <c r="E2712" s="71"/>
    </row>
    <row r="2713" spans="4:5" ht="26.1" customHeight="1">
      <c r="D2713" s="64"/>
      <c r="E2713" s="71"/>
    </row>
    <row r="2714" spans="4:5" ht="26.1" customHeight="1">
      <c r="D2714" s="64"/>
      <c r="E2714" s="71"/>
    </row>
    <row r="2715" spans="4:5" ht="26.1" customHeight="1">
      <c r="D2715" s="64"/>
      <c r="E2715" s="71"/>
    </row>
    <row r="2716" spans="4:5" ht="26.1" customHeight="1">
      <c r="D2716" s="64"/>
      <c r="E2716" s="71"/>
    </row>
    <row r="2717" spans="4:5" ht="26.1" customHeight="1">
      <c r="D2717" s="64"/>
      <c r="E2717" s="71"/>
    </row>
    <row r="2718" spans="4:5" ht="26.1" customHeight="1">
      <c r="D2718" s="64"/>
      <c r="E2718" s="71"/>
    </row>
    <row r="2719" spans="4:5" ht="26.1" customHeight="1">
      <c r="D2719" s="64"/>
      <c r="E2719" s="71"/>
    </row>
    <row r="2720" spans="4:5" ht="26.1" customHeight="1">
      <c r="D2720" s="64"/>
      <c r="E2720" s="71"/>
    </row>
    <row r="2721" spans="4:5" ht="26.1" customHeight="1">
      <c r="D2721" s="64"/>
      <c r="E2721" s="71"/>
    </row>
    <row r="2722" spans="4:5" ht="26.1" customHeight="1">
      <c r="D2722" s="64"/>
      <c r="E2722" s="71"/>
    </row>
    <row r="2723" spans="4:5" ht="26.1" customHeight="1">
      <c r="D2723" s="64"/>
      <c r="E2723" s="71"/>
    </row>
    <row r="2724" spans="4:5" ht="26.1" customHeight="1">
      <c r="D2724" s="64"/>
      <c r="E2724" s="71"/>
    </row>
    <row r="2725" spans="4:5" ht="26.1" customHeight="1">
      <c r="D2725" s="64"/>
      <c r="E2725" s="71"/>
    </row>
    <row r="2726" spans="4:5" ht="26.1" customHeight="1">
      <c r="D2726" s="64"/>
      <c r="E2726" s="71"/>
    </row>
    <row r="2727" spans="4:5" ht="26.1" customHeight="1">
      <c r="D2727" s="64"/>
      <c r="E2727" s="71"/>
    </row>
    <row r="2728" spans="4:5" ht="26.1" customHeight="1">
      <c r="D2728" s="64"/>
      <c r="E2728" s="71"/>
    </row>
    <row r="2729" spans="4:5" ht="26.1" customHeight="1">
      <c r="D2729" s="64"/>
      <c r="E2729" s="71"/>
    </row>
    <row r="2730" spans="4:5" ht="26.1" customHeight="1">
      <c r="D2730" s="64"/>
      <c r="E2730" s="71"/>
    </row>
    <row r="2731" spans="4:5" ht="26.1" customHeight="1">
      <c r="D2731" s="64"/>
      <c r="E2731" s="71"/>
    </row>
    <row r="2732" spans="4:5" ht="26.1" customHeight="1">
      <c r="D2732" s="64"/>
      <c r="E2732" s="71"/>
    </row>
    <row r="2733" spans="4:5" ht="26.1" customHeight="1">
      <c r="D2733" s="64"/>
      <c r="E2733" s="71"/>
    </row>
    <row r="2734" spans="4:5" ht="26.1" customHeight="1">
      <c r="D2734" s="64"/>
      <c r="E2734" s="71"/>
    </row>
    <row r="2735" spans="4:5" ht="26.1" customHeight="1">
      <c r="D2735" s="64"/>
      <c r="E2735" s="71"/>
    </row>
    <row r="2736" spans="4:5" ht="26.1" customHeight="1">
      <c r="D2736" s="64"/>
      <c r="E2736" s="71"/>
    </row>
    <row r="2737" spans="4:5" ht="26.1" customHeight="1">
      <c r="D2737" s="64"/>
      <c r="E2737" s="71"/>
    </row>
    <row r="2738" spans="4:5" ht="26.1" customHeight="1">
      <c r="D2738" s="64"/>
      <c r="E2738" s="71"/>
    </row>
    <row r="2739" spans="4:5" ht="26.1" customHeight="1">
      <c r="D2739" s="64"/>
      <c r="E2739" s="71"/>
    </row>
    <row r="2740" spans="4:5" ht="26.1" customHeight="1">
      <c r="D2740" s="64"/>
      <c r="E2740" s="71"/>
    </row>
    <row r="2741" spans="4:5" ht="26.1" customHeight="1">
      <c r="D2741" s="64"/>
      <c r="E2741" s="71"/>
    </row>
    <row r="2742" spans="4:5" ht="26.1" customHeight="1">
      <c r="D2742" s="64"/>
      <c r="E2742" s="71"/>
    </row>
    <row r="2743" spans="4:5" ht="26.1" customHeight="1">
      <c r="D2743" s="64"/>
      <c r="E2743" s="71"/>
    </row>
    <row r="2744" spans="4:5" ht="26.1" customHeight="1">
      <c r="D2744" s="64"/>
      <c r="E2744" s="71"/>
    </row>
    <row r="2745" spans="4:5" ht="26.1" customHeight="1">
      <c r="D2745" s="64"/>
      <c r="E2745" s="71"/>
    </row>
    <row r="2746" spans="4:5" ht="26.1" customHeight="1">
      <c r="D2746" s="64"/>
      <c r="E2746" s="71"/>
    </row>
    <row r="2747" spans="4:5" ht="26.1" customHeight="1">
      <c r="D2747" s="64"/>
      <c r="E2747" s="71"/>
    </row>
    <row r="2748" spans="4:5" ht="26.1" customHeight="1">
      <c r="D2748" s="64"/>
      <c r="E2748" s="71"/>
    </row>
    <row r="2749" spans="4:5" ht="26.1" customHeight="1">
      <c r="D2749" s="64"/>
      <c r="E2749" s="71"/>
    </row>
    <row r="2750" spans="4:5" ht="26.1" customHeight="1">
      <c r="D2750" s="64"/>
      <c r="E2750" s="71"/>
    </row>
    <row r="2751" spans="4:5" ht="26.1" customHeight="1">
      <c r="D2751" s="64"/>
      <c r="E2751" s="71"/>
    </row>
    <row r="2752" spans="4:5" ht="26.1" customHeight="1">
      <c r="D2752" s="64"/>
      <c r="E2752" s="71"/>
    </row>
    <row r="2753" spans="4:5" ht="26.1" customHeight="1">
      <c r="D2753" s="64"/>
      <c r="E2753" s="71"/>
    </row>
    <row r="2754" spans="4:5" ht="26.1" customHeight="1">
      <c r="D2754" s="64"/>
      <c r="E2754" s="71"/>
    </row>
    <row r="2755" spans="4:5" ht="26.1" customHeight="1">
      <c r="D2755" s="64"/>
      <c r="E2755" s="71"/>
    </row>
    <row r="2756" spans="4:5" ht="26.1" customHeight="1">
      <c r="D2756" s="64"/>
      <c r="E2756" s="71"/>
    </row>
    <row r="2757" spans="4:5" ht="26.1" customHeight="1">
      <c r="D2757" s="64"/>
      <c r="E2757" s="71"/>
    </row>
    <row r="2758" spans="4:5" ht="26.1" customHeight="1">
      <c r="D2758" s="64"/>
      <c r="E2758" s="71"/>
    </row>
    <row r="2759" spans="4:5" ht="26.1" customHeight="1">
      <c r="D2759" s="64"/>
      <c r="E2759" s="71"/>
    </row>
    <row r="2760" spans="4:5" ht="26.1" customHeight="1">
      <c r="D2760" s="64"/>
      <c r="E2760" s="71"/>
    </row>
    <row r="2761" spans="4:5" ht="26.1" customHeight="1">
      <c r="D2761" s="64"/>
      <c r="E2761" s="71"/>
    </row>
    <row r="2762" spans="4:5" ht="26.1" customHeight="1">
      <c r="D2762" s="64"/>
      <c r="E2762" s="71"/>
    </row>
    <row r="2763" spans="4:5" ht="26.1" customHeight="1">
      <c r="D2763" s="64"/>
      <c r="E2763" s="71"/>
    </row>
    <row r="2764" spans="4:5" ht="26.1" customHeight="1">
      <c r="D2764" s="64"/>
      <c r="E2764" s="71"/>
    </row>
    <row r="2765" spans="4:5" ht="26.1" customHeight="1">
      <c r="D2765" s="64"/>
      <c r="E2765" s="71"/>
    </row>
    <row r="2766" spans="4:5" ht="26.1" customHeight="1">
      <c r="D2766" s="64"/>
      <c r="E2766" s="71"/>
    </row>
    <row r="2767" spans="4:5" ht="26.1" customHeight="1">
      <c r="D2767" s="64"/>
      <c r="E2767" s="71"/>
    </row>
    <row r="2768" spans="4:5" ht="26.1" customHeight="1">
      <c r="D2768" s="64"/>
      <c r="E2768" s="71"/>
    </row>
    <row r="2769" spans="4:5" ht="26.1" customHeight="1">
      <c r="D2769" s="64"/>
      <c r="E2769" s="71"/>
    </row>
    <row r="2770" spans="4:5" ht="26.1" customHeight="1">
      <c r="D2770" s="64"/>
      <c r="E2770" s="71"/>
    </row>
    <row r="2771" spans="4:5" ht="26.1" customHeight="1">
      <c r="D2771" s="64"/>
      <c r="E2771" s="71"/>
    </row>
    <row r="2772" spans="4:5" ht="26.1" customHeight="1">
      <c r="D2772" s="64"/>
      <c r="E2772" s="71"/>
    </row>
    <row r="2773" spans="4:5" ht="26.1" customHeight="1">
      <c r="D2773" s="64"/>
      <c r="E2773" s="71"/>
    </row>
    <row r="2774" spans="4:5" ht="26.1" customHeight="1">
      <c r="D2774" s="64"/>
      <c r="E2774" s="71"/>
    </row>
    <row r="2775" spans="4:5" ht="26.1" customHeight="1">
      <c r="D2775" s="64"/>
      <c r="E2775" s="71"/>
    </row>
    <row r="2776" spans="4:5" ht="26.1" customHeight="1">
      <c r="D2776" s="64"/>
      <c r="E2776" s="71"/>
    </row>
    <row r="2777" spans="4:5" ht="26.1" customHeight="1">
      <c r="D2777" s="64"/>
      <c r="E2777" s="71"/>
    </row>
    <row r="2778" spans="4:5" ht="26.1" customHeight="1">
      <c r="D2778" s="64"/>
      <c r="E2778" s="71"/>
    </row>
    <row r="2779" spans="4:5" ht="26.1" customHeight="1">
      <c r="D2779" s="64"/>
      <c r="E2779" s="71"/>
    </row>
    <row r="2780" spans="4:5" ht="26.1" customHeight="1">
      <c r="D2780" s="64"/>
      <c r="E2780" s="71"/>
    </row>
    <row r="2781" spans="4:5" ht="26.1" customHeight="1">
      <c r="D2781" s="64"/>
      <c r="E2781" s="71"/>
    </row>
    <row r="2782" spans="4:5" ht="26.1" customHeight="1">
      <c r="D2782" s="64"/>
      <c r="E2782" s="71"/>
    </row>
    <row r="2783" spans="4:5" ht="26.1" customHeight="1">
      <c r="D2783" s="64"/>
      <c r="E2783" s="71"/>
    </row>
    <row r="2784" spans="4:5" ht="26.1" customHeight="1">
      <c r="D2784" s="64"/>
      <c r="E2784" s="71"/>
    </row>
    <row r="2785" spans="4:5" ht="26.1" customHeight="1">
      <c r="D2785" s="64"/>
      <c r="E2785" s="71"/>
    </row>
    <row r="2786" spans="4:5" ht="26.1" customHeight="1">
      <c r="D2786" s="64"/>
      <c r="E2786" s="71"/>
    </row>
    <row r="2787" spans="4:5" ht="26.1" customHeight="1">
      <c r="D2787" s="64"/>
      <c r="E2787" s="71"/>
    </row>
    <row r="2788" spans="4:5" ht="26.1" customHeight="1">
      <c r="D2788" s="64"/>
      <c r="E2788" s="71"/>
    </row>
    <row r="2789" spans="4:5" ht="26.1" customHeight="1">
      <c r="D2789" s="64"/>
      <c r="E2789" s="71"/>
    </row>
    <row r="2790" spans="4:5" ht="26.1" customHeight="1">
      <c r="D2790" s="64"/>
      <c r="E2790" s="71"/>
    </row>
    <row r="2791" spans="4:5" ht="26.1" customHeight="1">
      <c r="D2791" s="64"/>
      <c r="E2791" s="71"/>
    </row>
    <row r="2792" spans="4:5" ht="26.1" customHeight="1">
      <c r="D2792" s="64"/>
      <c r="E2792" s="71"/>
    </row>
    <row r="2793" spans="4:5" ht="26.1" customHeight="1">
      <c r="D2793" s="64"/>
      <c r="E2793" s="71"/>
    </row>
    <row r="2794" spans="4:5" ht="26.1" customHeight="1">
      <c r="D2794" s="64"/>
      <c r="E2794" s="71"/>
    </row>
    <row r="2795" spans="4:5" ht="26.1" customHeight="1">
      <c r="D2795" s="64"/>
      <c r="E2795" s="71"/>
    </row>
    <row r="2796" spans="4:5" ht="26.1" customHeight="1">
      <c r="D2796" s="64"/>
      <c r="E2796" s="71"/>
    </row>
    <row r="2797" spans="4:5" ht="26.1" customHeight="1">
      <c r="D2797" s="64"/>
      <c r="E2797" s="71"/>
    </row>
    <row r="2798" spans="4:5" ht="26.1" customHeight="1">
      <c r="D2798" s="64"/>
      <c r="E2798" s="71"/>
    </row>
    <row r="2799" spans="4:5" ht="26.1" customHeight="1">
      <c r="D2799" s="64"/>
      <c r="E2799" s="71"/>
    </row>
    <row r="2800" spans="4:5" ht="26.1" customHeight="1">
      <c r="D2800" s="64"/>
      <c r="E2800" s="71"/>
    </row>
    <row r="2801" spans="4:5" ht="26.1" customHeight="1">
      <c r="D2801" s="64"/>
      <c r="E2801" s="71"/>
    </row>
    <row r="2802" spans="4:5" ht="26.1" customHeight="1">
      <c r="D2802" s="64"/>
      <c r="E2802" s="71"/>
    </row>
    <row r="2803" spans="4:5" ht="26.1" customHeight="1">
      <c r="D2803" s="64"/>
      <c r="E2803" s="71"/>
    </row>
    <row r="2804" spans="4:5" ht="26.1" customHeight="1">
      <c r="D2804" s="64"/>
      <c r="E2804" s="71"/>
    </row>
    <row r="2805" spans="4:5" ht="26.1" customHeight="1">
      <c r="D2805" s="64"/>
      <c r="E2805" s="71"/>
    </row>
    <row r="2806" spans="4:5" ht="26.1" customHeight="1">
      <c r="D2806" s="64"/>
      <c r="E2806" s="71"/>
    </row>
    <row r="2807" spans="4:5" ht="26.1" customHeight="1">
      <c r="D2807" s="64"/>
      <c r="E2807" s="71"/>
    </row>
    <row r="2808" spans="4:5" ht="26.1" customHeight="1">
      <c r="D2808" s="64"/>
      <c r="E2808" s="71"/>
    </row>
    <row r="2809" spans="4:5" ht="26.1" customHeight="1">
      <c r="D2809" s="64"/>
      <c r="E2809" s="71"/>
    </row>
    <row r="2810" spans="4:5" ht="26.1" customHeight="1">
      <c r="D2810" s="64"/>
      <c r="E2810" s="71"/>
    </row>
    <row r="2811" spans="4:5" ht="26.1" customHeight="1">
      <c r="D2811" s="64"/>
      <c r="E2811" s="71"/>
    </row>
    <row r="2812" spans="4:5" ht="26.1" customHeight="1">
      <c r="D2812" s="64"/>
      <c r="E2812" s="71"/>
    </row>
    <row r="2813" spans="4:5" ht="26.1" customHeight="1">
      <c r="D2813" s="64"/>
      <c r="E2813" s="71"/>
    </row>
    <row r="2814" spans="4:5" ht="26.1" customHeight="1">
      <c r="D2814" s="64"/>
      <c r="E2814" s="71"/>
    </row>
    <row r="2815" spans="4:5" ht="26.1" customHeight="1">
      <c r="D2815" s="64"/>
      <c r="E2815" s="71"/>
    </row>
    <row r="2816" spans="4:5" ht="26.1" customHeight="1">
      <c r="D2816" s="64"/>
      <c r="E2816" s="71"/>
    </row>
    <row r="2817" spans="4:5" ht="26.1" customHeight="1">
      <c r="D2817" s="64"/>
      <c r="E2817" s="71"/>
    </row>
    <row r="2818" spans="4:5" ht="26.1" customHeight="1">
      <c r="D2818" s="64"/>
      <c r="E2818" s="71"/>
    </row>
    <row r="2819" spans="4:5" ht="26.1" customHeight="1">
      <c r="D2819" s="64"/>
      <c r="E2819" s="71"/>
    </row>
    <row r="2820" spans="4:5" ht="26.1" customHeight="1">
      <c r="D2820" s="64"/>
      <c r="E2820" s="71"/>
    </row>
    <row r="2821" spans="4:5" ht="26.1" customHeight="1">
      <c r="D2821" s="64"/>
      <c r="E2821" s="71"/>
    </row>
    <row r="2822" spans="4:5" ht="26.1" customHeight="1">
      <c r="D2822" s="64"/>
      <c r="E2822" s="71"/>
    </row>
    <row r="2823" spans="4:5" ht="26.1" customHeight="1">
      <c r="D2823" s="64"/>
      <c r="E2823" s="71"/>
    </row>
    <row r="2824" spans="4:5" ht="26.1" customHeight="1">
      <c r="D2824" s="64"/>
      <c r="E2824" s="71"/>
    </row>
    <row r="2825" spans="4:5" ht="26.1" customHeight="1">
      <c r="D2825" s="64"/>
      <c r="E2825" s="71"/>
    </row>
    <row r="2826" spans="4:5" ht="26.1" customHeight="1">
      <c r="D2826" s="64"/>
      <c r="E2826" s="71"/>
    </row>
    <row r="2827" spans="4:5" ht="26.1" customHeight="1">
      <c r="D2827" s="64"/>
      <c r="E2827" s="71"/>
    </row>
    <row r="2828" spans="4:5" ht="26.1" customHeight="1">
      <c r="D2828" s="64"/>
      <c r="E2828" s="71"/>
    </row>
    <row r="2829" spans="4:5" ht="26.1" customHeight="1">
      <c r="D2829" s="64"/>
      <c r="E2829" s="71"/>
    </row>
    <row r="2830" spans="4:5" ht="26.1" customHeight="1">
      <c r="D2830" s="64"/>
      <c r="E2830" s="71"/>
    </row>
    <row r="2831" spans="4:5" ht="26.1" customHeight="1">
      <c r="D2831" s="64"/>
      <c r="E2831" s="71"/>
    </row>
    <row r="2832" spans="4:5" ht="26.1" customHeight="1">
      <c r="D2832" s="64"/>
      <c r="E2832" s="71"/>
    </row>
    <row r="2833" spans="4:5" ht="26.1" customHeight="1">
      <c r="D2833" s="64"/>
      <c r="E2833" s="71"/>
    </row>
    <row r="2834" spans="4:5" ht="26.1" customHeight="1">
      <c r="D2834" s="64"/>
      <c r="E2834" s="71"/>
    </row>
    <row r="2835" spans="4:5" ht="26.1" customHeight="1">
      <c r="D2835" s="64"/>
      <c r="E2835" s="71"/>
    </row>
    <row r="2836" spans="4:5" ht="26.1" customHeight="1">
      <c r="D2836" s="64"/>
      <c r="E2836" s="71"/>
    </row>
    <row r="2837" spans="4:5" ht="26.1" customHeight="1">
      <c r="D2837" s="64"/>
      <c r="E2837" s="71"/>
    </row>
    <row r="2838" spans="4:5" ht="26.1" customHeight="1">
      <c r="D2838" s="64"/>
      <c r="E2838" s="71"/>
    </row>
    <row r="2839" spans="4:5" ht="26.1" customHeight="1">
      <c r="D2839" s="64"/>
      <c r="E2839" s="71"/>
    </row>
    <row r="2840" spans="4:5" ht="26.1" customHeight="1">
      <c r="D2840" s="64"/>
      <c r="E2840" s="71"/>
    </row>
    <row r="2841" spans="4:5" ht="26.1" customHeight="1">
      <c r="D2841" s="64"/>
      <c r="E2841" s="71"/>
    </row>
    <row r="2842" spans="4:5" ht="26.1" customHeight="1">
      <c r="D2842" s="64"/>
      <c r="E2842" s="71"/>
    </row>
    <row r="2843" spans="4:5" ht="26.1" customHeight="1">
      <c r="D2843" s="64"/>
      <c r="E2843" s="71"/>
    </row>
    <row r="2844" spans="4:5" ht="26.1" customHeight="1">
      <c r="D2844" s="64"/>
      <c r="E2844" s="71"/>
    </row>
    <row r="2845" spans="4:5" ht="26.1" customHeight="1">
      <c r="D2845" s="64"/>
      <c r="E2845" s="71"/>
    </row>
    <row r="2846" spans="4:5" ht="26.1" customHeight="1">
      <c r="D2846" s="64"/>
      <c r="E2846" s="71"/>
    </row>
    <row r="2847" spans="4:5" ht="26.1" customHeight="1">
      <c r="D2847" s="64"/>
      <c r="E2847" s="71"/>
    </row>
    <row r="2848" spans="4:5" ht="26.1" customHeight="1">
      <c r="D2848" s="64"/>
      <c r="E2848" s="71"/>
    </row>
    <row r="2849" spans="4:5" ht="26.1" customHeight="1">
      <c r="D2849" s="64"/>
      <c r="E2849" s="71"/>
    </row>
    <row r="2850" spans="4:5" ht="26.1" customHeight="1">
      <c r="D2850" s="64"/>
      <c r="E2850" s="71"/>
    </row>
    <row r="2851" spans="4:5" ht="26.1" customHeight="1">
      <c r="D2851" s="64"/>
      <c r="E2851" s="71"/>
    </row>
    <row r="2852" spans="4:5" ht="26.1" customHeight="1">
      <c r="D2852" s="64"/>
      <c r="E2852" s="71"/>
    </row>
    <row r="2853" spans="4:5" ht="26.1" customHeight="1">
      <c r="D2853" s="64"/>
      <c r="E2853" s="71"/>
    </row>
    <row r="2854" spans="4:5" ht="26.1" customHeight="1">
      <c r="D2854" s="64"/>
      <c r="E2854" s="71"/>
    </row>
    <row r="2855" spans="4:5" ht="26.1" customHeight="1">
      <c r="D2855" s="64"/>
      <c r="E2855" s="71"/>
    </row>
    <row r="2856" spans="4:5" ht="26.1" customHeight="1">
      <c r="D2856" s="64"/>
      <c r="E2856" s="71"/>
    </row>
    <row r="2857" spans="4:5" ht="26.1" customHeight="1">
      <c r="D2857" s="64"/>
      <c r="E2857" s="71"/>
    </row>
    <row r="2858" spans="4:5" ht="26.1" customHeight="1">
      <c r="D2858" s="64"/>
      <c r="E2858" s="71"/>
    </row>
    <row r="2859" spans="4:5" ht="26.1" customHeight="1">
      <c r="D2859" s="64"/>
      <c r="E2859" s="71"/>
    </row>
    <row r="2860" spans="4:5" ht="26.1" customHeight="1">
      <c r="D2860" s="64"/>
      <c r="E2860" s="71"/>
    </row>
    <row r="2861" spans="4:5" ht="26.1" customHeight="1">
      <c r="D2861" s="64"/>
      <c r="E2861" s="71"/>
    </row>
    <row r="2862" spans="4:5" ht="26.1" customHeight="1">
      <c r="D2862" s="64"/>
      <c r="E2862" s="71"/>
    </row>
    <row r="2863" spans="4:5" ht="26.1" customHeight="1">
      <c r="D2863" s="64"/>
      <c r="E2863" s="71"/>
    </row>
    <row r="2864" spans="4:5" ht="26.1" customHeight="1">
      <c r="D2864" s="64"/>
      <c r="E2864" s="71"/>
    </row>
    <row r="2865" spans="4:5" ht="26.1" customHeight="1">
      <c r="D2865" s="64"/>
      <c r="E2865" s="71"/>
    </row>
    <row r="2866" spans="4:5" ht="26.1" customHeight="1">
      <c r="D2866" s="64"/>
      <c r="E2866" s="71"/>
    </row>
    <row r="2867" spans="4:5" ht="26.1" customHeight="1">
      <c r="D2867" s="64"/>
      <c r="E2867" s="71"/>
    </row>
    <row r="2868" spans="4:5" ht="26.1" customHeight="1">
      <c r="D2868" s="64"/>
      <c r="E2868" s="71"/>
    </row>
    <row r="2869" spans="4:5" ht="26.1" customHeight="1">
      <c r="D2869" s="64"/>
      <c r="E2869" s="71"/>
    </row>
    <row r="2870" spans="4:5" ht="26.1" customHeight="1">
      <c r="D2870" s="64"/>
      <c r="E2870" s="71"/>
    </row>
    <row r="2871" spans="4:5" ht="26.1" customHeight="1">
      <c r="D2871" s="64"/>
      <c r="E2871" s="71"/>
    </row>
    <row r="2872" spans="4:5" ht="26.1" customHeight="1">
      <c r="D2872" s="64"/>
      <c r="E2872" s="71"/>
    </row>
    <row r="2873" spans="4:5" ht="26.1" customHeight="1">
      <c r="D2873" s="64"/>
      <c r="E2873" s="71"/>
    </row>
    <row r="2874" spans="4:5" ht="26.1" customHeight="1">
      <c r="D2874" s="64"/>
      <c r="E2874" s="71"/>
    </row>
    <row r="2875" spans="4:5" ht="26.1" customHeight="1">
      <c r="D2875" s="64"/>
      <c r="E2875" s="71"/>
    </row>
    <row r="2876" spans="4:5" ht="26.1" customHeight="1">
      <c r="D2876" s="64"/>
      <c r="E2876" s="71"/>
    </row>
    <row r="2877" spans="4:5" ht="26.1" customHeight="1">
      <c r="D2877" s="64"/>
      <c r="E2877" s="71"/>
    </row>
    <row r="2878" spans="4:5" ht="26.1" customHeight="1">
      <c r="D2878" s="64"/>
      <c r="E2878" s="71"/>
    </row>
    <row r="2879" spans="4:5" ht="26.1" customHeight="1">
      <c r="D2879" s="64"/>
      <c r="E2879" s="71"/>
    </row>
    <row r="2880" spans="4:5" ht="26.1" customHeight="1">
      <c r="D2880" s="64"/>
      <c r="E2880" s="71"/>
    </row>
    <row r="2881" spans="4:5" ht="26.1" customHeight="1">
      <c r="D2881" s="64"/>
      <c r="E2881" s="71"/>
    </row>
    <row r="2882" spans="4:5" ht="26.1" customHeight="1">
      <c r="D2882" s="64"/>
      <c r="E2882" s="71"/>
    </row>
    <row r="2883" spans="4:5" ht="26.1" customHeight="1">
      <c r="D2883" s="64"/>
      <c r="E2883" s="71"/>
    </row>
    <row r="2884" spans="4:5" ht="26.1" customHeight="1">
      <c r="D2884" s="64"/>
      <c r="E2884" s="71"/>
    </row>
    <row r="2885" spans="4:5" ht="26.1" customHeight="1">
      <c r="D2885" s="64"/>
      <c r="E2885" s="71"/>
    </row>
    <row r="2886" spans="4:5" ht="26.1" customHeight="1">
      <c r="D2886" s="64"/>
      <c r="E2886" s="71"/>
    </row>
    <row r="2887" spans="4:5" ht="26.1" customHeight="1">
      <c r="D2887" s="64"/>
      <c r="E2887" s="71"/>
    </row>
    <row r="2888" spans="4:5" ht="26.1" customHeight="1">
      <c r="D2888" s="64"/>
      <c r="E2888" s="71"/>
    </row>
    <row r="2889" spans="4:5" ht="26.1" customHeight="1">
      <c r="D2889" s="64"/>
      <c r="E2889" s="71"/>
    </row>
    <row r="2890" spans="4:5" ht="26.1" customHeight="1">
      <c r="D2890" s="64"/>
      <c r="E2890" s="71"/>
    </row>
    <row r="2891" spans="4:5" ht="26.1" customHeight="1">
      <c r="D2891" s="64"/>
      <c r="E2891" s="71"/>
    </row>
    <row r="2892" spans="4:5" ht="26.1" customHeight="1">
      <c r="D2892" s="64"/>
      <c r="E2892" s="71"/>
    </row>
    <row r="2893" spans="4:5" ht="26.1" customHeight="1">
      <c r="D2893" s="64"/>
      <c r="E2893" s="71"/>
    </row>
    <row r="2894" spans="4:5" ht="26.1" customHeight="1">
      <c r="D2894" s="64"/>
      <c r="E2894" s="71"/>
    </row>
    <row r="2895" spans="4:5" ht="26.1" customHeight="1">
      <c r="D2895" s="64"/>
      <c r="E2895" s="71"/>
    </row>
    <row r="2896" spans="4:5" ht="26.1" customHeight="1">
      <c r="D2896" s="64"/>
      <c r="E2896" s="71"/>
    </row>
    <row r="2897" spans="4:5" ht="26.1" customHeight="1">
      <c r="D2897" s="64"/>
      <c r="E2897" s="71"/>
    </row>
    <row r="2898" spans="4:5" ht="26.1" customHeight="1">
      <c r="D2898" s="64"/>
      <c r="E2898" s="71"/>
    </row>
    <row r="2899" spans="4:5" ht="26.1" customHeight="1">
      <c r="D2899" s="64"/>
      <c r="E2899" s="71"/>
    </row>
    <row r="2900" spans="4:5" ht="26.1" customHeight="1">
      <c r="D2900" s="64"/>
      <c r="E2900" s="71"/>
    </row>
    <row r="2901" spans="4:5" ht="26.1" customHeight="1">
      <c r="D2901" s="64"/>
      <c r="E2901" s="71"/>
    </row>
    <row r="2902" spans="4:5" ht="26.1" customHeight="1">
      <c r="D2902" s="64"/>
      <c r="E2902" s="71"/>
    </row>
    <row r="2903" spans="4:5" ht="26.1" customHeight="1">
      <c r="D2903" s="64"/>
      <c r="E2903" s="71"/>
    </row>
    <row r="2904" spans="4:5" ht="26.1" customHeight="1">
      <c r="D2904" s="64"/>
      <c r="E2904" s="71"/>
    </row>
    <row r="2905" spans="4:5" ht="26.1" customHeight="1">
      <c r="D2905" s="64"/>
      <c r="E2905" s="71"/>
    </row>
    <row r="2906" spans="4:5" ht="26.1" customHeight="1">
      <c r="D2906" s="64"/>
      <c r="E2906" s="71"/>
    </row>
    <row r="2907" spans="4:5" ht="26.1" customHeight="1">
      <c r="D2907" s="64"/>
      <c r="E2907" s="71"/>
    </row>
    <row r="2908" spans="4:5" ht="26.1" customHeight="1">
      <c r="D2908" s="64"/>
      <c r="E2908" s="71"/>
    </row>
    <row r="2909" spans="4:5" ht="26.1" customHeight="1">
      <c r="D2909" s="64"/>
      <c r="E2909" s="71"/>
    </row>
    <row r="2910" spans="4:5" ht="26.1" customHeight="1">
      <c r="D2910" s="64"/>
      <c r="E2910" s="71"/>
    </row>
    <row r="2911" spans="4:5" ht="26.1" customHeight="1">
      <c r="D2911" s="64"/>
      <c r="E2911" s="71"/>
    </row>
    <row r="2912" spans="4:5" ht="26.1" customHeight="1">
      <c r="D2912" s="64"/>
      <c r="E2912" s="71"/>
    </row>
    <row r="2913" spans="4:5" ht="26.1" customHeight="1">
      <c r="D2913" s="64"/>
      <c r="E2913" s="71"/>
    </row>
    <row r="2914" spans="4:5" ht="26.1" customHeight="1">
      <c r="D2914" s="64"/>
      <c r="E2914" s="71"/>
    </row>
    <row r="2915" spans="4:5" ht="26.1" customHeight="1">
      <c r="D2915" s="64"/>
      <c r="E2915" s="71"/>
    </row>
    <row r="2916" spans="4:5" ht="26.1" customHeight="1">
      <c r="D2916" s="64"/>
      <c r="E2916" s="71"/>
    </row>
    <row r="2917" spans="4:5" ht="26.1" customHeight="1">
      <c r="D2917" s="64"/>
      <c r="E2917" s="71"/>
    </row>
    <row r="2918" spans="4:5" ht="26.1" customHeight="1">
      <c r="D2918" s="64"/>
      <c r="E2918" s="71"/>
    </row>
    <row r="2919" spans="4:5" ht="26.1" customHeight="1">
      <c r="D2919" s="64"/>
      <c r="E2919" s="71"/>
    </row>
    <row r="2920" spans="4:5" ht="26.1" customHeight="1">
      <c r="D2920" s="64"/>
      <c r="E2920" s="71"/>
    </row>
    <row r="2921" spans="4:5" ht="26.1" customHeight="1">
      <c r="D2921" s="64"/>
      <c r="E2921" s="71"/>
    </row>
    <row r="2922" spans="4:5" ht="26.1" customHeight="1">
      <c r="D2922" s="64"/>
      <c r="E2922" s="71"/>
    </row>
    <row r="2923" spans="4:5" ht="26.1" customHeight="1">
      <c r="D2923" s="64"/>
      <c r="E2923" s="71"/>
    </row>
    <row r="2924" spans="4:5" ht="26.1" customHeight="1">
      <c r="D2924" s="64"/>
      <c r="E2924" s="71"/>
    </row>
    <row r="2925" spans="4:5" ht="26.1" customHeight="1">
      <c r="D2925" s="64"/>
      <c r="E2925" s="71"/>
    </row>
    <row r="2926" spans="4:5" ht="26.1" customHeight="1">
      <c r="D2926" s="64"/>
      <c r="E2926" s="71"/>
    </row>
    <row r="2927" spans="4:5" ht="26.1" customHeight="1">
      <c r="D2927" s="64"/>
      <c r="E2927" s="71"/>
    </row>
    <row r="2928" spans="4:5" ht="26.1" customHeight="1">
      <c r="D2928" s="64"/>
      <c r="E2928" s="71"/>
    </row>
    <row r="2929" spans="4:5" ht="26.1" customHeight="1">
      <c r="D2929" s="64"/>
      <c r="E2929" s="71"/>
    </row>
    <row r="2930" spans="4:5" ht="26.1" customHeight="1">
      <c r="D2930" s="64"/>
      <c r="E2930" s="71"/>
    </row>
    <row r="2931" spans="4:5" ht="26.1" customHeight="1">
      <c r="D2931" s="64"/>
      <c r="E2931" s="71"/>
    </row>
    <row r="2932" spans="4:5" ht="26.1" customHeight="1">
      <c r="D2932" s="64"/>
      <c r="E2932" s="71"/>
    </row>
    <row r="2933" spans="4:5" ht="26.1" customHeight="1">
      <c r="D2933" s="64"/>
      <c r="E2933" s="71"/>
    </row>
    <row r="2934" spans="4:5" ht="26.1" customHeight="1">
      <c r="D2934" s="64"/>
      <c r="E2934" s="71"/>
    </row>
    <row r="2935" spans="4:5" ht="26.1" customHeight="1">
      <c r="D2935" s="64"/>
      <c r="E2935" s="71"/>
    </row>
    <row r="2936" spans="4:5" ht="26.1" customHeight="1">
      <c r="D2936" s="64"/>
      <c r="E2936" s="71"/>
    </row>
    <row r="2937" spans="4:5" ht="26.1" customHeight="1">
      <c r="D2937" s="64"/>
      <c r="E2937" s="71"/>
    </row>
    <row r="2938" spans="4:5" ht="26.1" customHeight="1">
      <c r="D2938" s="64"/>
      <c r="E2938" s="71"/>
    </row>
    <row r="2939" spans="4:5" ht="26.1" customHeight="1">
      <c r="D2939" s="64"/>
      <c r="E2939" s="71"/>
    </row>
    <row r="2940" spans="4:5" ht="26.1" customHeight="1">
      <c r="D2940" s="64"/>
      <c r="E2940" s="71"/>
    </row>
    <row r="2941" spans="4:5" ht="26.1" customHeight="1">
      <c r="D2941" s="64"/>
      <c r="E2941" s="71"/>
    </row>
    <row r="2942" spans="4:5" ht="26.1" customHeight="1">
      <c r="D2942" s="64"/>
      <c r="E2942" s="71"/>
    </row>
    <row r="2943" spans="4:5" ht="26.1" customHeight="1">
      <c r="D2943" s="64"/>
      <c r="E2943" s="71"/>
    </row>
    <row r="2944" spans="4:5" ht="26.1" customHeight="1">
      <c r="D2944" s="64"/>
      <c r="E2944" s="71"/>
    </row>
    <row r="2945" spans="4:5" ht="26.1" customHeight="1">
      <c r="D2945" s="64"/>
      <c r="E2945" s="71"/>
    </row>
    <row r="2946" spans="4:5" ht="26.1" customHeight="1">
      <c r="D2946" s="64"/>
      <c r="E2946" s="71"/>
    </row>
    <row r="2947" spans="4:5" ht="26.1" customHeight="1">
      <c r="D2947" s="64"/>
      <c r="E2947" s="71"/>
    </row>
    <row r="2948" spans="4:5" ht="26.1" customHeight="1">
      <c r="D2948" s="64"/>
      <c r="E2948" s="71"/>
    </row>
    <row r="2949" spans="4:5" ht="26.1" customHeight="1">
      <c r="D2949" s="64"/>
      <c r="E2949" s="71"/>
    </row>
    <row r="2950" spans="4:5" ht="26.1" customHeight="1">
      <c r="D2950" s="64"/>
      <c r="E2950" s="71"/>
    </row>
    <row r="2951" spans="4:5" ht="26.1" customHeight="1">
      <c r="D2951" s="64"/>
      <c r="E2951" s="71"/>
    </row>
    <row r="2952" spans="4:5" ht="26.1" customHeight="1">
      <c r="D2952" s="64"/>
      <c r="E2952" s="71"/>
    </row>
    <row r="2953" spans="4:5" ht="26.1" customHeight="1">
      <c r="D2953" s="64"/>
      <c r="E2953" s="71"/>
    </row>
    <row r="2954" spans="4:5" ht="26.1" customHeight="1">
      <c r="D2954" s="64"/>
      <c r="E2954" s="71"/>
    </row>
    <row r="2955" spans="4:5" ht="26.1" customHeight="1">
      <c r="D2955" s="64"/>
      <c r="E2955" s="71"/>
    </row>
    <row r="2956" spans="4:5" ht="26.1" customHeight="1">
      <c r="D2956" s="64"/>
      <c r="E2956" s="71"/>
    </row>
    <row r="2957" spans="4:5" ht="26.1" customHeight="1">
      <c r="D2957" s="64"/>
      <c r="E2957" s="71"/>
    </row>
    <row r="2958" spans="4:5" ht="26.1" customHeight="1">
      <c r="D2958" s="64"/>
      <c r="E2958" s="71"/>
    </row>
    <row r="2959" spans="4:5" ht="26.1" customHeight="1">
      <c r="D2959" s="64"/>
      <c r="E2959" s="71"/>
    </row>
    <row r="2960" spans="4:5" ht="26.1" customHeight="1">
      <c r="D2960" s="64"/>
      <c r="E2960" s="71"/>
    </row>
    <row r="2961" spans="4:5" ht="26.1" customHeight="1">
      <c r="D2961" s="64"/>
      <c r="E2961" s="71"/>
    </row>
    <row r="2962" spans="4:5" ht="26.1" customHeight="1">
      <c r="D2962" s="64"/>
      <c r="E2962" s="71"/>
    </row>
    <row r="2963" spans="4:5" ht="26.1" customHeight="1">
      <c r="D2963" s="64"/>
      <c r="E2963" s="71"/>
    </row>
    <row r="2964" spans="4:5" ht="26.1" customHeight="1">
      <c r="D2964" s="64"/>
      <c r="E2964" s="71"/>
    </row>
    <row r="2965" spans="4:5" ht="26.1" customHeight="1">
      <c r="D2965" s="64"/>
      <c r="E2965" s="71"/>
    </row>
    <row r="2966" spans="4:5" ht="26.1" customHeight="1">
      <c r="D2966" s="64"/>
      <c r="E2966" s="71"/>
    </row>
    <row r="2967" spans="4:5" ht="26.1" customHeight="1">
      <c r="D2967" s="64"/>
      <c r="E2967" s="71"/>
    </row>
    <row r="2968" spans="4:5" ht="26.1" customHeight="1">
      <c r="D2968" s="64"/>
      <c r="E2968" s="71"/>
    </row>
    <row r="2969" spans="4:5" ht="26.1" customHeight="1">
      <c r="D2969" s="64"/>
      <c r="E2969" s="71"/>
    </row>
    <row r="2970" spans="4:5" ht="26.1" customHeight="1">
      <c r="D2970" s="64"/>
      <c r="E2970" s="71"/>
    </row>
    <row r="2971" spans="4:5" ht="26.1" customHeight="1">
      <c r="D2971" s="64"/>
      <c r="E2971" s="71"/>
    </row>
    <row r="2972" spans="4:5" ht="26.1" customHeight="1">
      <c r="D2972" s="64"/>
      <c r="E2972" s="71"/>
    </row>
    <row r="2973" spans="4:5" ht="26.1" customHeight="1">
      <c r="D2973" s="64"/>
      <c r="E2973" s="71"/>
    </row>
    <row r="2974" spans="4:5" ht="26.1" customHeight="1">
      <c r="D2974" s="64"/>
      <c r="E2974" s="71"/>
    </row>
    <row r="2975" spans="4:5" ht="26.1" customHeight="1">
      <c r="D2975" s="64"/>
      <c r="E2975" s="71"/>
    </row>
    <row r="2976" spans="4:5" ht="26.1" customHeight="1">
      <c r="D2976" s="64"/>
      <c r="E2976" s="71"/>
    </row>
    <row r="2977" spans="4:5" ht="26.1" customHeight="1">
      <c r="D2977" s="64"/>
      <c r="E2977" s="71"/>
    </row>
    <row r="2978" spans="4:5" ht="26.1" customHeight="1">
      <c r="D2978" s="64"/>
      <c r="E2978" s="71"/>
    </row>
    <row r="2979" spans="4:5" ht="26.1" customHeight="1">
      <c r="D2979" s="64"/>
      <c r="E2979" s="71"/>
    </row>
    <row r="2980" spans="4:5" ht="26.1" customHeight="1">
      <c r="D2980" s="64"/>
      <c r="E2980" s="71"/>
    </row>
    <row r="2981" spans="4:5" ht="26.1" customHeight="1">
      <c r="D2981" s="64"/>
      <c r="E2981" s="71"/>
    </row>
    <row r="2982" spans="4:5" ht="26.1" customHeight="1">
      <c r="D2982" s="64"/>
      <c r="E2982" s="71"/>
    </row>
    <row r="2983" spans="4:5" ht="26.1" customHeight="1">
      <c r="D2983" s="64"/>
      <c r="E2983" s="71"/>
    </row>
    <row r="2984" spans="4:5" ht="26.1" customHeight="1">
      <c r="D2984" s="64"/>
      <c r="E2984" s="71"/>
    </row>
    <row r="2985" spans="4:5" ht="26.1" customHeight="1">
      <c r="D2985" s="64"/>
      <c r="E2985" s="71"/>
    </row>
    <row r="2986" spans="4:5" ht="26.1" customHeight="1">
      <c r="D2986" s="64"/>
      <c r="E2986" s="71"/>
    </row>
    <row r="2987" spans="4:5" ht="26.1" customHeight="1">
      <c r="D2987" s="64"/>
      <c r="E2987" s="71"/>
    </row>
    <row r="2988" spans="4:5" ht="26.1" customHeight="1">
      <c r="D2988" s="64"/>
      <c r="E2988" s="71"/>
    </row>
    <row r="2989" spans="4:5" ht="26.1" customHeight="1">
      <c r="D2989" s="64"/>
      <c r="E2989" s="71"/>
    </row>
    <row r="2990" spans="4:5" ht="26.1" customHeight="1">
      <c r="D2990" s="64"/>
      <c r="E2990" s="71"/>
    </row>
    <row r="2991" spans="4:5" ht="26.1" customHeight="1">
      <c r="D2991" s="64"/>
      <c r="E2991" s="71"/>
    </row>
    <row r="2992" spans="4:5" ht="26.1" customHeight="1">
      <c r="D2992" s="64"/>
      <c r="E2992" s="71"/>
    </row>
    <row r="2993" spans="4:5" ht="26.1" customHeight="1">
      <c r="D2993" s="64"/>
      <c r="E2993" s="71"/>
    </row>
    <row r="2994" spans="4:5" ht="26.1" customHeight="1">
      <c r="D2994" s="64"/>
      <c r="E2994" s="71"/>
    </row>
    <row r="2995" spans="4:5" ht="26.1" customHeight="1">
      <c r="D2995" s="64"/>
      <c r="E2995" s="71"/>
    </row>
    <row r="2996" spans="4:5" ht="26.1" customHeight="1">
      <c r="D2996" s="64"/>
      <c r="E2996" s="71"/>
    </row>
    <row r="2997" spans="4:5" ht="26.1" customHeight="1">
      <c r="D2997" s="64"/>
      <c r="E2997" s="71"/>
    </row>
    <row r="2998" spans="4:5" ht="26.1" customHeight="1">
      <c r="D2998" s="64"/>
      <c r="E2998" s="71"/>
    </row>
    <row r="2999" spans="4:5" ht="26.1" customHeight="1">
      <c r="D2999" s="64"/>
      <c r="E2999" s="71"/>
    </row>
    <row r="3000" spans="4:5" ht="26.1" customHeight="1">
      <c r="D3000" s="64"/>
      <c r="E3000" s="71"/>
    </row>
    <row r="3001" spans="4:5" ht="26.1" customHeight="1">
      <c r="D3001" s="64"/>
      <c r="E3001" s="71"/>
    </row>
    <row r="3002" spans="4:5" ht="26.1" customHeight="1">
      <c r="D3002" s="64"/>
      <c r="E3002" s="71"/>
    </row>
    <row r="3003" spans="4:5" ht="26.1" customHeight="1">
      <c r="D3003" s="64"/>
      <c r="E3003" s="71"/>
    </row>
    <row r="3004" spans="4:5" ht="26.1" customHeight="1">
      <c r="D3004" s="64"/>
      <c r="E3004" s="71"/>
    </row>
    <row r="3005" spans="4:5" ht="26.1" customHeight="1">
      <c r="D3005" s="64"/>
      <c r="E3005" s="71"/>
    </row>
    <row r="3006" spans="4:5" ht="26.1" customHeight="1">
      <c r="D3006" s="64"/>
      <c r="E3006" s="71"/>
    </row>
    <row r="3007" spans="4:5" ht="26.1" customHeight="1">
      <c r="D3007" s="64"/>
      <c r="E3007" s="71"/>
    </row>
    <row r="3008" spans="4:5" ht="26.1" customHeight="1">
      <c r="D3008" s="64"/>
      <c r="E3008" s="71"/>
    </row>
    <row r="3009" spans="4:5" ht="26.1" customHeight="1">
      <c r="D3009" s="64"/>
      <c r="E3009" s="71"/>
    </row>
    <row r="3010" spans="4:5" ht="26.1" customHeight="1">
      <c r="D3010" s="64"/>
      <c r="E3010" s="71"/>
    </row>
    <row r="3011" spans="4:5" ht="26.1" customHeight="1">
      <c r="D3011" s="64"/>
      <c r="E3011" s="71"/>
    </row>
    <row r="3012" spans="4:5" ht="26.1" customHeight="1">
      <c r="D3012" s="64"/>
      <c r="E3012" s="71"/>
    </row>
    <row r="3013" spans="4:5" ht="26.1" customHeight="1">
      <c r="D3013" s="64"/>
      <c r="E3013" s="71"/>
    </row>
    <row r="3014" spans="4:5" ht="26.1" customHeight="1">
      <c r="D3014" s="64"/>
      <c r="E3014" s="71"/>
    </row>
    <row r="3015" spans="4:5" ht="26.1" customHeight="1">
      <c r="D3015" s="64"/>
      <c r="E3015" s="71"/>
    </row>
    <row r="3016" spans="4:5" ht="26.1" customHeight="1">
      <c r="D3016" s="64"/>
      <c r="E3016" s="71"/>
    </row>
    <row r="3017" spans="4:5" ht="26.1" customHeight="1">
      <c r="D3017" s="64"/>
      <c r="E3017" s="71"/>
    </row>
    <row r="3018" spans="4:5" ht="26.1" customHeight="1">
      <c r="D3018" s="64"/>
      <c r="E3018" s="71"/>
    </row>
    <row r="3019" spans="4:5" ht="26.1" customHeight="1">
      <c r="D3019" s="64"/>
      <c r="E3019" s="71"/>
    </row>
    <row r="3020" spans="4:5" ht="26.1" customHeight="1">
      <c r="D3020" s="64"/>
      <c r="E3020" s="71"/>
    </row>
    <row r="3021" spans="4:5" ht="26.1" customHeight="1">
      <c r="D3021" s="64"/>
      <c r="E3021" s="71"/>
    </row>
    <row r="3022" spans="4:5" ht="26.1" customHeight="1">
      <c r="D3022" s="64"/>
      <c r="E3022" s="71"/>
    </row>
    <row r="3023" spans="4:5" ht="26.1" customHeight="1">
      <c r="D3023" s="64"/>
      <c r="E3023" s="71"/>
    </row>
    <row r="3024" spans="4:5" ht="26.1" customHeight="1">
      <c r="D3024" s="64"/>
      <c r="E3024" s="71"/>
    </row>
    <row r="3025" spans="4:5" ht="26.1" customHeight="1">
      <c r="D3025" s="64"/>
      <c r="E3025" s="71"/>
    </row>
    <row r="3026" spans="4:5" ht="26.1" customHeight="1">
      <c r="D3026" s="64"/>
      <c r="E3026" s="71"/>
    </row>
    <row r="3027" spans="4:5" ht="26.1" customHeight="1">
      <c r="D3027" s="64"/>
      <c r="E3027" s="71"/>
    </row>
    <row r="3028" spans="4:5" ht="26.1" customHeight="1">
      <c r="D3028" s="64"/>
      <c r="E3028" s="71"/>
    </row>
    <row r="3029" spans="4:5" ht="26.1" customHeight="1">
      <c r="D3029" s="64"/>
      <c r="E3029" s="71"/>
    </row>
    <row r="3030" spans="4:5" ht="26.1" customHeight="1">
      <c r="D3030" s="64"/>
      <c r="E3030" s="71"/>
    </row>
    <row r="3031" spans="4:5" ht="26.1" customHeight="1">
      <c r="D3031" s="64"/>
      <c r="E3031" s="71"/>
    </row>
    <row r="3032" spans="4:5" ht="26.1" customHeight="1">
      <c r="D3032" s="64"/>
      <c r="E3032" s="71"/>
    </row>
    <row r="3033" spans="4:5" ht="26.1" customHeight="1">
      <c r="D3033" s="64"/>
      <c r="E3033" s="71"/>
    </row>
    <row r="3034" spans="4:5" ht="26.1" customHeight="1">
      <c r="D3034" s="64"/>
      <c r="E3034" s="71"/>
    </row>
    <row r="3035" spans="4:5" ht="26.1" customHeight="1">
      <c r="D3035" s="64"/>
      <c r="E3035" s="71"/>
    </row>
    <row r="3036" spans="4:5" ht="26.1" customHeight="1">
      <c r="D3036" s="64"/>
      <c r="E3036" s="71"/>
    </row>
    <row r="3037" spans="4:5" ht="26.1" customHeight="1">
      <c r="D3037" s="64"/>
      <c r="E3037" s="71"/>
    </row>
    <row r="3038" spans="4:5" ht="26.1" customHeight="1">
      <c r="D3038" s="64"/>
      <c r="E3038" s="71"/>
    </row>
    <row r="3039" spans="4:5" ht="26.1" customHeight="1">
      <c r="D3039" s="64"/>
      <c r="E3039" s="71"/>
    </row>
    <row r="3040" spans="4:5" ht="26.1" customHeight="1">
      <c r="D3040" s="64"/>
      <c r="E3040" s="71"/>
    </row>
    <row r="3041" spans="4:5" ht="26.1" customHeight="1">
      <c r="D3041" s="64"/>
      <c r="E3041" s="71"/>
    </row>
    <row r="3042" spans="4:5" ht="26.1" customHeight="1">
      <c r="D3042" s="64"/>
      <c r="E3042" s="71"/>
    </row>
    <row r="3043" spans="4:5" ht="26.1" customHeight="1">
      <c r="D3043" s="64"/>
      <c r="E3043" s="71"/>
    </row>
    <row r="3044" spans="4:5" ht="26.1" customHeight="1">
      <c r="D3044" s="64"/>
      <c r="E3044" s="71"/>
    </row>
    <row r="3045" spans="4:5" ht="26.1" customHeight="1">
      <c r="D3045" s="64"/>
      <c r="E3045" s="71"/>
    </row>
    <row r="3046" spans="4:5" ht="26.1" customHeight="1">
      <c r="D3046" s="64"/>
      <c r="E3046" s="71"/>
    </row>
    <row r="3047" spans="4:5" ht="26.1" customHeight="1">
      <c r="D3047" s="64"/>
      <c r="E3047" s="71"/>
    </row>
    <row r="3048" spans="4:5" ht="26.1" customHeight="1">
      <c r="D3048" s="64"/>
      <c r="E3048" s="71"/>
    </row>
    <row r="3049" spans="4:5" ht="26.1" customHeight="1">
      <c r="D3049" s="64"/>
      <c r="E3049" s="71"/>
    </row>
    <row r="3050" spans="4:5" ht="26.1" customHeight="1">
      <c r="D3050" s="64"/>
      <c r="E3050" s="71"/>
    </row>
    <row r="3051" spans="4:5" ht="26.1" customHeight="1">
      <c r="D3051" s="64"/>
      <c r="E3051" s="71"/>
    </row>
    <row r="3052" spans="4:5" ht="26.1" customHeight="1">
      <c r="D3052" s="64"/>
      <c r="E3052" s="71"/>
    </row>
    <row r="3053" spans="4:5" ht="26.1" customHeight="1">
      <c r="D3053" s="64"/>
      <c r="E3053" s="71"/>
    </row>
    <row r="3054" spans="4:5" ht="26.1" customHeight="1">
      <c r="D3054" s="64"/>
      <c r="E3054" s="71"/>
    </row>
    <row r="3055" spans="4:5" ht="26.1" customHeight="1">
      <c r="D3055" s="64"/>
      <c r="E3055" s="71"/>
    </row>
    <row r="3056" spans="4:5" ht="26.1" customHeight="1">
      <c r="D3056" s="64"/>
      <c r="E3056" s="71"/>
    </row>
    <row r="3057" spans="4:5" ht="26.1" customHeight="1">
      <c r="D3057" s="64"/>
      <c r="E3057" s="71"/>
    </row>
    <row r="3058" spans="4:5" ht="26.1" customHeight="1">
      <c r="D3058" s="64"/>
      <c r="E3058" s="71"/>
    </row>
    <row r="3059" spans="4:5" ht="26.1" customHeight="1">
      <c r="D3059" s="64"/>
      <c r="E3059" s="71"/>
    </row>
    <row r="3060" spans="4:5" ht="26.1" customHeight="1">
      <c r="D3060" s="64"/>
      <c r="E3060" s="71"/>
    </row>
    <row r="3061" spans="4:5" ht="26.1" customHeight="1">
      <c r="D3061" s="64"/>
      <c r="E3061" s="71"/>
    </row>
    <row r="3062" spans="4:5" ht="26.1" customHeight="1">
      <c r="D3062" s="64"/>
      <c r="E3062" s="71"/>
    </row>
    <row r="3063" spans="4:5" ht="26.1" customHeight="1">
      <c r="D3063" s="64"/>
      <c r="E3063" s="71"/>
    </row>
    <row r="3064" spans="4:5" ht="26.1" customHeight="1">
      <c r="D3064" s="64"/>
      <c r="E3064" s="71"/>
    </row>
    <row r="3065" spans="4:5" ht="26.1" customHeight="1">
      <c r="D3065" s="64"/>
      <c r="E3065" s="71"/>
    </row>
    <row r="3066" spans="4:5" ht="26.1" customHeight="1">
      <c r="D3066" s="64"/>
      <c r="E3066" s="71"/>
    </row>
    <row r="3067" spans="4:5" ht="26.1" customHeight="1">
      <c r="D3067" s="64"/>
      <c r="E3067" s="71"/>
    </row>
    <row r="3068" spans="4:5" ht="26.1" customHeight="1">
      <c r="D3068" s="64"/>
      <c r="E3068" s="71"/>
    </row>
    <row r="3069" spans="4:5" ht="26.1" customHeight="1">
      <c r="D3069" s="64"/>
      <c r="E3069" s="71"/>
    </row>
    <row r="3070" spans="4:5" ht="26.1" customHeight="1">
      <c r="D3070" s="64"/>
      <c r="E3070" s="71"/>
    </row>
    <row r="3071" spans="4:5" ht="26.1" customHeight="1">
      <c r="D3071" s="64"/>
      <c r="E3071" s="71"/>
    </row>
    <row r="3072" spans="4:5" ht="26.1" customHeight="1">
      <c r="D3072" s="64"/>
      <c r="E3072" s="71"/>
    </row>
    <row r="3073" spans="4:5" ht="26.1" customHeight="1">
      <c r="D3073" s="64"/>
      <c r="E3073" s="71"/>
    </row>
    <row r="3074" spans="4:5" ht="26.1" customHeight="1">
      <c r="D3074" s="64"/>
      <c r="E3074" s="71"/>
    </row>
    <row r="3075" spans="4:5" ht="26.1" customHeight="1">
      <c r="D3075" s="64"/>
      <c r="E3075" s="71"/>
    </row>
    <row r="3076" spans="4:5" ht="26.1" customHeight="1">
      <c r="D3076" s="64"/>
      <c r="E3076" s="71"/>
    </row>
    <row r="3077" spans="4:5" ht="26.1" customHeight="1">
      <c r="D3077" s="64"/>
      <c r="E3077" s="71"/>
    </row>
    <row r="3078" spans="4:5" ht="26.1" customHeight="1">
      <c r="D3078" s="64"/>
      <c r="E3078" s="71"/>
    </row>
    <row r="3079" spans="4:5" ht="26.1" customHeight="1">
      <c r="D3079" s="64"/>
      <c r="E3079" s="71"/>
    </row>
    <row r="3080" spans="4:5" ht="26.1" customHeight="1">
      <c r="D3080" s="64"/>
      <c r="E3080" s="71"/>
    </row>
    <row r="3081" spans="4:5" ht="26.1" customHeight="1">
      <c r="D3081" s="64"/>
      <c r="E3081" s="71"/>
    </row>
    <row r="3082" spans="4:5" ht="26.1" customHeight="1">
      <c r="D3082" s="64"/>
      <c r="E3082" s="71"/>
    </row>
    <row r="3083" spans="4:5" ht="26.1" customHeight="1">
      <c r="D3083" s="64"/>
      <c r="E3083" s="71"/>
    </row>
    <row r="3084" spans="4:5" ht="26.1" customHeight="1">
      <c r="D3084" s="64"/>
      <c r="E3084" s="71"/>
    </row>
    <row r="3085" spans="4:5" ht="26.1" customHeight="1">
      <c r="D3085" s="64"/>
      <c r="E3085" s="71"/>
    </row>
    <row r="3086" spans="4:5" ht="26.1" customHeight="1">
      <c r="D3086" s="64"/>
      <c r="E3086" s="71"/>
    </row>
    <row r="3087" spans="4:5" ht="26.1" customHeight="1">
      <c r="D3087" s="64"/>
      <c r="E3087" s="71"/>
    </row>
    <row r="3088" spans="4:5" ht="26.1" customHeight="1">
      <c r="D3088" s="64"/>
      <c r="E3088" s="71"/>
    </row>
    <row r="3089" spans="4:5" ht="26.1" customHeight="1">
      <c r="D3089" s="64"/>
      <c r="E3089" s="71"/>
    </row>
    <row r="3090" spans="4:5" ht="26.1" customHeight="1">
      <c r="D3090" s="64"/>
      <c r="E3090" s="71"/>
    </row>
    <row r="3091" spans="4:5" ht="26.1" customHeight="1">
      <c r="D3091" s="64"/>
      <c r="E3091" s="71"/>
    </row>
    <row r="3092" spans="4:5" ht="26.1" customHeight="1">
      <c r="D3092" s="64"/>
      <c r="E3092" s="71"/>
    </row>
    <row r="3093" spans="4:5" ht="26.1" customHeight="1">
      <c r="D3093" s="64"/>
      <c r="E3093" s="71"/>
    </row>
    <row r="3094" spans="4:5" ht="26.1" customHeight="1">
      <c r="D3094" s="64"/>
      <c r="E3094" s="71"/>
    </row>
    <row r="3095" spans="4:5" ht="26.1" customHeight="1">
      <c r="D3095" s="64"/>
      <c r="E3095" s="71"/>
    </row>
    <row r="3096" spans="4:5" ht="26.1" customHeight="1">
      <c r="D3096" s="64"/>
      <c r="E3096" s="71"/>
    </row>
    <row r="3097" spans="4:5" ht="26.1" customHeight="1">
      <c r="D3097" s="64"/>
      <c r="E3097" s="71"/>
    </row>
    <row r="3098" spans="4:5" ht="26.1" customHeight="1">
      <c r="D3098" s="64"/>
      <c r="E3098" s="71"/>
    </row>
    <row r="3099" spans="4:5" ht="26.1" customHeight="1">
      <c r="D3099" s="64"/>
      <c r="E3099" s="71"/>
    </row>
    <row r="3100" spans="4:5" ht="26.1" customHeight="1">
      <c r="D3100" s="64"/>
      <c r="E3100" s="71"/>
    </row>
    <row r="3101" spans="4:5" ht="26.1" customHeight="1">
      <c r="D3101" s="64"/>
      <c r="E3101" s="71"/>
    </row>
    <row r="3102" spans="4:5" ht="26.1" customHeight="1">
      <c r="D3102" s="64"/>
      <c r="E3102" s="71"/>
    </row>
    <row r="3103" spans="4:5" ht="26.1" customHeight="1">
      <c r="D3103" s="64"/>
      <c r="E3103" s="71"/>
    </row>
    <row r="3104" spans="4:5" ht="26.1" customHeight="1">
      <c r="D3104" s="64"/>
      <c r="E3104" s="71"/>
    </row>
    <row r="3105" spans="4:5" ht="26.1" customHeight="1">
      <c r="D3105" s="64"/>
      <c r="E3105" s="71"/>
    </row>
    <row r="3106" spans="4:5" ht="26.1" customHeight="1">
      <c r="D3106" s="64"/>
      <c r="E3106" s="71"/>
    </row>
    <row r="3107" spans="4:5" ht="26.1" customHeight="1">
      <c r="D3107" s="64"/>
      <c r="E3107" s="71"/>
    </row>
    <row r="3108" spans="4:5" ht="26.1" customHeight="1">
      <c r="D3108" s="64"/>
      <c r="E3108" s="71"/>
    </row>
    <row r="3109" spans="4:5" ht="26.1" customHeight="1">
      <c r="D3109" s="64"/>
      <c r="E3109" s="71"/>
    </row>
    <row r="3110" spans="4:5" ht="26.1" customHeight="1">
      <c r="D3110" s="64"/>
      <c r="E3110" s="71"/>
    </row>
    <row r="3111" spans="4:5" ht="26.1" customHeight="1">
      <c r="D3111" s="64"/>
      <c r="E3111" s="71"/>
    </row>
    <row r="3112" spans="4:5" ht="26.1" customHeight="1">
      <c r="D3112" s="64"/>
      <c r="E3112" s="71"/>
    </row>
    <row r="3113" spans="4:5" ht="26.1" customHeight="1">
      <c r="D3113" s="64"/>
      <c r="E3113" s="71"/>
    </row>
    <row r="3114" spans="4:5" ht="26.1" customHeight="1">
      <c r="D3114" s="64"/>
      <c r="E3114" s="71"/>
    </row>
    <row r="3115" spans="4:5" ht="26.1" customHeight="1">
      <c r="D3115" s="64"/>
      <c r="E3115" s="71"/>
    </row>
    <row r="3116" spans="4:5" ht="26.1" customHeight="1">
      <c r="D3116" s="64"/>
      <c r="E3116" s="71"/>
    </row>
    <row r="3117" spans="4:5" ht="26.1" customHeight="1">
      <c r="D3117" s="64"/>
      <c r="E3117" s="71"/>
    </row>
    <row r="3118" spans="4:5" ht="26.1" customHeight="1">
      <c r="D3118" s="64"/>
      <c r="E3118" s="71"/>
    </row>
    <row r="3119" spans="4:5" ht="26.1" customHeight="1">
      <c r="D3119" s="64"/>
      <c r="E3119" s="71"/>
    </row>
    <row r="3120" spans="4:5" ht="26.1" customHeight="1">
      <c r="D3120" s="64"/>
      <c r="E3120" s="71"/>
    </row>
    <row r="3121" spans="4:5" ht="26.1" customHeight="1">
      <c r="D3121" s="64"/>
      <c r="E3121" s="71"/>
    </row>
    <row r="3122" spans="4:5" ht="26.1" customHeight="1">
      <c r="D3122" s="64"/>
      <c r="E3122" s="71"/>
    </row>
    <row r="3123" spans="4:5" ht="26.1" customHeight="1">
      <c r="D3123" s="64"/>
      <c r="E3123" s="71"/>
    </row>
    <row r="3124" spans="4:5" ht="26.1" customHeight="1">
      <c r="D3124" s="64"/>
      <c r="E3124" s="71"/>
    </row>
    <row r="3125" spans="4:5" ht="26.1" customHeight="1">
      <c r="D3125" s="64"/>
      <c r="E3125" s="71"/>
    </row>
    <row r="3126" spans="4:5" ht="26.1" customHeight="1">
      <c r="D3126" s="64"/>
      <c r="E3126" s="71"/>
    </row>
    <row r="3127" spans="4:5" ht="26.1" customHeight="1">
      <c r="D3127" s="64"/>
      <c r="E3127" s="71"/>
    </row>
    <row r="3128" spans="4:5" ht="26.1" customHeight="1">
      <c r="D3128" s="64"/>
      <c r="E3128" s="71"/>
    </row>
    <row r="3129" spans="4:5" ht="26.1" customHeight="1">
      <c r="D3129" s="64"/>
      <c r="E3129" s="71"/>
    </row>
    <row r="3130" spans="4:5" ht="26.1" customHeight="1">
      <c r="D3130" s="64"/>
      <c r="E3130" s="71"/>
    </row>
    <row r="3131" spans="4:5" ht="26.1" customHeight="1">
      <c r="D3131" s="64"/>
      <c r="E3131" s="71"/>
    </row>
    <row r="3132" spans="4:5" ht="26.1" customHeight="1">
      <c r="D3132" s="64"/>
      <c r="E3132" s="71"/>
    </row>
    <row r="3133" spans="4:5" ht="26.1" customHeight="1">
      <c r="D3133" s="64"/>
      <c r="E3133" s="71"/>
    </row>
    <row r="3134" spans="4:5" ht="26.1" customHeight="1">
      <c r="D3134" s="64"/>
      <c r="E3134" s="71"/>
    </row>
    <row r="3135" spans="4:5" ht="26.1" customHeight="1">
      <c r="D3135" s="64"/>
      <c r="E3135" s="71"/>
    </row>
    <row r="3136" spans="4:5" ht="26.1" customHeight="1">
      <c r="D3136" s="64"/>
      <c r="E3136" s="71"/>
    </row>
    <row r="3137" spans="4:5" ht="26.1" customHeight="1">
      <c r="D3137" s="64"/>
      <c r="E3137" s="71"/>
    </row>
    <row r="3138" spans="4:5" ht="26.1" customHeight="1">
      <c r="D3138" s="64"/>
      <c r="E3138" s="71"/>
    </row>
    <row r="3139" spans="4:5" ht="26.1" customHeight="1">
      <c r="D3139" s="64"/>
      <c r="E3139" s="71"/>
    </row>
    <row r="3140" spans="4:5" ht="26.1" customHeight="1">
      <c r="D3140" s="64"/>
      <c r="E3140" s="71"/>
    </row>
    <row r="3141" spans="4:5" ht="26.1" customHeight="1">
      <c r="D3141" s="64"/>
      <c r="E3141" s="71"/>
    </row>
    <row r="3142" spans="4:5" ht="26.1" customHeight="1">
      <c r="D3142" s="64"/>
      <c r="E3142" s="71"/>
    </row>
    <row r="3143" spans="4:5" ht="26.1" customHeight="1">
      <c r="D3143" s="64"/>
      <c r="E3143" s="71"/>
    </row>
    <row r="3144" spans="4:5" ht="26.1" customHeight="1">
      <c r="D3144" s="64"/>
      <c r="E3144" s="71"/>
    </row>
    <row r="3145" spans="4:5" ht="26.1" customHeight="1">
      <c r="D3145" s="64"/>
      <c r="E3145" s="71"/>
    </row>
    <row r="3146" spans="4:5" ht="26.1" customHeight="1">
      <c r="D3146" s="64"/>
      <c r="E3146" s="71"/>
    </row>
    <row r="3147" spans="4:5" ht="26.1" customHeight="1">
      <c r="D3147" s="64"/>
      <c r="E3147" s="71"/>
    </row>
    <row r="3148" spans="4:5" ht="26.1" customHeight="1">
      <c r="D3148" s="64"/>
      <c r="E3148" s="71"/>
    </row>
    <row r="3149" spans="4:5" ht="26.1" customHeight="1">
      <c r="D3149" s="64"/>
      <c r="E3149" s="71"/>
    </row>
    <row r="3150" spans="4:5" ht="26.1" customHeight="1">
      <c r="D3150" s="64"/>
      <c r="E3150" s="71"/>
    </row>
    <row r="3151" spans="4:5" ht="26.1" customHeight="1">
      <c r="D3151" s="64"/>
      <c r="E3151" s="71"/>
    </row>
    <row r="3152" spans="4:5" ht="26.1" customHeight="1">
      <c r="D3152" s="64"/>
      <c r="E3152" s="71"/>
    </row>
    <row r="3153" spans="4:5" ht="26.1" customHeight="1">
      <c r="D3153" s="64"/>
      <c r="E3153" s="71"/>
    </row>
    <row r="3154" spans="4:5" ht="26.1" customHeight="1">
      <c r="D3154" s="64"/>
      <c r="E3154" s="71"/>
    </row>
    <row r="3155" spans="4:5" ht="26.1" customHeight="1">
      <c r="D3155" s="64"/>
      <c r="E3155" s="71"/>
    </row>
    <row r="3156" spans="4:5" ht="26.1" customHeight="1">
      <c r="D3156" s="64"/>
      <c r="E3156" s="71"/>
    </row>
    <row r="3157" spans="4:5" ht="26.1" customHeight="1">
      <c r="D3157" s="64"/>
      <c r="E3157" s="71"/>
    </row>
    <row r="3158" spans="4:5" ht="26.1" customHeight="1">
      <c r="D3158" s="64"/>
      <c r="E3158" s="71"/>
    </row>
    <row r="3159" spans="4:5" ht="26.1" customHeight="1">
      <c r="D3159" s="64"/>
      <c r="E3159" s="71"/>
    </row>
    <row r="3160" spans="4:5" ht="26.1" customHeight="1">
      <c r="D3160" s="64"/>
      <c r="E3160" s="71"/>
    </row>
    <row r="3161" spans="4:5" ht="26.1" customHeight="1">
      <c r="D3161" s="64"/>
      <c r="E3161" s="71"/>
    </row>
    <row r="3162" spans="4:5" ht="26.1" customHeight="1">
      <c r="D3162" s="64"/>
      <c r="E3162" s="71"/>
    </row>
    <row r="3163" spans="4:5" ht="26.1" customHeight="1">
      <c r="D3163" s="64"/>
      <c r="E3163" s="71"/>
    </row>
    <row r="3164" spans="4:5" ht="26.1" customHeight="1">
      <c r="D3164" s="64"/>
      <c r="E3164" s="71"/>
    </row>
    <row r="3165" spans="4:5" ht="26.1" customHeight="1">
      <c r="D3165" s="64"/>
      <c r="E3165" s="71"/>
    </row>
    <row r="3166" spans="4:5" ht="26.1" customHeight="1">
      <c r="D3166" s="64"/>
      <c r="E3166" s="71"/>
    </row>
    <row r="3167" spans="4:5" ht="26.1" customHeight="1">
      <c r="D3167" s="64"/>
      <c r="E3167" s="71"/>
    </row>
    <row r="3168" spans="4:5" ht="26.1" customHeight="1">
      <c r="D3168" s="64"/>
      <c r="E3168" s="71"/>
    </row>
    <row r="3169" spans="4:5" ht="26.1" customHeight="1">
      <c r="D3169" s="64"/>
      <c r="E3169" s="71"/>
    </row>
    <row r="3170" spans="4:5" ht="26.1" customHeight="1">
      <c r="D3170" s="64"/>
      <c r="E3170" s="71"/>
    </row>
    <row r="3171" spans="4:5" ht="26.1" customHeight="1">
      <c r="D3171" s="64"/>
      <c r="E3171" s="71"/>
    </row>
    <row r="3172" spans="4:5" ht="26.1" customHeight="1">
      <c r="D3172" s="64"/>
      <c r="E3172" s="71"/>
    </row>
    <row r="3173" spans="4:5" ht="26.1" customHeight="1">
      <c r="D3173" s="64"/>
      <c r="E3173" s="71"/>
    </row>
    <row r="3174" spans="4:5" ht="26.1" customHeight="1">
      <c r="D3174" s="64"/>
      <c r="E3174" s="71"/>
    </row>
    <row r="3175" spans="4:5" ht="26.1" customHeight="1">
      <c r="D3175" s="64"/>
      <c r="E3175" s="71"/>
    </row>
    <row r="3176" spans="4:5" ht="26.1" customHeight="1">
      <c r="D3176" s="64"/>
      <c r="E3176" s="71"/>
    </row>
    <row r="3177" spans="4:5" ht="26.1" customHeight="1">
      <c r="D3177" s="64"/>
      <c r="E3177" s="71"/>
    </row>
    <row r="3178" spans="4:5" ht="26.1" customHeight="1">
      <c r="D3178" s="64"/>
      <c r="E3178" s="71"/>
    </row>
    <row r="3179" spans="4:5" ht="26.1" customHeight="1">
      <c r="D3179" s="64"/>
      <c r="E3179" s="71"/>
    </row>
    <row r="3180" spans="4:5" ht="26.1" customHeight="1">
      <c r="D3180" s="64"/>
      <c r="E3180" s="71"/>
    </row>
    <row r="3181" spans="4:5" ht="26.1" customHeight="1">
      <c r="D3181" s="64"/>
      <c r="E3181" s="71"/>
    </row>
    <row r="3182" spans="4:5" ht="26.1" customHeight="1">
      <c r="D3182" s="64"/>
      <c r="E3182" s="71"/>
    </row>
    <row r="3183" spans="4:5" ht="26.1" customHeight="1">
      <c r="D3183" s="64"/>
      <c r="E3183" s="71"/>
    </row>
    <row r="3184" spans="4:5" ht="26.1" customHeight="1">
      <c r="D3184" s="64"/>
      <c r="E3184" s="71"/>
    </row>
    <row r="3185" spans="4:5" ht="26.1" customHeight="1">
      <c r="D3185" s="64"/>
      <c r="E3185" s="71"/>
    </row>
    <row r="3186" spans="4:5" ht="26.1" customHeight="1">
      <c r="D3186" s="64"/>
      <c r="E3186" s="71"/>
    </row>
    <row r="3187" spans="4:5" ht="26.1" customHeight="1">
      <c r="D3187" s="64"/>
      <c r="E3187" s="71"/>
    </row>
    <row r="3188" spans="4:5" ht="26.1" customHeight="1">
      <c r="D3188" s="64"/>
      <c r="E3188" s="71"/>
    </row>
    <row r="3189" spans="4:5" ht="26.1" customHeight="1">
      <c r="D3189" s="64"/>
      <c r="E3189" s="71"/>
    </row>
    <row r="3190" spans="4:5" ht="26.1" customHeight="1">
      <c r="D3190" s="64"/>
      <c r="E3190" s="71"/>
    </row>
    <row r="3191" spans="4:5" ht="26.1" customHeight="1">
      <c r="D3191" s="64"/>
      <c r="E3191" s="71"/>
    </row>
    <row r="3192" spans="4:5" ht="26.1" customHeight="1">
      <c r="D3192" s="64"/>
      <c r="E3192" s="71"/>
    </row>
    <row r="3193" spans="4:5" ht="26.1" customHeight="1">
      <c r="D3193" s="64"/>
      <c r="E3193" s="71"/>
    </row>
    <row r="3194" spans="4:5" ht="26.1" customHeight="1">
      <c r="D3194" s="64"/>
      <c r="E3194" s="71"/>
    </row>
    <row r="3195" spans="4:5" ht="26.1" customHeight="1">
      <c r="D3195" s="64"/>
      <c r="E3195" s="71"/>
    </row>
    <row r="3196" spans="4:5" ht="26.1" customHeight="1">
      <c r="D3196" s="64"/>
      <c r="E3196" s="71"/>
    </row>
    <row r="3197" spans="4:5" ht="26.1" customHeight="1">
      <c r="D3197" s="64"/>
      <c r="E3197" s="71"/>
    </row>
    <row r="3198" spans="4:5" ht="26.1" customHeight="1">
      <c r="D3198" s="64"/>
      <c r="E3198" s="71"/>
    </row>
    <row r="3199" spans="4:5" ht="26.1" customHeight="1">
      <c r="D3199" s="64"/>
      <c r="E3199" s="71"/>
    </row>
    <row r="3200" spans="4:5" ht="26.1" customHeight="1">
      <c r="D3200" s="64"/>
      <c r="E3200" s="71"/>
    </row>
    <row r="3201" spans="4:5" ht="26.1" customHeight="1">
      <c r="D3201" s="64"/>
      <c r="E3201" s="71"/>
    </row>
    <row r="3202" spans="4:5" ht="26.1" customHeight="1">
      <c r="D3202" s="64"/>
      <c r="E3202" s="71"/>
    </row>
    <row r="3203" spans="4:5" ht="26.1" customHeight="1">
      <c r="D3203" s="64"/>
      <c r="E3203" s="71"/>
    </row>
    <row r="3204" spans="4:5" ht="26.1" customHeight="1">
      <c r="D3204" s="64"/>
      <c r="E3204" s="71"/>
    </row>
    <row r="3205" spans="4:5" ht="26.1" customHeight="1">
      <c r="D3205" s="64"/>
      <c r="E3205" s="71"/>
    </row>
    <row r="3206" spans="4:5" ht="26.1" customHeight="1">
      <c r="D3206" s="64"/>
      <c r="E3206" s="71"/>
    </row>
    <row r="3207" spans="4:5" ht="26.1" customHeight="1">
      <c r="D3207" s="64"/>
      <c r="E3207" s="71"/>
    </row>
    <row r="3208" spans="4:5" ht="26.1" customHeight="1">
      <c r="D3208" s="64"/>
      <c r="E3208" s="71"/>
    </row>
    <row r="3209" spans="4:5" ht="26.1" customHeight="1">
      <c r="D3209" s="64"/>
      <c r="E3209" s="71"/>
    </row>
    <row r="3210" spans="4:5" ht="26.1" customHeight="1">
      <c r="D3210" s="64"/>
      <c r="E3210" s="71"/>
    </row>
    <row r="3211" spans="4:5" ht="26.1" customHeight="1">
      <c r="D3211" s="64"/>
      <c r="E3211" s="71"/>
    </row>
    <row r="3212" spans="4:5" ht="26.1" customHeight="1">
      <c r="D3212" s="64"/>
      <c r="E3212" s="71"/>
    </row>
    <row r="3213" spans="4:5" ht="26.1" customHeight="1">
      <c r="D3213" s="64"/>
      <c r="E3213" s="71"/>
    </row>
    <row r="3214" spans="4:5" ht="26.1" customHeight="1">
      <c r="D3214" s="64"/>
      <c r="E3214" s="71"/>
    </row>
    <row r="3215" spans="4:5" ht="26.1" customHeight="1">
      <c r="D3215" s="64"/>
      <c r="E3215" s="71"/>
    </row>
    <row r="3216" spans="4:5" ht="26.1" customHeight="1">
      <c r="D3216" s="64"/>
      <c r="E3216" s="71"/>
    </row>
    <row r="3217" spans="4:5" ht="26.1" customHeight="1">
      <c r="D3217" s="64"/>
      <c r="E3217" s="71"/>
    </row>
    <row r="3218" spans="4:5" ht="26.1" customHeight="1">
      <c r="D3218" s="64"/>
      <c r="E3218" s="71"/>
    </row>
    <row r="3219" spans="4:5" ht="26.1" customHeight="1">
      <c r="D3219" s="64"/>
      <c r="E3219" s="71"/>
    </row>
    <row r="3220" spans="4:5" ht="26.1" customHeight="1">
      <c r="D3220" s="64"/>
      <c r="E3220" s="71"/>
    </row>
    <row r="3221" spans="4:5" ht="26.1" customHeight="1">
      <c r="D3221" s="64"/>
      <c r="E3221" s="71"/>
    </row>
    <row r="3222" spans="4:5" ht="26.1" customHeight="1">
      <c r="D3222" s="64"/>
      <c r="E3222" s="71"/>
    </row>
    <row r="3223" spans="4:5" ht="26.1" customHeight="1">
      <c r="D3223" s="64"/>
      <c r="E3223" s="71"/>
    </row>
    <row r="3224" spans="4:5" ht="26.1" customHeight="1">
      <c r="D3224" s="64"/>
      <c r="E3224" s="71"/>
    </row>
    <row r="3225" spans="4:5" ht="26.1" customHeight="1">
      <c r="D3225" s="64"/>
      <c r="E3225" s="71"/>
    </row>
    <row r="3226" spans="4:5" ht="26.1" customHeight="1">
      <c r="D3226" s="64"/>
      <c r="E3226" s="71"/>
    </row>
    <row r="3227" spans="4:5" ht="26.1" customHeight="1">
      <c r="D3227" s="64"/>
      <c r="E3227" s="71"/>
    </row>
    <row r="3228" spans="4:5" ht="26.1" customHeight="1">
      <c r="D3228" s="64"/>
      <c r="E3228" s="71"/>
    </row>
    <row r="3229" spans="4:5" ht="26.1" customHeight="1">
      <c r="D3229" s="64"/>
      <c r="E3229" s="71"/>
    </row>
    <row r="3230" spans="4:5" ht="26.1" customHeight="1">
      <c r="D3230" s="64"/>
      <c r="E3230" s="71"/>
    </row>
    <row r="3231" spans="4:5" ht="26.1" customHeight="1">
      <c r="D3231" s="64"/>
      <c r="E3231" s="71"/>
    </row>
    <row r="3232" spans="4:5" ht="26.1" customHeight="1">
      <c r="D3232" s="64"/>
      <c r="E3232" s="71"/>
    </row>
    <row r="3233" spans="4:5" ht="26.1" customHeight="1">
      <c r="D3233" s="64"/>
      <c r="E3233" s="71"/>
    </row>
    <row r="3234" spans="4:5" ht="26.1" customHeight="1">
      <c r="D3234" s="64"/>
      <c r="E3234" s="71"/>
    </row>
    <row r="3235" spans="4:5" ht="26.1" customHeight="1">
      <c r="D3235" s="64"/>
      <c r="E3235" s="71"/>
    </row>
    <row r="3236" spans="4:5" ht="26.1" customHeight="1">
      <c r="D3236" s="64"/>
      <c r="E3236" s="71"/>
    </row>
    <row r="3237" spans="4:5" ht="26.1" customHeight="1">
      <c r="D3237" s="64"/>
      <c r="E3237" s="71"/>
    </row>
    <row r="3238" spans="4:5" ht="26.1" customHeight="1">
      <c r="D3238" s="64"/>
      <c r="E3238" s="71"/>
    </row>
    <row r="3239" spans="4:5" ht="26.1" customHeight="1">
      <c r="D3239" s="64"/>
      <c r="E3239" s="71"/>
    </row>
    <row r="3240" spans="4:5" ht="26.1" customHeight="1">
      <c r="D3240" s="64"/>
      <c r="E3240" s="71"/>
    </row>
    <row r="3241" spans="4:5" ht="26.1" customHeight="1">
      <c r="D3241" s="64"/>
      <c r="E3241" s="71"/>
    </row>
    <row r="3242" spans="4:5" ht="26.1" customHeight="1">
      <c r="D3242" s="64"/>
      <c r="E3242" s="71"/>
    </row>
    <row r="3243" spans="4:5" ht="26.1" customHeight="1">
      <c r="D3243" s="64"/>
      <c r="E3243" s="71"/>
    </row>
    <row r="3244" spans="4:5" ht="26.1" customHeight="1">
      <c r="D3244" s="64"/>
      <c r="E3244" s="71"/>
    </row>
    <row r="3245" spans="4:5" ht="26.1" customHeight="1">
      <c r="D3245" s="64"/>
      <c r="E3245" s="71"/>
    </row>
    <row r="3246" spans="4:5" ht="26.1" customHeight="1">
      <c r="D3246" s="64"/>
      <c r="E3246" s="71"/>
    </row>
    <row r="3247" spans="4:5" ht="26.1" customHeight="1">
      <c r="D3247" s="64"/>
      <c r="E3247" s="71"/>
    </row>
    <row r="3248" spans="4:5" ht="26.1" customHeight="1">
      <c r="D3248" s="64"/>
      <c r="E3248" s="71"/>
    </row>
    <row r="3249" spans="4:5" ht="26.1" customHeight="1">
      <c r="D3249" s="64"/>
      <c r="E3249" s="71"/>
    </row>
    <row r="3250" spans="4:5" ht="26.1" customHeight="1">
      <c r="D3250" s="64"/>
      <c r="E3250" s="71"/>
    </row>
    <row r="3251" spans="4:5" ht="26.1" customHeight="1">
      <c r="D3251" s="64"/>
      <c r="E3251" s="71"/>
    </row>
    <row r="3252" spans="4:5" ht="26.1" customHeight="1">
      <c r="D3252" s="64"/>
      <c r="E3252" s="71"/>
    </row>
    <row r="3253" spans="4:5" ht="26.1" customHeight="1">
      <c r="D3253" s="64"/>
      <c r="E3253" s="71"/>
    </row>
    <row r="3254" spans="4:5" ht="26.1" customHeight="1">
      <c r="D3254" s="64"/>
      <c r="E3254" s="71"/>
    </row>
    <row r="3255" spans="4:5" ht="26.1" customHeight="1">
      <c r="D3255" s="64"/>
      <c r="E3255" s="71"/>
    </row>
    <row r="3256" spans="4:5" ht="26.1" customHeight="1">
      <c r="D3256" s="64"/>
      <c r="E3256" s="71"/>
    </row>
    <row r="3257" spans="4:5" ht="26.1" customHeight="1">
      <c r="D3257" s="64"/>
      <c r="E3257" s="71"/>
    </row>
    <row r="3258" spans="4:5" ht="26.1" customHeight="1">
      <c r="D3258" s="64"/>
      <c r="E3258" s="71"/>
    </row>
    <row r="3259" spans="4:5" ht="26.1" customHeight="1">
      <c r="D3259" s="64"/>
      <c r="E3259" s="71"/>
    </row>
    <row r="3260" spans="4:5" ht="26.1" customHeight="1">
      <c r="D3260" s="64"/>
      <c r="E3260" s="71"/>
    </row>
    <row r="3261" spans="4:5" ht="26.1" customHeight="1">
      <c r="D3261" s="64"/>
      <c r="E3261" s="71"/>
    </row>
    <row r="3262" spans="4:5" ht="26.1" customHeight="1">
      <c r="D3262" s="64"/>
      <c r="E3262" s="71"/>
    </row>
    <row r="3263" spans="4:5" ht="26.1" customHeight="1">
      <c r="D3263" s="64"/>
      <c r="E3263" s="71"/>
    </row>
    <row r="3264" spans="4:5" ht="26.1" customHeight="1">
      <c r="D3264" s="64"/>
      <c r="E3264" s="71"/>
    </row>
    <row r="3265" spans="4:5" ht="26.1" customHeight="1">
      <c r="D3265" s="64"/>
      <c r="E3265" s="71"/>
    </row>
    <row r="3266" spans="4:5" ht="26.1" customHeight="1">
      <c r="D3266" s="64"/>
      <c r="E3266" s="71"/>
    </row>
    <row r="3267" spans="4:5" ht="26.1" customHeight="1">
      <c r="D3267" s="64"/>
      <c r="E3267" s="71"/>
    </row>
    <row r="3268" spans="4:5" ht="26.1" customHeight="1">
      <c r="D3268" s="64"/>
      <c r="E3268" s="71"/>
    </row>
    <row r="3269" spans="4:5" ht="26.1" customHeight="1">
      <c r="D3269" s="64"/>
      <c r="E3269" s="71"/>
    </row>
    <row r="3270" spans="4:5" ht="26.1" customHeight="1">
      <c r="D3270" s="64"/>
      <c r="E3270" s="71"/>
    </row>
    <row r="3271" spans="4:5" ht="26.1" customHeight="1">
      <c r="D3271" s="64"/>
      <c r="E3271" s="71"/>
    </row>
    <row r="3272" spans="4:5" ht="26.1" customHeight="1">
      <c r="D3272" s="64"/>
      <c r="E3272" s="71"/>
    </row>
    <row r="3273" spans="4:5" ht="26.1" customHeight="1">
      <c r="D3273" s="64"/>
      <c r="E3273" s="71"/>
    </row>
    <row r="3274" spans="4:5" ht="26.1" customHeight="1">
      <c r="D3274" s="64"/>
      <c r="E3274" s="71"/>
    </row>
    <row r="3275" spans="4:5" ht="26.1" customHeight="1">
      <c r="D3275" s="64"/>
      <c r="E3275" s="71"/>
    </row>
    <row r="3276" spans="4:5" ht="26.1" customHeight="1">
      <c r="D3276" s="64"/>
      <c r="E3276" s="71"/>
    </row>
    <row r="3277" spans="4:5" ht="26.1" customHeight="1">
      <c r="D3277" s="64"/>
      <c r="E3277" s="71"/>
    </row>
    <row r="3278" spans="4:5" ht="26.1" customHeight="1">
      <c r="D3278" s="64"/>
      <c r="E3278" s="71"/>
    </row>
    <row r="3279" spans="4:5" ht="26.1" customHeight="1">
      <c r="D3279" s="64"/>
      <c r="E3279" s="71"/>
    </row>
    <row r="3280" spans="4:5" ht="26.1" customHeight="1">
      <c r="D3280" s="64"/>
      <c r="E3280" s="71"/>
    </row>
    <row r="3281" spans="4:5" ht="26.1" customHeight="1">
      <c r="D3281" s="64"/>
      <c r="E3281" s="71"/>
    </row>
    <row r="3282" spans="4:5" ht="26.1" customHeight="1">
      <c r="D3282" s="64"/>
      <c r="E3282" s="71"/>
    </row>
    <row r="3283" spans="4:5" ht="26.1" customHeight="1">
      <c r="D3283" s="64"/>
      <c r="E3283" s="71"/>
    </row>
    <row r="3284" spans="4:5" ht="26.1" customHeight="1">
      <c r="D3284" s="64"/>
      <c r="E3284" s="71"/>
    </row>
    <row r="3285" spans="4:5" ht="26.1" customHeight="1">
      <c r="D3285" s="64"/>
      <c r="E3285" s="71"/>
    </row>
    <row r="3286" spans="4:5" ht="26.1" customHeight="1">
      <c r="D3286" s="64"/>
      <c r="E3286" s="71"/>
    </row>
    <row r="3287" spans="4:5" ht="26.1" customHeight="1">
      <c r="D3287" s="64"/>
      <c r="E3287" s="71"/>
    </row>
    <row r="3288" spans="4:5" ht="26.1" customHeight="1">
      <c r="D3288" s="64"/>
      <c r="E3288" s="71"/>
    </row>
    <row r="3289" spans="4:5" ht="26.1" customHeight="1">
      <c r="D3289" s="64"/>
      <c r="E3289" s="71"/>
    </row>
    <row r="3290" spans="4:5" ht="26.1" customHeight="1">
      <c r="D3290" s="64"/>
      <c r="E3290" s="71"/>
    </row>
    <row r="3291" spans="4:5" ht="26.1" customHeight="1">
      <c r="D3291" s="64"/>
      <c r="E3291" s="71"/>
    </row>
    <row r="3292" spans="4:5" ht="26.1" customHeight="1">
      <c r="D3292" s="64"/>
      <c r="E3292" s="71"/>
    </row>
    <row r="3293" spans="4:5" ht="26.1" customHeight="1">
      <c r="D3293" s="64"/>
      <c r="E3293" s="71"/>
    </row>
    <row r="3294" spans="4:5" ht="26.1" customHeight="1">
      <c r="D3294" s="64"/>
      <c r="E3294" s="71"/>
    </row>
    <row r="3295" spans="4:5" ht="26.1" customHeight="1">
      <c r="D3295" s="64"/>
      <c r="E3295" s="71"/>
    </row>
    <row r="3296" spans="4:5" ht="26.1" customHeight="1">
      <c r="D3296" s="64"/>
      <c r="E3296" s="71"/>
    </row>
    <row r="3297" spans="4:5" ht="26.1" customHeight="1">
      <c r="D3297" s="64"/>
      <c r="E3297" s="71"/>
    </row>
    <row r="3298" spans="4:5" ht="26.1" customHeight="1">
      <c r="D3298" s="64"/>
      <c r="E3298" s="71"/>
    </row>
    <row r="3299" spans="4:5" ht="26.1" customHeight="1">
      <c r="D3299" s="64"/>
      <c r="E3299" s="71"/>
    </row>
    <row r="3300" spans="4:5" ht="26.1" customHeight="1">
      <c r="D3300" s="64"/>
      <c r="E3300" s="71"/>
    </row>
    <row r="3301" spans="4:5" ht="26.1" customHeight="1">
      <c r="D3301" s="64"/>
      <c r="E3301" s="71"/>
    </row>
    <row r="3302" spans="4:5" ht="26.1" customHeight="1">
      <c r="D3302" s="64"/>
      <c r="E3302" s="71"/>
    </row>
    <row r="3303" spans="4:5" ht="26.1" customHeight="1">
      <c r="D3303" s="64"/>
      <c r="E3303" s="71"/>
    </row>
    <row r="3304" spans="4:5" ht="26.1" customHeight="1">
      <c r="D3304" s="64"/>
      <c r="E3304" s="71"/>
    </row>
    <row r="3305" spans="4:5" ht="26.1" customHeight="1">
      <c r="D3305" s="64"/>
      <c r="E3305" s="71"/>
    </row>
    <row r="3306" spans="4:5" ht="26.1" customHeight="1">
      <c r="D3306" s="64"/>
      <c r="E3306" s="71"/>
    </row>
    <row r="3307" spans="4:5" ht="26.1" customHeight="1">
      <c r="D3307" s="64"/>
      <c r="E3307" s="71"/>
    </row>
    <row r="3308" spans="4:5" ht="26.1" customHeight="1">
      <c r="D3308" s="64"/>
      <c r="E3308" s="71"/>
    </row>
    <row r="3309" spans="4:5" ht="26.1" customHeight="1">
      <c r="D3309" s="64"/>
      <c r="E3309" s="71"/>
    </row>
    <row r="3310" spans="4:5" ht="26.1" customHeight="1">
      <c r="D3310" s="64"/>
      <c r="E3310" s="71"/>
    </row>
    <row r="3311" spans="4:5" ht="26.1" customHeight="1">
      <c r="D3311" s="64"/>
      <c r="E3311" s="71"/>
    </row>
    <row r="3312" spans="4:5" ht="26.1" customHeight="1">
      <c r="D3312" s="64"/>
      <c r="E3312" s="71"/>
    </row>
    <row r="3313" spans="4:5" ht="26.1" customHeight="1">
      <c r="D3313" s="64"/>
      <c r="E3313" s="71"/>
    </row>
    <row r="3314" spans="4:5" ht="26.1" customHeight="1">
      <c r="D3314" s="64"/>
      <c r="E3314" s="71"/>
    </row>
    <row r="3315" spans="4:5" ht="26.1" customHeight="1">
      <c r="D3315" s="64"/>
      <c r="E3315" s="71"/>
    </row>
    <row r="3316" spans="4:5" ht="26.1" customHeight="1">
      <c r="D3316" s="64"/>
      <c r="E3316" s="71"/>
    </row>
    <row r="3317" spans="4:5" ht="26.1" customHeight="1">
      <c r="D3317" s="64"/>
      <c r="E3317" s="71"/>
    </row>
    <row r="3318" spans="4:5" ht="26.1" customHeight="1">
      <c r="D3318" s="64"/>
      <c r="E3318" s="71"/>
    </row>
    <row r="3319" spans="4:5" ht="26.1" customHeight="1">
      <c r="D3319" s="64"/>
      <c r="E3319" s="71"/>
    </row>
    <row r="3320" spans="4:5" ht="26.1" customHeight="1">
      <c r="D3320" s="64"/>
      <c r="E3320" s="71"/>
    </row>
    <row r="3321" spans="4:5" ht="26.1" customHeight="1">
      <c r="D3321" s="64"/>
      <c r="E3321" s="71"/>
    </row>
    <row r="3322" spans="4:5" ht="26.1" customHeight="1">
      <c r="D3322" s="64"/>
      <c r="E3322" s="71"/>
    </row>
    <row r="3323" spans="4:5" ht="26.1" customHeight="1">
      <c r="D3323" s="64"/>
      <c r="E3323" s="71"/>
    </row>
    <row r="3324" spans="4:5" ht="26.1" customHeight="1">
      <c r="D3324" s="64"/>
      <c r="E3324" s="71"/>
    </row>
    <row r="3325" spans="4:5" ht="26.1" customHeight="1">
      <c r="D3325" s="64"/>
      <c r="E3325" s="71"/>
    </row>
    <row r="3326" spans="4:5" ht="26.1" customHeight="1">
      <c r="D3326" s="64"/>
      <c r="E3326" s="71"/>
    </row>
    <row r="3327" spans="4:5" ht="26.1" customHeight="1">
      <c r="D3327" s="64"/>
      <c r="E3327" s="71"/>
    </row>
    <row r="3328" spans="4:5" ht="26.1" customHeight="1">
      <c r="D3328" s="64"/>
      <c r="E3328" s="71"/>
    </row>
    <row r="3329" spans="4:5" ht="26.1" customHeight="1">
      <c r="D3329" s="64"/>
      <c r="E3329" s="71"/>
    </row>
    <row r="3330" spans="4:5" ht="26.1" customHeight="1">
      <c r="D3330" s="64"/>
      <c r="E3330" s="71"/>
    </row>
    <row r="3331" spans="4:5" ht="26.1" customHeight="1">
      <c r="D3331" s="64"/>
      <c r="E3331" s="71"/>
    </row>
    <row r="3332" spans="4:5" ht="26.1" customHeight="1">
      <c r="D3332" s="64"/>
      <c r="E3332" s="71"/>
    </row>
    <row r="3333" spans="4:5" ht="26.1" customHeight="1">
      <c r="D3333" s="64"/>
      <c r="E3333" s="71"/>
    </row>
    <row r="3334" spans="4:5" ht="26.1" customHeight="1">
      <c r="D3334" s="64"/>
      <c r="E3334" s="71"/>
    </row>
    <row r="3335" spans="4:5" ht="26.1" customHeight="1">
      <c r="D3335" s="64"/>
      <c r="E3335" s="71"/>
    </row>
    <row r="3336" spans="4:5" ht="26.1" customHeight="1">
      <c r="D3336" s="64"/>
      <c r="E3336" s="71"/>
    </row>
    <row r="3337" spans="4:5" ht="26.1" customHeight="1">
      <c r="D3337" s="64"/>
      <c r="E3337" s="71"/>
    </row>
    <row r="3338" spans="4:5" ht="26.1" customHeight="1">
      <c r="D3338" s="64"/>
      <c r="E3338" s="71"/>
    </row>
    <row r="3339" spans="4:5" ht="26.1" customHeight="1">
      <c r="D3339" s="64"/>
      <c r="E3339" s="71"/>
    </row>
    <row r="3340" spans="4:5" ht="26.1" customHeight="1">
      <c r="D3340" s="64"/>
      <c r="E3340" s="71"/>
    </row>
    <row r="3341" spans="4:5" ht="26.1" customHeight="1">
      <c r="D3341" s="64"/>
      <c r="E3341" s="71"/>
    </row>
    <row r="3342" spans="4:5" ht="26.1" customHeight="1">
      <c r="D3342" s="64"/>
      <c r="E3342" s="71"/>
    </row>
    <row r="3343" spans="4:5" ht="26.1" customHeight="1">
      <c r="D3343" s="64"/>
      <c r="E3343" s="71"/>
    </row>
    <row r="3344" spans="4:5" ht="26.1" customHeight="1">
      <c r="D3344" s="64"/>
      <c r="E3344" s="71"/>
    </row>
    <row r="3345" spans="4:5" ht="26.1" customHeight="1">
      <c r="D3345" s="64"/>
      <c r="E3345" s="71"/>
    </row>
    <row r="3346" spans="4:5" ht="26.1" customHeight="1">
      <c r="D3346" s="64"/>
      <c r="E3346" s="71"/>
    </row>
    <row r="3347" spans="4:5" ht="26.1" customHeight="1">
      <c r="D3347" s="64"/>
      <c r="E3347" s="71"/>
    </row>
    <row r="3348" spans="4:5" ht="26.1" customHeight="1">
      <c r="D3348" s="64"/>
      <c r="E3348" s="71"/>
    </row>
    <row r="3349" spans="4:5" ht="26.1" customHeight="1">
      <c r="D3349" s="64"/>
      <c r="E3349" s="71"/>
    </row>
    <row r="3350" spans="4:5" ht="26.1" customHeight="1">
      <c r="D3350" s="64"/>
      <c r="E3350" s="71"/>
    </row>
    <row r="3351" spans="4:5" ht="26.1" customHeight="1">
      <c r="D3351" s="64"/>
      <c r="E3351" s="71"/>
    </row>
    <row r="3352" spans="4:5" ht="26.1" customHeight="1">
      <c r="D3352" s="64"/>
      <c r="E3352" s="71"/>
    </row>
    <row r="3353" spans="4:5" ht="26.1" customHeight="1">
      <c r="D3353" s="64"/>
      <c r="E3353" s="71"/>
    </row>
    <row r="3354" spans="4:5" ht="26.1" customHeight="1">
      <c r="D3354" s="64"/>
      <c r="E3354" s="71"/>
    </row>
    <row r="3355" spans="4:5" ht="26.1" customHeight="1">
      <c r="D3355" s="64"/>
      <c r="E3355" s="71"/>
    </row>
    <row r="3356" spans="4:5" ht="26.1" customHeight="1">
      <c r="D3356" s="64"/>
      <c r="E3356" s="71"/>
    </row>
    <row r="3357" spans="4:5" ht="26.1" customHeight="1">
      <c r="D3357" s="64"/>
      <c r="E3357" s="71"/>
    </row>
    <row r="3358" spans="4:5" ht="26.1" customHeight="1">
      <c r="D3358" s="64"/>
      <c r="E3358" s="71"/>
    </row>
    <row r="3359" spans="4:5" ht="26.1" customHeight="1">
      <c r="D3359" s="64"/>
      <c r="E3359" s="71"/>
    </row>
    <row r="3360" spans="4:5" ht="26.1" customHeight="1">
      <c r="D3360" s="64"/>
      <c r="E3360" s="71"/>
    </row>
    <row r="3361" spans="4:5" ht="26.1" customHeight="1">
      <c r="D3361" s="64"/>
      <c r="E3361" s="71"/>
    </row>
    <row r="3362" spans="4:5" ht="26.1" customHeight="1">
      <c r="D3362" s="64"/>
      <c r="E3362" s="71"/>
    </row>
    <row r="3363" spans="4:5" ht="26.1" customHeight="1">
      <c r="D3363" s="64"/>
      <c r="E3363" s="71"/>
    </row>
    <row r="3364" spans="4:5" ht="26.1" customHeight="1">
      <c r="D3364" s="64"/>
      <c r="E3364" s="71"/>
    </row>
    <row r="3365" spans="4:5" ht="26.1" customHeight="1">
      <c r="D3365" s="64"/>
      <c r="E3365" s="71"/>
    </row>
    <row r="3366" spans="4:5" ht="26.1" customHeight="1">
      <c r="D3366" s="64"/>
      <c r="E3366" s="71"/>
    </row>
    <row r="3367" spans="4:5" ht="26.1" customHeight="1">
      <c r="D3367" s="64"/>
      <c r="E3367" s="71"/>
    </row>
    <row r="3368" spans="4:5" ht="26.1" customHeight="1">
      <c r="D3368" s="64"/>
      <c r="E3368" s="71"/>
    </row>
    <row r="3369" spans="4:5" ht="26.1" customHeight="1">
      <c r="D3369" s="64"/>
      <c r="E3369" s="71"/>
    </row>
    <row r="3370" spans="4:5" ht="26.1" customHeight="1">
      <c r="D3370" s="64"/>
      <c r="E3370" s="71"/>
    </row>
    <row r="3371" spans="4:5" ht="26.1" customHeight="1">
      <c r="D3371" s="64"/>
      <c r="E3371" s="71"/>
    </row>
    <row r="3372" spans="4:5" ht="26.1" customHeight="1">
      <c r="D3372" s="64"/>
      <c r="E3372" s="71"/>
    </row>
    <row r="3373" spans="4:5" ht="26.1" customHeight="1">
      <c r="D3373" s="64"/>
      <c r="E3373" s="71"/>
    </row>
    <row r="3374" spans="4:5" ht="26.1" customHeight="1">
      <c r="D3374" s="64"/>
      <c r="E3374" s="71"/>
    </row>
    <row r="3375" spans="4:5" ht="26.1" customHeight="1">
      <c r="D3375" s="64"/>
      <c r="E3375" s="71"/>
    </row>
    <row r="3376" spans="4:5" ht="26.1" customHeight="1">
      <c r="D3376" s="64"/>
      <c r="E3376" s="71"/>
    </row>
    <row r="3377" spans="4:5" ht="26.1" customHeight="1">
      <c r="D3377" s="64"/>
      <c r="E3377" s="71"/>
    </row>
    <row r="3378" spans="4:5" ht="26.1" customHeight="1">
      <c r="D3378" s="64"/>
      <c r="E3378" s="71"/>
    </row>
    <row r="3379" spans="4:5" ht="26.1" customHeight="1">
      <c r="D3379" s="64"/>
      <c r="E3379" s="71"/>
    </row>
    <row r="3380" spans="4:5" ht="26.1" customHeight="1">
      <c r="D3380" s="64"/>
      <c r="E3380" s="71"/>
    </row>
    <row r="3381" spans="4:5" ht="26.1" customHeight="1">
      <c r="D3381" s="64"/>
      <c r="E3381" s="71"/>
    </row>
    <row r="3382" spans="4:5" ht="26.1" customHeight="1">
      <c r="D3382" s="64"/>
      <c r="E3382" s="71"/>
    </row>
    <row r="3383" spans="4:5" ht="26.1" customHeight="1">
      <c r="D3383" s="64"/>
      <c r="E3383" s="71"/>
    </row>
    <row r="3384" spans="4:5" ht="26.1" customHeight="1">
      <c r="D3384" s="64"/>
      <c r="E3384" s="71"/>
    </row>
    <row r="3385" spans="4:5" ht="26.1" customHeight="1">
      <c r="D3385" s="64"/>
      <c r="E3385" s="71"/>
    </row>
    <row r="3386" spans="4:5" ht="26.1" customHeight="1">
      <c r="D3386" s="64"/>
      <c r="E3386" s="71"/>
    </row>
    <row r="3387" spans="4:5" ht="26.1" customHeight="1">
      <c r="D3387" s="64"/>
      <c r="E3387" s="71"/>
    </row>
    <row r="3388" spans="4:5" ht="26.1" customHeight="1">
      <c r="D3388" s="64"/>
      <c r="E3388" s="71"/>
    </row>
    <row r="3389" spans="4:5" ht="26.1" customHeight="1">
      <c r="D3389" s="64"/>
      <c r="E3389" s="71"/>
    </row>
    <row r="3390" spans="4:5" ht="26.1" customHeight="1">
      <c r="D3390" s="64"/>
      <c r="E3390" s="71"/>
    </row>
    <row r="3391" spans="4:5" ht="26.1" customHeight="1">
      <c r="D3391" s="64"/>
      <c r="E3391" s="71"/>
    </row>
    <row r="3392" spans="4:5" ht="26.1" customHeight="1">
      <c r="D3392" s="64"/>
      <c r="E3392" s="71"/>
    </row>
    <row r="3393" spans="4:5" ht="26.1" customHeight="1">
      <c r="D3393" s="64"/>
      <c r="E3393" s="71"/>
    </row>
    <row r="3394" spans="4:5" ht="26.1" customHeight="1">
      <c r="D3394" s="64"/>
      <c r="E3394" s="71"/>
    </row>
    <row r="3395" spans="4:5" ht="26.1" customHeight="1">
      <c r="D3395" s="64"/>
      <c r="E3395" s="71"/>
    </row>
    <row r="3396" spans="4:5" ht="26.1" customHeight="1">
      <c r="D3396" s="64"/>
      <c r="E3396" s="71"/>
    </row>
    <row r="3397" spans="4:5" ht="26.1" customHeight="1">
      <c r="D3397" s="64"/>
      <c r="E3397" s="71"/>
    </row>
    <row r="3398" spans="4:5" ht="26.1" customHeight="1">
      <c r="D3398" s="64"/>
      <c r="E3398" s="71"/>
    </row>
    <row r="3399" spans="4:5" ht="26.1" customHeight="1">
      <c r="D3399" s="64"/>
      <c r="E3399" s="71"/>
    </row>
    <row r="3400" spans="4:5" ht="26.1" customHeight="1">
      <c r="D3400" s="64"/>
      <c r="E3400" s="71"/>
    </row>
    <row r="3401" spans="4:5" ht="26.1" customHeight="1">
      <c r="D3401" s="64"/>
      <c r="E3401" s="71"/>
    </row>
    <row r="3402" spans="4:5" ht="26.1" customHeight="1">
      <c r="D3402" s="64"/>
      <c r="E3402" s="71"/>
    </row>
    <row r="3403" spans="4:5" ht="26.1" customHeight="1">
      <c r="D3403" s="64"/>
      <c r="E3403" s="71"/>
    </row>
    <row r="3404" spans="4:5" ht="26.1" customHeight="1">
      <c r="D3404" s="64"/>
      <c r="E3404" s="71"/>
    </row>
    <row r="3405" spans="4:5" ht="26.1" customHeight="1">
      <c r="D3405" s="64"/>
      <c r="E3405" s="71"/>
    </row>
    <row r="3406" spans="4:5" ht="26.1" customHeight="1">
      <c r="D3406" s="64"/>
      <c r="E3406" s="71"/>
    </row>
    <row r="3407" spans="4:5" ht="26.1" customHeight="1">
      <c r="D3407" s="64"/>
      <c r="E3407" s="71"/>
    </row>
    <row r="3408" spans="4:5" ht="26.1" customHeight="1">
      <c r="D3408" s="64"/>
      <c r="E3408" s="71"/>
    </row>
    <row r="3409" spans="4:5" ht="26.1" customHeight="1">
      <c r="D3409" s="64"/>
      <c r="E3409" s="71"/>
    </row>
    <row r="3410" spans="4:5" ht="26.1" customHeight="1">
      <c r="D3410" s="64"/>
      <c r="E3410" s="71"/>
    </row>
    <row r="3411" spans="4:5" ht="26.1" customHeight="1">
      <c r="D3411" s="64"/>
      <c r="E3411" s="71"/>
    </row>
    <row r="3412" spans="4:5" ht="26.1" customHeight="1">
      <c r="D3412" s="64"/>
      <c r="E3412" s="71"/>
    </row>
    <row r="3413" spans="4:5" ht="26.1" customHeight="1">
      <c r="D3413" s="64"/>
      <c r="E3413" s="71"/>
    </row>
    <row r="3414" spans="4:5" ht="26.1" customHeight="1">
      <c r="D3414" s="64"/>
      <c r="E3414" s="71"/>
    </row>
    <row r="3415" spans="4:5" ht="26.1" customHeight="1">
      <c r="D3415" s="64"/>
      <c r="E3415" s="71"/>
    </row>
    <row r="3416" spans="4:5" ht="26.1" customHeight="1">
      <c r="D3416" s="64"/>
      <c r="E3416" s="71"/>
    </row>
    <row r="3417" spans="4:5" ht="26.1" customHeight="1">
      <c r="D3417" s="64"/>
      <c r="E3417" s="71"/>
    </row>
    <row r="3418" spans="4:5" ht="26.1" customHeight="1">
      <c r="D3418" s="64"/>
      <c r="E3418" s="71"/>
    </row>
    <row r="3419" spans="4:5" ht="26.1" customHeight="1">
      <c r="D3419" s="64"/>
      <c r="E3419" s="71"/>
    </row>
    <row r="3420" spans="4:5" ht="26.1" customHeight="1">
      <c r="D3420" s="64"/>
      <c r="E3420" s="71"/>
    </row>
    <row r="3421" spans="4:5" ht="26.1" customHeight="1">
      <c r="D3421" s="64"/>
      <c r="E3421" s="71"/>
    </row>
    <row r="3422" spans="4:5" ht="26.1" customHeight="1">
      <c r="D3422" s="64"/>
      <c r="E3422" s="71"/>
    </row>
    <row r="3423" spans="4:5" ht="26.1" customHeight="1">
      <c r="D3423" s="64"/>
      <c r="E3423" s="71"/>
    </row>
    <row r="3424" spans="4:5" ht="26.1" customHeight="1">
      <c r="D3424" s="64"/>
      <c r="E3424" s="71"/>
    </row>
    <row r="3425" spans="4:5" ht="26.1" customHeight="1">
      <c r="D3425" s="64"/>
      <c r="E3425" s="71"/>
    </row>
    <row r="3426" spans="4:5" ht="26.1" customHeight="1">
      <c r="D3426" s="64"/>
      <c r="E3426" s="71"/>
    </row>
    <row r="3427" spans="4:5" ht="26.1" customHeight="1">
      <c r="D3427" s="64"/>
      <c r="E3427" s="71"/>
    </row>
    <row r="3428" spans="4:5" ht="26.1" customHeight="1">
      <c r="D3428" s="64"/>
      <c r="E3428" s="71"/>
    </row>
    <row r="3429" spans="4:5" ht="26.1" customHeight="1">
      <c r="D3429" s="64"/>
      <c r="E3429" s="71"/>
    </row>
    <row r="3430" spans="4:5" ht="26.1" customHeight="1">
      <c r="D3430" s="64"/>
      <c r="E3430" s="71"/>
    </row>
    <row r="3431" spans="4:5" ht="26.1" customHeight="1">
      <c r="D3431" s="64"/>
      <c r="E3431" s="71"/>
    </row>
    <row r="3432" spans="4:5" ht="26.1" customHeight="1">
      <c r="D3432" s="64"/>
      <c r="E3432" s="71"/>
    </row>
    <row r="3433" spans="4:5" ht="26.1" customHeight="1">
      <c r="D3433" s="64"/>
      <c r="E3433" s="71"/>
    </row>
    <row r="3434" spans="4:5" ht="26.1" customHeight="1">
      <c r="D3434" s="64"/>
      <c r="E3434" s="71"/>
    </row>
    <row r="3435" spans="4:5" ht="26.1" customHeight="1">
      <c r="D3435" s="64"/>
      <c r="E3435" s="71"/>
    </row>
    <row r="3436" spans="4:5" ht="26.1" customHeight="1">
      <c r="D3436" s="64"/>
      <c r="E3436" s="71"/>
    </row>
    <row r="3437" spans="4:5" ht="26.1" customHeight="1">
      <c r="D3437" s="64"/>
      <c r="E3437" s="71"/>
    </row>
    <row r="3438" spans="4:5" ht="26.1" customHeight="1">
      <c r="D3438" s="64"/>
      <c r="E3438" s="71"/>
    </row>
    <row r="3439" spans="4:5" ht="26.1" customHeight="1">
      <c r="D3439" s="64"/>
      <c r="E3439" s="71"/>
    </row>
    <row r="3440" spans="4:5" ht="26.1" customHeight="1">
      <c r="D3440" s="64"/>
      <c r="E3440" s="71"/>
    </row>
    <row r="3441" spans="4:5" ht="26.1" customHeight="1">
      <c r="D3441" s="64"/>
      <c r="E3441" s="71"/>
    </row>
    <row r="3442" spans="4:5" ht="26.1" customHeight="1">
      <c r="D3442" s="64"/>
      <c r="E3442" s="71"/>
    </row>
    <row r="3443" spans="4:5" ht="26.1" customHeight="1">
      <c r="D3443" s="64"/>
      <c r="E3443" s="71"/>
    </row>
    <row r="3444" spans="4:5" ht="26.1" customHeight="1">
      <c r="D3444" s="64"/>
      <c r="E3444" s="71"/>
    </row>
    <row r="3445" spans="4:5" ht="26.1" customHeight="1">
      <c r="D3445" s="64"/>
      <c r="E3445" s="71"/>
    </row>
    <row r="3446" spans="4:5" ht="26.1" customHeight="1">
      <c r="D3446" s="64"/>
      <c r="E3446" s="71"/>
    </row>
    <row r="3447" spans="4:5" ht="26.1" customHeight="1">
      <c r="D3447" s="64"/>
      <c r="E3447" s="71"/>
    </row>
    <row r="3448" spans="4:5" ht="26.1" customHeight="1">
      <c r="D3448" s="64"/>
      <c r="E3448" s="71"/>
    </row>
    <row r="3449" spans="4:5" ht="26.1" customHeight="1">
      <c r="D3449" s="64"/>
      <c r="E3449" s="71"/>
    </row>
    <row r="3450" spans="4:5" ht="26.1" customHeight="1">
      <c r="D3450" s="64"/>
      <c r="E3450" s="71"/>
    </row>
    <row r="3451" spans="4:5" ht="26.1" customHeight="1">
      <c r="D3451" s="64"/>
      <c r="E3451" s="71"/>
    </row>
    <row r="3452" spans="4:5" ht="26.1" customHeight="1">
      <c r="D3452" s="64"/>
      <c r="E3452" s="71"/>
    </row>
    <row r="3453" spans="4:5" ht="26.1" customHeight="1">
      <c r="D3453" s="64"/>
      <c r="E3453" s="71"/>
    </row>
    <row r="3454" spans="4:5" ht="26.1" customHeight="1">
      <c r="D3454" s="64"/>
      <c r="E3454" s="71"/>
    </row>
    <row r="3455" spans="4:5" ht="26.1" customHeight="1">
      <c r="D3455" s="64"/>
      <c r="E3455" s="71"/>
    </row>
    <row r="3456" spans="4:5" ht="26.1" customHeight="1">
      <c r="D3456" s="64"/>
      <c r="E3456" s="71"/>
    </row>
    <row r="3457" spans="4:5" ht="26.1" customHeight="1">
      <c r="D3457" s="64"/>
      <c r="E3457" s="71"/>
    </row>
    <row r="3458" spans="4:5" ht="26.1" customHeight="1">
      <c r="D3458" s="64"/>
      <c r="E3458" s="71"/>
    </row>
    <row r="3459" spans="4:5" ht="26.1" customHeight="1">
      <c r="D3459" s="64"/>
      <c r="E3459" s="71"/>
    </row>
    <row r="3460" spans="4:5" ht="26.1" customHeight="1">
      <c r="D3460" s="64"/>
      <c r="E3460" s="71"/>
    </row>
    <row r="3461" spans="4:5" ht="26.1" customHeight="1">
      <c r="D3461" s="64"/>
      <c r="E3461" s="71"/>
    </row>
    <row r="3462" spans="4:5" ht="26.1" customHeight="1">
      <c r="D3462" s="64"/>
      <c r="E3462" s="71"/>
    </row>
    <row r="3463" spans="4:5" ht="26.1" customHeight="1">
      <c r="D3463" s="64"/>
      <c r="E3463" s="71"/>
    </row>
    <row r="3464" spans="4:5" ht="26.1" customHeight="1">
      <c r="D3464" s="64"/>
      <c r="E3464" s="71"/>
    </row>
    <row r="3465" spans="4:5" ht="26.1" customHeight="1">
      <c r="D3465" s="64"/>
      <c r="E3465" s="71"/>
    </row>
    <row r="3466" spans="4:5" ht="26.1" customHeight="1">
      <c r="D3466" s="64"/>
      <c r="E3466" s="71"/>
    </row>
    <row r="3467" spans="4:5" ht="26.1" customHeight="1">
      <c r="D3467" s="64"/>
      <c r="E3467" s="71"/>
    </row>
    <row r="3468" spans="4:5" ht="26.1" customHeight="1">
      <c r="D3468" s="64"/>
      <c r="E3468" s="71"/>
    </row>
    <row r="3469" spans="4:5" ht="26.1" customHeight="1">
      <c r="D3469" s="64"/>
      <c r="E3469" s="71"/>
    </row>
    <row r="3470" spans="4:5" ht="26.1" customHeight="1">
      <c r="D3470" s="64"/>
      <c r="E3470" s="71"/>
    </row>
    <row r="3471" spans="4:5" ht="26.1" customHeight="1">
      <c r="D3471" s="64"/>
      <c r="E3471" s="71"/>
    </row>
    <row r="3472" spans="4:5" ht="26.1" customHeight="1">
      <c r="D3472" s="64"/>
      <c r="E3472" s="71"/>
    </row>
    <row r="3473" spans="4:5" ht="26.1" customHeight="1">
      <c r="D3473" s="64"/>
      <c r="E3473" s="71"/>
    </row>
    <row r="3474" spans="4:5" ht="26.1" customHeight="1">
      <c r="D3474" s="64"/>
      <c r="E3474" s="71"/>
    </row>
    <row r="3475" spans="4:5" ht="26.1" customHeight="1">
      <c r="D3475" s="64"/>
      <c r="E3475" s="71"/>
    </row>
    <row r="3476" spans="4:5" ht="26.1" customHeight="1">
      <c r="D3476" s="64"/>
      <c r="E3476" s="71"/>
    </row>
    <row r="3477" spans="4:5" ht="26.1" customHeight="1">
      <c r="D3477" s="64"/>
      <c r="E3477" s="71"/>
    </row>
    <row r="3478" spans="4:5" ht="26.1" customHeight="1">
      <c r="D3478" s="64"/>
      <c r="E3478" s="71"/>
    </row>
    <row r="3479" spans="4:5" ht="26.1" customHeight="1">
      <c r="D3479" s="64"/>
      <c r="E3479" s="71"/>
    </row>
    <row r="3480" spans="4:5" ht="26.1" customHeight="1">
      <c r="D3480" s="64"/>
      <c r="E3480" s="71"/>
    </row>
    <row r="3481" spans="4:5" ht="26.1" customHeight="1">
      <c r="D3481" s="64"/>
      <c r="E3481" s="71"/>
    </row>
    <row r="3482" spans="4:5" ht="26.1" customHeight="1">
      <c r="D3482" s="64"/>
      <c r="E3482" s="71"/>
    </row>
    <row r="3483" spans="4:5" ht="26.1" customHeight="1">
      <c r="D3483" s="64"/>
      <c r="E3483" s="71"/>
    </row>
    <row r="3484" spans="4:5" ht="26.1" customHeight="1">
      <c r="D3484" s="64"/>
      <c r="E3484" s="71"/>
    </row>
    <row r="3485" spans="4:5" ht="26.1" customHeight="1">
      <c r="D3485" s="64"/>
      <c r="E3485" s="71"/>
    </row>
    <row r="3486" spans="4:5" ht="26.1" customHeight="1">
      <c r="D3486" s="64"/>
      <c r="E3486" s="71"/>
    </row>
    <row r="3487" spans="4:5" ht="26.1" customHeight="1">
      <c r="D3487" s="64"/>
      <c r="E3487" s="71"/>
    </row>
    <row r="3488" spans="4:5" ht="26.1" customHeight="1">
      <c r="D3488" s="64"/>
      <c r="E3488" s="71"/>
    </row>
    <row r="3489" spans="4:5" ht="26.1" customHeight="1">
      <c r="D3489" s="64"/>
      <c r="E3489" s="71"/>
    </row>
    <row r="3490" spans="4:5" ht="26.1" customHeight="1">
      <c r="D3490" s="64"/>
      <c r="E3490" s="71"/>
    </row>
    <row r="3491" spans="4:5" ht="26.1" customHeight="1">
      <c r="D3491" s="64"/>
      <c r="E3491" s="71"/>
    </row>
    <row r="3492" spans="4:5" ht="26.1" customHeight="1">
      <c r="D3492" s="64"/>
      <c r="E3492" s="71"/>
    </row>
    <row r="3493" spans="4:5" ht="26.1" customHeight="1">
      <c r="D3493" s="64"/>
      <c r="E3493" s="71"/>
    </row>
    <row r="3494" spans="4:5" ht="26.1" customHeight="1">
      <c r="D3494" s="64"/>
      <c r="E3494" s="71"/>
    </row>
    <row r="3495" spans="4:5" ht="26.1" customHeight="1">
      <c r="D3495" s="64"/>
      <c r="E3495" s="71"/>
    </row>
    <row r="3496" spans="4:5" ht="26.1" customHeight="1">
      <c r="D3496" s="64"/>
      <c r="E3496" s="71"/>
    </row>
    <row r="3497" spans="4:5" ht="26.1" customHeight="1">
      <c r="D3497" s="64"/>
      <c r="E3497" s="71"/>
    </row>
    <row r="3498" spans="4:5" ht="26.1" customHeight="1">
      <c r="D3498" s="64"/>
      <c r="E3498" s="71"/>
    </row>
    <row r="3499" spans="4:5" ht="26.1" customHeight="1">
      <c r="D3499" s="64"/>
      <c r="E3499" s="71"/>
    </row>
    <row r="3500" spans="4:5" ht="26.1" customHeight="1">
      <c r="D3500" s="64"/>
      <c r="E3500" s="71"/>
    </row>
    <row r="3501" spans="4:5" ht="26.1" customHeight="1">
      <c r="D3501" s="64"/>
      <c r="E3501" s="71"/>
    </row>
    <row r="3502" spans="4:5" ht="26.1" customHeight="1">
      <c r="D3502" s="64"/>
      <c r="E3502" s="71"/>
    </row>
    <row r="3503" spans="4:5" ht="26.1" customHeight="1">
      <c r="D3503" s="64"/>
      <c r="E3503" s="71"/>
    </row>
    <row r="3504" spans="4:5" ht="26.1" customHeight="1">
      <c r="D3504" s="64"/>
      <c r="E3504" s="71"/>
    </row>
    <row r="3505" spans="4:5" ht="26.1" customHeight="1">
      <c r="D3505" s="64"/>
      <c r="E3505" s="71"/>
    </row>
    <row r="3506" spans="4:5" ht="26.1" customHeight="1">
      <c r="D3506" s="64"/>
      <c r="E3506" s="71"/>
    </row>
    <row r="3507" spans="4:5" ht="26.1" customHeight="1">
      <c r="D3507" s="64"/>
      <c r="E3507" s="71"/>
    </row>
    <row r="3508" spans="4:5" ht="26.1" customHeight="1">
      <c r="D3508" s="64"/>
      <c r="E3508" s="71"/>
    </row>
    <row r="3509" spans="4:5" ht="26.1" customHeight="1">
      <c r="D3509" s="64"/>
      <c r="E3509" s="71"/>
    </row>
    <row r="3510" spans="4:5" ht="26.1" customHeight="1">
      <c r="D3510" s="64"/>
      <c r="E3510" s="71"/>
    </row>
    <row r="3511" spans="4:5" ht="26.1" customHeight="1">
      <c r="D3511" s="64"/>
      <c r="E3511" s="71"/>
    </row>
    <row r="3512" spans="4:5" ht="26.1" customHeight="1">
      <c r="D3512" s="64"/>
      <c r="E3512" s="71"/>
    </row>
    <row r="3513" spans="4:5" ht="26.1" customHeight="1">
      <c r="D3513" s="64"/>
      <c r="E3513" s="71"/>
    </row>
    <row r="3514" spans="4:5" ht="26.1" customHeight="1">
      <c r="D3514" s="64"/>
      <c r="E3514" s="71"/>
    </row>
    <row r="3515" spans="4:5" ht="26.1" customHeight="1">
      <c r="D3515" s="64"/>
      <c r="E3515" s="71"/>
    </row>
    <row r="3516" spans="4:5" ht="26.1" customHeight="1">
      <c r="D3516" s="64"/>
      <c r="E3516" s="71"/>
    </row>
    <row r="3517" spans="4:5" ht="26.1" customHeight="1">
      <c r="D3517" s="64"/>
      <c r="E3517" s="71"/>
    </row>
    <row r="3518" spans="4:5" ht="26.1" customHeight="1">
      <c r="D3518" s="64"/>
      <c r="E3518" s="71"/>
    </row>
    <row r="3519" spans="4:5" ht="26.1" customHeight="1">
      <c r="D3519" s="64"/>
      <c r="E3519" s="71"/>
    </row>
    <row r="3520" spans="4:5" ht="26.1" customHeight="1">
      <c r="D3520" s="64"/>
      <c r="E3520" s="71"/>
    </row>
    <row r="3521" spans="4:5" ht="26.1" customHeight="1">
      <c r="D3521" s="64"/>
      <c r="E3521" s="71"/>
    </row>
    <row r="3522" spans="4:5" ht="26.1" customHeight="1">
      <c r="D3522" s="64"/>
      <c r="E3522" s="71"/>
    </row>
    <row r="3523" spans="4:5" ht="26.1" customHeight="1">
      <c r="D3523" s="64"/>
      <c r="E3523" s="71"/>
    </row>
    <row r="3524" spans="4:5" ht="26.1" customHeight="1">
      <c r="D3524" s="64"/>
      <c r="E3524" s="71"/>
    </row>
    <row r="3525" spans="4:5" ht="26.1" customHeight="1">
      <c r="D3525" s="64"/>
      <c r="E3525" s="71"/>
    </row>
    <row r="3526" spans="4:5" ht="26.1" customHeight="1">
      <c r="D3526" s="64"/>
      <c r="E3526" s="71"/>
    </row>
    <row r="3527" spans="4:5" ht="26.1" customHeight="1">
      <c r="D3527" s="64"/>
      <c r="E3527" s="71"/>
    </row>
    <row r="3528" spans="4:5" ht="26.1" customHeight="1">
      <c r="D3528" s="64"/>
      <c r="E3528" s="71"/>
    </row>
    <row r="3529" spans="4:5" ht="26.1" customHeight="1">
      <c r="D3529" s="64"/>
      <c r="E3529" s="71"/>
    </row>
    <row r="3530" spans="4:5" ht="26.1" customHeight="1">
      <c r="D3530" s="64"/>
      <c r="E3530" s="71"/>
    </row>
    <row r="3531" spans="4:5" ht="26.1" customHeight="1">
      <c r="D3531" s="64"/>
      <c r="E3531" s="71"/>
    </row>
    <row r="3532" spans="4:5" ht="26.1" customHeight="1">
      <c r="D3532" s="64"/>
      <c r="E3532" s="71"/>
    </row>
    <row r="3533" spans="4:5" ht="26.1" customHeight="1">
      <c r="D3533" s="64"/>
      <c r="E3533" s="71"/>
    </row>
    <row r="3534" spans="4:5" ht="26.1" customHeight="1">
      <c r="D3534" s="64"/>
      <c r="E3534" s="71"/>
    </row>
    <row r="3535" spans="4:5" ht="26.1" customHeight="1">
      <c r="D3535" s="64"/>
      <c r="E3535" s="71"/>
    </row>
    <row r="3536" spans="4:5" ht="26.1" customHeight="1">
      <c r="D3536" s="64"/>
      <c r="E3536" s="71"/>
    </row>
    <row r="3537" spans="4:5" ht="26.1" customHeight="1">
      <c r="D3537" s="64"/>
      <c r="E3537" s="71"/>
    </row>
    <row r="3538" spans="4:5" ht="26.1" customHeight="1">
      <c r="D3538" s="64"/>
      <c r="E3538" s="71"/>
    </row>
    <row r="3539" spans="4:5" ht="26.1" customHeight="1">
      <c r="D3539" s="64"/>
      <c r="E3539" s="71"/>
    </row>
    <row r="3540" spans="4:5" ht="26.1" customHeight="1">
      <c r="D3540" s="64"/>
      <c r="E3540" s="71"/>
    </row>
    <row r="3541" spans="4:5" ht="26.1" customHeight="1">
      <c r="D3541" s="64"/>
      <c r="E3541" s="71"/>
    </row>
    <row r="3542" spans="4:5" ht="26.1" customHeight="1">
      <c r="D3542" s="64"/>
      <c r="E3542" s="71"/>
    </row>
    <row r="3543" spans="4:5" ht="26.1" customHeight="1">
      <c r="D3543" s="64"/>
      <c r="E3543" s="71"/>
    </row>
    <row r="3544" spans="4:5" ht="26.1" customHeight="1">
      <c r="D3544" s="64"/>
      <c r="E3544" s="71"/>
    </row>
    <row r="3545" spans="4:5" ht="26.1" customHeight="1">
      <c r="D3545" s="64"/>
      <c r="E3545" s="71"/>
    </row>
    <row r="3546" spans="4:5" ht="26.1" customHeight="1">
      <c r="D3546" s="64"/>
      <c r="E3546" s="71"/>
    </row>
    <row r="3547" spans="4:5" ht="26.1" customHeight="1">
      <c r="D3547" s="64"/>
      <c r="E3547" s="71"/>
    </row>
    <row r="3548" spans="4:5" ht="26.1" customHeight="1">
      <c r="D3548" s="64"/>
      <c r="E3548" s="71"/>
    </row>
    <row r="3549" spans="4:5" ht="26.1" customHeight="1">
      <c r="D3549" s="64"/>
      <c r="E3549" s="71"/>
    </row>
    <row r="3550" spans="4:5" ht="26.1" customHeight="1">
      <c r="D3550" s="64"/>
      <c r="E3550" s="71"/>
    </row>
    <row r="3551" spans="4:5" ht="26.1" customHeight="1">
      <c r="D3551" s="64"/>
      <c r="E3551" s="71"/>
    </row>
    <row r="3552" spans="4:5" ht="26.1" customHeight="1">
      <c r="D3552" s="64"/>
      <c r="E3552" s="71"/>
    </row>
    <row r="3553" spans="4:5" ht="26.1" customHeight="1">
      <c r="D3553" s="64"/>
      <c r="E3553" s="71"/>
    </row>
    <row r="3554" spans="4:5" ht="26.1" customHeight="1">
      <c r="D3554" s="64"/>
      <c r="E3554" s="71"/>
    </row>
    <row r="3555" spans="4:5" ht="26.1" customHeight="1">
      <c r="D3555" s="64"/>
      <c r="E3555" s="71"/>
    </row>
    <row r="3556" spans="4:5" ht="26.1" customHeight="1">
      <c r="D3556" s="64"/>
      <c r="E3556" s="71"/>
    </row>
    <row r="3557" spans="4:5" ht="26.1" customHeight="1">
      <c r="D3557" s="64"/>
      <c r="E3557" s="71"/>
    </row>
    <row r="3558" spans="4:5" ht="26.1" customHeight="1">
      <c r="D3558" s="64"/>
      <c r="E3558" s="71"/>
    </row>
    <row r="3559" spans="4:5" ht="26.1" customHeight="1">
      <c r="D3559" s="64"/>
      <c r="E3559" s="71"/>
    </row>
    <row r="3560" spans="4:5" ht="26.1" customHeight="1">
      <c r="D3560" s="64"/>
      <c r="E3560" s="71"/>
    </row>
    <row r="3561" spans="4:5" ht="26.1" customHeight="1">
      <c r="D3561" s="64"/>
      <c r="E3561" s="71"/>
    </row>
    <row r="3562" spans="4:5" ht="26.1" customHeight="1">
      <c r="D3562" s="64"/>
      <c r="E3562" s="71"/>
    </row>
    <row r="3563" spans="4:5" ht="26.1" customHeight="1">
      <c r="D3563" s="64"/>
      <c r="E3563" s="71"/>
    </row>
    <row r="3564" spans="4:5" ht="26.1" customHeight="1">
      <c r="D3564" s="64"/>
      <c r="E3564" s="71"/>
    </row>
    <row r="3565" spans="4:5" ht="26.1" customHeight="1">
      <c r="D3565" s="64"/>
      <c r="E3565" s="71"/>
    </row>
    <row r="3566" spans="4:5" ht="26.1" customHeight="1">
      <c r="D3566" s="64"/>
      <c r="E3566" s="71"/>
    </row>
    <row r="3567" spans="4:5" ht="26.1" customHeight="1">
      <c r="D3567" s="64"/>
      <c r="E3567" s="71"/>
    </row>
    <row r="3568" spans="4:5" ht="26.1" customHeight="1">
      <c r="D3568" s="64"/>
      <c r="E3568" s="71"/>
    </row>
    <row r="3569" spans="4:5" ht="26.1" customHeight="1">
      <c r="D3569" s="64"/>
      <c r="E3569" s="71"/>
    </row>
    <row r="3570" spans="4:5" ht="26.1" customHeight="1">
      <c r="D3570" s="64"/>
      <c r="E3570" s="71"/>
    </row>
    <row r="3571" spans="4:5" ht="26.1" customHeight="1">
      <c r="D3571" s="64"/>
      <c r="E3571" s="71"/>
    </row>
    <row r="3572" spans="4:5" ht="26.1" customHeight="1">
      <c r="D3572" s="64"/>
      <c r="E3572" s="71"/>
    </row>
    <row r="3573" spans="4:5" ht="26.1" customHeight="1">
      <c r="D3573" s="64"/>
      <c r="E3573" s="71"/>
    </row>
    <row r="3574" spans="4:5" ht="26.1" customHeight="1">
      <c r="D3574" s="64"/>
      <c r="E3574" s="71"/>
    </row>
    <row r="3575" spans="4:5" ht="26.1" customHeight="1">
      <c r="D3575" s="64"/>
      <c r="E3575" s="71"/>
    </row>
    <row r="3576" spans="4:5" ht="26.1" customHeight="1">
      <c r="D3576" s="64"/>
      <c r="E3576" s="71"/>
    </row>
    <row r="3577" spans="4:5" ht="26.1" customHeight="1">
      <c r="D3577" s="64"/>
      <c r="E3577" s="71"/>
    </row>
    <row r="3578" spans="4:5" ht="26.1" customHeight="1">
      <c r="D3578" s="64"/>
      <c r="E3578" s="71"/>
    </row>
    <row r="3579" spans="4:5" ht="26.1" customHeight="1">
      <c r="D3579" s="64"/>
      <c r="E3579" s="71"/>
    </row>
    <row r="3580" spans="4:5" ht="26.1" customHeight="1">
      <c r="D3580" s="64"/>
      <c r="E3580" s="71"/>
    </row>
    <row r="3581" spans="4:5" ht="26.1" customHeight="1">
      <c r="D3581" s="64"/>
      <c r="E3581" s="71"/>
    </row>
    <row r="3582" spans="4:5" ht="26.1" customHeight="1">
      <c r="D3582" s="64"/>
      <c r="E3582" s="71"/>
    </row>
    <row r="3583" spans="4:5" ht="26.1" customHeight="1">
      <c r="D3583" s="64"/>
      <c r="E3583" s="71"/>
    </row>
    <row r="3584" spans="4:5" ht="26.1" customHeight="1">
      <c r="D3584" s="64"/>
      <c r="E3584" s="71"/>
    </row>
    <row r="3585" spans="4:5" ht="26.1" customHeight="1">
      <c r="D3585" s="64"/>
      <c r="E3585" s="71"/>
    </row>
    <row r="3586" spans="4:5" ht="26.1" customHeight="1">
      <c r="D3586" s="64"/>
      <c r="E3586" s="71"/>
    </row>
    <row r="3587" spans="4:5" ht="26.1" customHeight="1">
      <c r="D3587" s="64"/>
      <c r="E3587" s="71"/>
    </row>
    <row r="3588" spans="4:5" ht="26.1" customHeight="1">
      <c r="D3588" s="64"/>
      <c r="E3588" s="71"/>
    </row>
    <row r="3589" spans="4:5" ht="26.1" customHeight="1">
      <c r="D3589" s="64"/>
      <c r="E3589" s="71"/>
    </row>
    <row r="3590" spans="4:5" ht="26.1" customHeight="1">
      <c r="D3590" s="64"/>
      <c r="E3590" s="71"/>
    </row>
    <row r="3591" spans="4:5" ht="26.1" customHeight="1">
      <c r="D3591" s="64"/>
      <c r="E3591" s="71"/>
    </row>
    <row r="3592" spans="4:5" ht="26.1" customHeight="1">
      <c r="D3592" s="64"/>
      <c r="E3592" s="71"/>
    </row>
    <row r="3593" spans="4:5" ht="26.1" customHeight="1">
      <c r="D3593" s="64"/>
      <c r="E3593" s="71"/>
    </row>
    <row r="3594" spans="4:5" ht="26.1" customHeight="1">
      <c r="D3594" s="64"/>
      <c r="E3594" s="71"/>
    </row>
    <row r="3595" spans="4:5" ht="26.1" customHeight="1">
      <c r="D3595" s="64"/>
      <c r="E3595" s="71"/>
    </row>
    <row r="3596" spans="4:5" ht="26.1" customHeight="1">
      <c r="D3596" s="64"/>
      <c r="E3596" s="71"/>
    </row>
    <row r="3597" spans="4:5" ht="26.1" customHeight="1">
      <c r="D3597" s="64"/>
      <c r="E3597" s="71"/>
    </row>
    <row r="3598" spans="4:5" ht="26.1" customHeight="1">
      <c r="D3598" s="64"/>
      <c r="E3598" s="71"/>
    </row>
    <row r="3599" spans="4:5" ht="26.1" customHeight="1">
      <c r="D3599" s="64"/>
      <c r="E3599" s="71"/>
    </row>
    <row r="3600" spans="4:5" ht="26.1" customHeight="1">
      <c r="D3600" s="64"/>
      <c r="E3600" s="71"/>
    </row>
    <row r="3601" spans="4:5" ht="26.1" customHeight="1">
      <c r="D3601" s="64"/>
      <c r="E3601" s="71"/>
    </row>
    <row r="3602" spans="4:5" ht="26.1" customHeight="1">
      <c r="D3602" s="64"/>
      <c r="E3602" s="71"/>
    </row>
    <row r="3603" spans="4:5" ht="26.1" customHeight="1">
      <c r="D3603" s="64"/>
      <c r="E3603" s="71"/>
    </row>
    <row r="3604" spans="4:5" ht="26.1" customHeight="1">
      <c r="D3604" s="64"/>
      <c r="E3604" s="71"/>
    </row>
    <row r="3605" spans="4:5" ht="26.1" customHeight="1">
      <c r="D3605" s="64"/>
      <c r="E3605" s="71"/>
    </row>
    <row r="3606" spans="4:5" ht="26.1" customHeight="1">
      <c r="D3606" s="64"/>
      <c r="E3606" s="71"/>
    </row>
    <row r="3607" spans="4:5" ht="26.1" customHeight="1">
      <c r="D3607" s="64"/>
      <c r="E3607" s="71"/>
    </row>
    <row r="3608" spans="4:5" ht="26.1" customHeight="1">
      <c r="D3608" s="64"/>
      <c r="E3608" s="71"/>
    </row>
    <row r="3609" spans="4:5" ht="26.1" customHeight="1">
      <c r="D3609" s="64"/>
      <c r="E3609" s="71"/>
    </row>
    <row r="3610" spans="4:5" ht="26.1" customHeight="1">
      <c r="D3610" s="64"/>
      <c r="E3610" s="71"/>
    </row>
    <row r="3611" spans="4:5" ht="26.1" customHeight="1">
      <c r="D3611" s="64"/>
      <c r="E3611" s="71"/>
    </row>
    <row r="3612" spans="4:5" ht="26.1" customHeight="1">
      <c r="D3612" s="64"/>
      <c r="E3612" s="71"/>
    </row>
    <row r="3613" spans="4:5" ht="26.1" customHeight="1">
      <c r="D3613" s="64"/>
      <c r="E3613" s="71"/>
    </row>
    <row r="3614" spans="4:5" ht="26.1" customHeight="1">
      <c r="D3614" s="64"/>
      <c r="E3614" s="71"/>
    </row>
    <row r="3615" spans="4:5" ht="26.1" customHeight="1">
      <c r="D3615" s="64"/>
      <c r="E3615" s="71"/>
    </row>
    <row r="3616" spans="4:5" ht="26.1" customHeight="1">
      <c r="D3616" s="64"/>
      <c r="E3616" s="71"/>
    </row>
    <row r="3617" spans="4:5" ht="26.1" customHeight="1">
      <c r="D3617" s="64"/>
      <c r="E3617" s="71"/>
    </row>
    <row r="3618" spans="4:5" ht="26.1" customHeight="1">
      <c r="D3618" s="64"/>
      <c r="E3618" s="71"/>
    </row>
    <row r="3619" spans="4:5" ht="26.1" customHeight="1">
      <c r="D3619" s="64"/>
      <c r="E3619" s="71"/>
    </row>
    <row r="3620" spans="4:5" ht="26.1" customHeight="1">
      <c r="D3620" s="64"/>
      <c r="E3620" s="71"/>
    </row>
    <row r="3621" spans="4:5" ht="26.1" customHeight="1">
      <c r="D3621" s="64"/>
      <c r="E3621" s="71"/>
    </row>
    <row r="3622" spans="4:5" ht="26.1" customHeight="1">
      <c r="D3622" s="64"/>
      <c r="E3622" s="71"/>
    </row>
    <row r="3623" spans="4:5" ht="26.1" customHeight="1">
      <c r="D3623" s="64"/>
      <c r="E3623" s="71"/>
    </row>
    <row r="3624" spans="4:5" ht="26.1" customHeight="1">
      <c r="D3624" s="64"/>
      <c r="E3624" s="71"/>
    </row>
    <row r="3625" spans="4:5" ht="26.1" customHeight="1">
      <c r="D3625" s="64"/>
      <c r="E3625" s="71"/>
    </row>
    <row r="3626" spans="4:5" ht="26.1" customHeight="1">
      <c r="D3626" s="64"/>
      <c r="E3626" s="71"/>
    </row>
    <row r="3627" spans="4:5" ht="26.1" customHeight="1">
      <c r="D3627" s="64"/>
      <c r="E3627" s="71"/>
    </row>
    <row r="3628" spans="4:5" ht="26.1" customHeight="1">
      <c r="D3628" s="64"/>
      <c r="E3628" s="71"/>
    </row>
    <row r="3629" spans="4:5" ht="26.1" customHeight="1">
      <c r="D3629" s="64"/>
      <c r="E3629" s="71"/>
    </row>
    <row r="3630" spans="4:5" ht="26.1" customHeight="1">
      <c r="D3630" s="64"/>
      <c r="E3630" s="71"/>
    </row>
    <row r="3631" spans="4:5" ht="26.1" customHeight="1">
      <c r="D3631" s="64"/>
      <c r="E3631" s="71"/>
    </row>
    <row r="3632" spans="4:5" ht="26.1" customHeight="1">
      <c r="D3632" s="64"/>
      <c r="E3632" s="71"/>
    </row>
    <row r="3633" spans="4:5" ht="26.1" customHeight="1">
      <c r="D3633" s="64"/>
      <c r="E3633" s="71"/>
    </row>
    <row r="3634" spans="4:5" ht="26.1" customHeight="1">
      <c r="D3634" s="64"/>
      <c r="E3634" s="71"/>
    </row>
    <row r="3635" spans="4:5" ht="26.1" customHeight="1">
      <c r="D3635" s="64"/>
      <c r="E3635" s="71"/>
    </row>
    <row r="3636" spans="4:5" ht="26.1" customHeight="1">
      <c r="D3636" s="64"/>
      <c r="E3636" s="71"/>
    </row>
    <row r="3637" spans="4:5" ht="26.1" customHeight="1">
      <c r="D3637" s="64"/>
      <c r="E3637" s="71"/>
    </row>
    <row r="3638" spans="4:5" ht="26.1" customHeight="1">
      <c r="D3638" s="64"/>
      <c r="E3638" s="71"/>
    </row>
    <row r="3639" spans="4:5" ht="26.1" customHeight="1">
      <c r="D3639" s="64"/>
      <c r="E3639" s="71"/>
    </row>
    <row r="3640" spans="4:5" ht="26.1" customHeight="1">
      <c r="D3640" s="64"/>
      <c r="E3640" s="71"/>
    </row>
    <row r="3641" spans="4:5" ht="26.1" customHeight="1">
      <c r="D3641" s="64"/>
      <c r="E3641" s="71"/>
    </row>
    <row r="3642" spans="4:5" ht="26.1" customHeight="1">
      <c r="D3642" s="64"/>
      <c r="E3642" s="71"/>
    </row>
    <row r="3643" spans="4:5" ht="26.1" customHeight="1">
      <c r="D3643" s="64"/>
      <c r="E3643" s="71"/>
    </row>
    <row r="3644" spans="4:5" ht="26.1" customHeight="1">
      <c r="D3644" s="64"/>
      <c r="E3644" s="71"/>
    </row>
    <row r="3645" spans="4:5" ht="26.1" customHeight="1">
      <c r="D3645" s="64"/>
      <c r="E3645" s="71"/>
    </row>
    <row r="3646" spans="4:5" ht="26.1" customHeight="1">
      <c r="D3646" s="64"/>
      <c r="E3646" s="71"/>
    </row>
    <row r="3647" spans="4:5" ht="26.1" customHeight="1">
      <c r="D3647" s="64"/>
      <c r="E3647" s="71"/>
    </row>
    <row r="3648" spans="4:5" ht="26.1" customHeight="1">
      <c r="D3648" s="64"/>
      <c r="E3648" s="71"/>
    </row>
    <row r="3649" spans="4:5" ht="26.1" customHeight="1">
      <c r="D3649" s="64"/>
      <c r="E3649" s="71"/>
    </row>
    <row r="3650" spans="4:5" ht="26.1" customHeight="1">
      <c r="D3650" s="64"/>
      <c r="E3650" s="71"/>
    </row>
    <row r="3651" spans="4:5" ht="26.1" customHeight="1">
      <c r="D3651" s="64"/>
      <c r="E3651" s="71"/>
    </row>
    <row r="3652" spans="4:5" ht="26.1" customHeight="1">
      <c r="D3652" s="64"/>
      <c r="E3652" s="71"/>
    </row>
    <row r="3653" spans="4:5" ht="26.1" customHeight="1">
      <c r="D3653" s="64"/>
      <c r="E3653" s="71"/>
    </row>
    <row r="3654" spans="4:5" ht="26.1" customHeight="1">
      <c r="D3654" s="64"/>
      <c r="E3654" s="71"/>
    </row>
    <row r="3655" spans="4:5" ht="26.1" customHeight="1">
      <c r="D3655" s="64"/>
      <c r="E3655" s="71"/>
    </row>
    <row r="3656" spans="4:5" ht="26.1" customHeight="1">
      <c r="D3656" s="64"/>
      <c r="E3656" s="71"/>
    </row>
    <row r="3657" spans="4:5" ht="26.1" customHeight="1">
      <c r="D3657" s="64"/>
      <c r="E3657" s="71"/>
    </row>
    <row r="3658" spans="4:5" ht="26.1" customHeight="1">
      <c r="D3658" s="64"/>
      <c r="E3658" s="71"/>
    </row>
    <row r="3659" spans="4:5" ht="26.1" customHeight="1">
      <c r="D3659" s="64"/>
      <c r="E3659" s="71"/>
    </row>
    <row r="3660" spans="4:5" ht="26.1" customHeight="1">
      <c r="D3660" s="64"/>
      <c r="E3660" s="71"/>
    </row>
    <row r="3661" spans="4:5" ht="26.1" customHeight="1">
      <c r="D3661" s="64"/>
      <c r="E3661" s="71"/>
    </row>
    <row r="3662" spans="4:5" ht="26.1" customHeight="1">
      <c r="D3662" s="64"/>
      <c r="E3662" s="71"/>
    </row>
    <row r="3663" spans="4:5" ht="26.1" customHeight="1">
      <c r="D3663" s="64"/>
      <c r="E3663" s="71"/>
    </row>
    <row r="3664" spans="4:5" ht="26.1" customHeight="1">
      <c r="D3664" s="64"/>
      <c r="E3664" s="71"/>
    </row>
    <row r="3665" spans="4:5" ht="26.1" customHeight="1">
      <c r="D3665" s="64"/>
      <c r="E3665" s="71"/>
    </row>
    <row r="3666" spans="4:5" ht="26.1" customHeight="1">
      <c r="D3666" s="64"/>
      <c r="E3666" s="71"/>
    </row>
    <row r="3667" spans="4:5" ht="26.1" customHeight="1">
      <c r="D3667" s="64"/>
      <c r="E3667" s="71"/>
    </row>
    <row r="3668" spans="4:5" ht="26.1" customHeight="1">
      <c r="D3668" s="64"/>
      <c r="E3668" s="71"/>
    </row>
    <row r="3669" spans="4:5" ht="26.1" customHeight="1">
      <c r="D3669" s="64"/>
      <c r="E3669" s="71"/>
    </row>
    <row r="3670" spans="4:5" ht="26.1" customHeight="1">
      <c r="D3670" s="64"/>
      <c r="E3670" s="71"/>
    </row>
    <row r="3671" spans="4:5" ht="26.1" customHeight="1">
      <c r="D3671" s="64"/>
      <c r="E3671" s="71"/>
    </row>
    <row r="3672" spans="4:5" ht="26.1" customHeight="1">
      <c r="D3672" s="64"/>
      <c r="E3672" s="71"/>
    </row>
    <row r="3673" spans="4:5" ht="26.1" customHeight="1">
      <c r="D3673" s="64"/>
      <c r="E3673" s="71"/>
    </row>
    <row r="3674" spans="4:5" ht="26.1" customHeight="1">
      <c r="D3674" s="64"/>
      <c r="E3674" s="71"/>
    </row>
    <row r="3675" spans="4:5" ht="26.1" customHeight="1">
      <c r="D3675" s="64"/>
      <c r="E3675" s="71"/>
    </row>
    <row r="3676" spans="4:5" ht="26.1" customHeight="1">
      <c r="D3676" s="64"/>
      <c r="E3676" s="71"/>
    </row>
    <row r="3677" spans="4:5" ht="26.1" customHeight="1">
      <c r="D3677" s="64"/>
      <c r="E3677" s="71"/>
    </row>
    <row r="3678" spans="4:5" ht="26.1" customHeight="1">
      <c r="D3678" s="64"/>
      <c r="E3678" s="71"/>
    </row>
    <row r="3679" spans="4:5" ht="26.1" customHeight="1">
      <c r="D3679" s="64"/>
      <c r="E3679" s="71"/>
    </row>
    <row r="3680" spans="4:5" ht="26.1" customHeight="1">
      <c r="D3680" s="64"/>
      <c r="E3680" s="71"/>
    </row>
    <row r="3681" spans="4:5" ht="26.1" customHeight="1">
      <c r="D3681" s="64"/>
      <c r="E3681" s="71"/>
    </row>
    <row r="3682" spans="4:5" ht="26.1" customHeight="1">
      <c r="D3682" s="64"/>
      <c r="E3682" s="71"/>
    </row>
    <row r="3683" spans="4:5" ht="26.1" customHeight="1">
      <c r="D3683" s="64"/>
      <c r="E3683" s="71"/>
    </row>
    <row r="3684" spans="4:5" ht="26.1" customHeight="1">
      <c r="D3684" s="64"/>
      <c r="E3684" s="71"/>
    </row>
    <row r="3685" spans="4:5" ht="26.1" customHeight="1">
      <c r="D3685" s="64"/>
      <c r="E3685" s="71"/>
    </row>
    <row r="3686" spans="4:5" ht="26.1" customHeight="1">
      <c r="D3686" s="64"/>
      <c r="E3686" s="71"/>
    </row>
    <row r="3687" spans="4:5" ht="26.1" customHeight="1">
      <c r="D3687" s="64"/>
      <c r="E3687" s="71"/>
    </row>
    <row r="3688" spans="4:5" ht="26.1" customHeight="1">
      <c r="D3688" s="64"/>
      <c r="E3688" s="71"/>
    </row>
    <row r="3689" spans="4:5" ht="26.1" customHeight="1">
      <c r="D3689" s="64"/>
      <c r="E3689" s="71"/>
    </row>
    <row r="3690" spans="4:5" ht="26.1" customHeight="1">
      <c r="D3690" s="64"/>
      <c r="E3690" s="71"/>
    </row>
    <row r="3691" spans="4:5" ht="26.1" customHeight="1">
      <c r="D3691" s="64"/>
      <c r="E3691" s="71"/>
    </row>
    <row r="3692" spans="4:5" ht="26.1" customHeight="1">
      <c r="D3692" s="64"/>
      <c r="E3692" s="71"/>
    </row>
    <row r="3693" spans="4:5" ht="26.1" customHeight="1">
      <c r="D3693" s="64"/>
      <c r="E3693" s="71"/>
    </row>
    <row r="3694" spans="4:5" ht="26.1" customHeight="1">
      <c r="D3694" s="64"/>
      <c r="E3694" s="71"/>
    </row>
    <row r="3695" spans="4:5" ht="26.1" customHeight="1">
      <c r="D3695" s="64"/>
      <c r="E3695" s="71"/>
    </row>
    <row r="3696" spans="4:5" ht="26.1" customHeight="1">
      <c r="D3696" s="64"/>
      <c r="E3696" s="71"/>
    </row>
    <row r="3697" spans="4:5" ht="26.1" customHeight="1">
      <c r="D3697" s="64"/>
      <c r="E3697" s="71"/>
    </row>
    <row r="3698" spans="4:5" ht="26.1" customHeight="1">
      <c r="D3698" s="64"/>
      <c r="E3698" s="71"/>
    </row>
    <row r="3699" spans="4:5" ht="26.1" customHeight="1">
      <c r="D3699" s="64"/>
      <c r="E3699" s="71"/>
    </row>
    <row r="3700" spans="4:5" ht="26.1" customHeight="1">
      <c r="D3700" s="64"/>
      <c r="E3700" s="71"/>
    </row>
    <row r="3701" spans="4:5" ht="26.1" customHeight="1">
      <c r="D3701" s="64"/>
      <c r="E3701" s="71"/>
    </row>
    <row r="3702" spans="4:5" ht="26.1" customHeight="1">
      <c r="D3702" s="64"/>
      <c r="E3702" s="71"/>
    </row>
    <row r="3703" spans="4:5" ht="26.1" customHeight="1">
      <c r="D3703" s="64"/>
      <c r="E3703" s="71"/>
    </row>
    <row r="3704" spans="4:5" ht="26.1" customHeight="1">
      <c r="D3704" s="64"/>
      <c r="E3704" s="71"/>
    </row>
    <row r="3705" spans="4:5" ht="26.1" customHeight="1">
      <c r="D3705" s="64"/>
      <c r="E3705" s="71"/>
    </row>
    <row r="3706" spans="4:5" ht="26.1" customHeight="1">
      <c r="D3706" s="64"/>
      <c r="E3706" s="71"/>
    </row>
    <row r="3707" spans="4:5" ht="26.1" customHeight="1">
      <c r="D3707" s="64"/>
      <c r="E3707" s="71"/>
    </row>
    <row r="3708" spans="4:5" ht="26.1" customHeight="1">
      <c r="D3708" s="64"/>
      <c r="E3708" s="71"/>
    </row>
    <row r="3709" spans="4:5" ht="26.1" customHeight="1">
      <c r="D3709" s="64"/>
      <c r="E3709" s="71"/>
    </row>
    <row r="3710" spans="4:5" ht="26.1" customHeight="1">
      <c r="D3710" s="64"/>
      <c r="E3710" s="71"/>
    </row>
    <row r="3711" spans="4:5" ht="26.1" customHeight="1">
      <c r="D3711" s="64"/>
      <c r="E3711" s="71"/>
    </row>
    <row r="3712" spans="4:5" ht="26.1" customHeight="1">
      <c r="D3712" s="64"/>
      <c r="E3712" s="71"/>
    </row>
    <row r="3713" spans="4:5" ht="26.1" customHeight="1">
      <c r="D3713" s="64"/>
      <c r="E3713" s="71"/>
    </row>
    <row r="3714" spans="4:5" ht="26.1" customHeight="1">
      <c r="D3714" s="64"/>
      <c r="E3714" s="71"/>
    </row>
    <row r="3715" spans="4:5" ht="26.1" customHeight="1">
      <c r="D3715" s="64"/>
      <c r="E3715" s="71"/>
    </row>
    <row r="3716" spans="4:5" ht="26.1" customHeight="1">
      <c r="D3716" s="64"/>
      <c r="E3716" s="71"/>
    </row>
    <row r="3717" spans="4:5" ht="26.1" customHeight="1">
      <c r="D3717" s="64"/>
      <c r="E3717" s="71"/>
    </row>
    <row r="3718" spans="4:5" ht="26.1" customHeight="1">
      <c r="D3718" s="64"/>
      <c r="E3718" s="71"/>
    </row>
    <row r="3719" spans="4:5" ht="26.1" customHeight="1">
      <c r="D3719" s="64"/>
      <c r="E3719" s="71"/>
    </row>
    <row r="3720" spans="4:5" ht="26.1" customHeight="1">
      <c r="D3720" s="64"/>
      <c r="E3720" s="71"/>
    </row>
    <row r="3721" spans="4:5" ht="26.1" customHeight="1">
      <c r="D3721" s="64"/>
      <c r="E3721" s="71"/>
    </row>
    <row r="3722" spans="4:5" ht="26.1" customHeight="1">
      <c r="D3722" s="64"/>
      <c r="E3722" s="71"/>
    </row>
    <row r="3723" spans="4:5" ht="26.1" customHeight="1">
      <c r="D3723" s="64"/>
      <c r="E3723" s="71"/>
    </row>
    <row r="3724" spans="4:5" ht="26.1" customHeight="1">
      <c r="D3724" s="64"/>
      <c r="E3724" s="71"/>
    </row>
    <row r="3725" spans="4:5" ht="26.1" customHeight="1">
      <c r="D3725" s="64"/>
      <c r="E3725" s="71"/>
    </row>
    <row r="3726" spans="4:5" ht="26.1" customHeight="1">
      <c r="D3726" s="64"/>
      <c r="E3726" s="71"/>
    </row>
    <row r="3727" spans="4:5" ht="26.1" customHeight="1">
      <c r="D3727" s="64"/>
      <c r="E3727" s="71"/>
    </row>
    <row r="3728" spans="4:5" ht="26.1" customHeight="1">
      <c r="D3728" s="64"/>
      <c r="E3728" s="71"/>
    </row>
    <row r="3729" spans="4:5" ht="26.1" customHeight="1">
      <c r="D3729" s="64"/>
      <c r="E3729" s="71"/>
    </row>
    <row r="3730" spans="4:5" ht="26.1" customHeight="1">
      <c r="D3730" s="64"/>
      <c r="E3730" s="71"/>
    </row>
    <row r="3731" spans="4:5" ht="26.1" customHeight="1">
      <c r="D3731" s="64"/>
      <c r="E3731" s="71"/>
    </row>
    <row r="3732" spans="4:5" ht="26.1" customHeight="1">
      <c r="D3732" s="64"/>
      <c r="E3732" s="71"/>
    </row>
    <row r="3733" spans="4:5" ht="26.1" customHeight="1">
      <c r="D3733" s="64"/>
      <c r="E3733" s="71"/>
    </row>
    <row r="3734" spans="4:5" ht="26.1" customHeight="1">
      <c r="D3734" s="64"/>
      <c r="E3734" s="71"/>
    </row>
    <row r="3735" spans="4:5" ht="26.1" customHeight="1">
      <c r="D3735" s="64"/>
      <c r="E3735" s="71"/>
    </row>
    <row r="3736" spans="4:5" ht="26.1" customHeight="1">
      <c r="D3736" s="64"/>
      <c r="E3736" s="71"/>
    </row>
    <row r="3737" spans="4:5" ht="26.1" customHeight="1">
      <c r="D3737" s="64"/>
      <c r="E3737" s="71"/>
    </row>
    <row r="3738" spans="4:5" ht="26.1" customHeight="1">
      <c r="D3738" s="64"/>
      <c r="E3738" s="71"/>
    </row>
    <row r="3739" spans="4:5" ht="26.1" customHeight="1">
      <c r="D3739" s="64"/>
      <c r="E3739" s="71"/>
    </row>
    <row r="3740" spans="4:5" ht="26.1" customHeight="1">
      <c r="D3740" s="64"/>
      <c r="E3740" s="71"/>
    </row>
    <row r="3741" spans="4:5" ht="26.1" customHeight="1">
      <c r="D3741" s="64"/>
      <c r="E3741" s="71"/>
    </row>
    <row r="3742" spans="4:5" ht="26.1" customHeight="1">
      <c r="D3742" s="64"/>
      <c r="E3742" s="71"/>
    </row>
    <row r="3743" spans="4:5" ht="26.1" customHeight="1">
      <c r="D3743" s="64"/>
      <c r="E3743" s="71"/>
    </row>
    <row r="3744" spans="4:5" ht="26.1" customHeight="1">
      <c r="D3744" s="64"/>
      <c r="E3744" s="71"/>
    </row>
    <row r="3745" spans="4:5" ht="26.1" customHeight="1">
      <c r="D3745" s="64"/>
      <c r="E3745" s="71"/>
    </row>
    <row r="3746" spans="4:5" ht="26.1" customHeight="1">
      <c r="D3746" s="64"/>
      <c r="E3746" s="71"/>
    </row>
    <row r="3747" spans="4:5" ht="26.1" customHeight="1">
      <c r="D3747" s="64"/>
      <c r="E3747" s="71"/>
    </row>
    <row r="3748" spans="4:5" ht="26.1" customHeight="1">
      <c r="D3748" s="64"/>
      <c r="E3748" s="71"/>
    </row>
    <row r="3749" spans="4:5" ht="26.1" customHeight="1">
      <c r="D3749" s="64"/>
      <c r="E3749" s="71"/>
    </row>
    <row r="3750" spans="4:5" ht="26.1" customHeight="1">
      <c r="D3750" s="64"/>
      <c r="E3750" s="71"/>
    </row>
    <row r="3751" spans="4:5" ht="26.1" customHeight="1">
      <c r="D3751" s="64"/>
      <c r="E3751" s="71"/>
    </row>
    <row r="3752" spans="4:5" ht="26.1" customHeight="1">
      <c r="D3752" s="64"/>
      <c r="E3752" s="71"/>
    </row>
    <row r="3753" spans="4:5" ht="26.1" customHeight="1">
      <c r="D3753" s="64"/>
      <c r="E3753" s="71"/>
    </row>
    <row r="3754" spans="4:5" ht="26.1" customHeight="1">
      <c r="D3754" s="64"/>
      <c r="E3754" s="71"/>
    </row>
    <row r="3755" spans="4:5" ht="26.1" customHeight="1">
      <c r="D3755" s="64"/>
      <c r="E3755" s="71"/>
    </row>
    <row r="3756" spans="4:5" ht="26.1" customHeight="1">
      <c r="D3756" s="64"/>
      <c r="E3756" s="71"/>
    </row>
    <row r="3757" spans="4:5" ht="26.1" customHeight="1">
      <c r="D3757" s="64"/>
      <c r="E3757" s="71"/>
    </row>
    <row r="3758" spans="4:5" ht="26.1" customHeight="1">
      <c r="D3758" s="64"/>
      <c r="E3758" s="71"/>
    </row>
    <row r="3759" spans="4:5" ht="26.1" customHeight="1">
      <c r="D3759" s="64"/>
      <c r="E3759" s="71"/>
    </row>
    <row r="3760" spans="4:5" ht="26.1" customHeight="1">
      <c r="D3760" s="64"/>
      <c r="E3760" s="71"/>
    </row>
    <row r="3761" spans="4:5" ht="26.1" customHeight="1">
      <c r="D3761" s="64"/>
      <c r="E3761" s="71"/>
    </row>
    <row r="3762" spans="4:5" ht="26.1" customHeight="1">
      <c r="D3762" s="64"/>
      <c r="E3762" s="71"/>
    </row>
    <row r="3763" spans="4:5" ht="26.1" customHeight="1">
      <c r="D3763" s="64"/>
      <c r="E3763" s="71"/>
    </row>
    <row r="3764" spans="4:5" ht="26.1" customHeight="1">
      <c r="D3764" s="64"/>
      <c r="E3764" s="71"/>
    </row>
    <row r="3765" spans="4:5" ht="26.1" customHeight="1">
      <c r="D3765" s="64"/>
      <c r="E3765" s="71"/>
    </row>
    <row r="3766" spans="4:5" ht="26.1" customHeight="1">
      <c r="D3766" s="64"/>
      <c r="E3766" s="71"/>
    </row>
    <row r="3767" spans="4:5" ht="26.1" customHeight="1">
      <c r="D3767" s="64"/>
      <c r="E3767" s="71"/>
    </row>
    <row r="3768" spans="4:5" ht="26.1" customHeight="1">
      <c r="D3768" s="64"/>
      <c r="E3768" s="71"/>
    </row>
    <row r="3769" spans="4:5" ht="26.1" customHeight="1">
      <c r="D3769" s="64"/>
      <c r="E3769" s="71"/>
    </row>
    <row r="3770" spans="4:5" ht="26.1" customHeight="1">
      <c r="D3770" s="64"/>
      <c r="E3770" s="71"/>
    </row>
    <row r="3771" spans="4:5" ht="26.1" customHeight="1">
      <c r="D3771" s="64"/>
      <c r="E3771" s="71"/>
    </row>
    <row r="3772" spans="4:5" ht="26.1" customHeight="1">
      <c r="D3772" s="64"/>
      <c r="E3772" s="71"/>
    </row>
    <row r="3773" spans="4:5" ht="26.1" customHeight="1">
      <c r="D3773" s="64"/>
      <c r="E3773" s="71"/>
    </row>
    <row r="3774" spans="4:5" ht="26.1" customHeight="1">
      <c r="D3774" s="64"/>
      <c r="E3774" s="71"/>
    </row>
    <row r="3775" spans="4:5" ht="26.1" customHeight="1">
      <c r="D3775" s="64"/>
      <c r="E3775" s="71"/>
    </row>
    <row r="3776" spans="4:5" ht="26.1" customHeight="1">
      <c r="D3776" s="64"/>
      <c r="E3776" s="71"/>
    </row>
    <row r="3777" spans="4:5" ht="26.1" customHeight="1">
      <c r="D3777" s="64"/>
      <c r="E3777" s="71"/>
    </row>
    <row r="3778" spans="4:5" ht="26.1" customHeight="1">
      <c r="D3778" s="64"/>
      <c r="E3778" s="71"/>
    </row>
    <row r="3779" spans="4:5" ht="26.1" customHeight="1">
      <c r="D3779" s="64"/>
      <c r="E3779" s="71"/>
    </row>
    <row r="3780" spans="4:5" ht="26.1" customHeight="1">
      <c r="D3780" s="64"/>
      <c r="E3780" s="71"/>
    </row>
    <row r="3781" spans="4:5" ht="26.1" customHeight="1">
      <c r="D3781" s="64"/>
      <c r="E3781" s="71"/>
    </row>
    <row r="3782" spans="4:5" ht="26.1" customHeight="1">
      <c r="D3782" s="64"/>
      <c r="E3782" s="71"/>
    </row>
    <row r="3783" spans="4:5" ht="26.1" customHeight="1">
      <c r="D3783" s="64"/>
      <c r="E3783" s="71"/>
    </row>
    <row r="3784" spans="4:5" ht="26.1" customHeight="1">
      <c r="D3784" s="64"/>
      <c r="E3784" s="71"/>
    </row>
    <row r="3785" spans="4:5" ht="26.1" customHeight="1">
      <c r="D3785" s="64"/>
      <c r="E3785" s="71"/>
    </row>
    <row r="3786" spans="4:5" ht="26.1" customHeight="1">
      <c r="D3786" s="64"/>
      <c r="E3786" s="71"/>
    </row>
    <row r="3787" spans="4:5" ht="26.1" customHeight="1">
      <c r="D3787" s="64"/>
      <c r="E3787" s="71"/>
    </row>
    <row r="3788" spans="4:5" ht="26.1" customHeight="1">
      <c r="D3788" s="64"/>
      <c r="E3788" s="71"/>
    </row>
    <row r="3789" spans="4:5" ht="26.1" customHeight="1">
      <c r="D3789" s="64"/>
      <c r="E3789" s="71"/>
    </row>
    <row r="3790" spans="4:5" ht="26.1" customHeight="1">
      <c r="D3790" s="64"/>
      <c r="E3790" s="71"/>
    </row>
    <row r="3791" spans="4:5" ht="26.1" customHeight="1">
      <c r="D3791" s="64"/>
      <c r="E3791" s="71"/>
    </row>
    <row r="3792" spans="4:5" ht="26.1" customHeight="1">
      <c r="D3792" s="64"/>
      <c r="E3792" s="71"/>
    </row>
    <row r="3793" spans="4:5" ht="26.1" customHeight="1">
      <c r="D3793" s="64"/>
      <c r="E3793" s="71"/>
    </row>
    <row r="3794" spans="4:5" ht="26.1" customHeight="1">
      <c r="D3794" s="64"/>
      <c r="E3794" s="71"/>
    </row>
    <row r="3795" spans="4:5" ht="26.1" customHeight="1">
      <c r="D3795" s="64"/>
      <c r="E3795" s="71"/>
    </row>
    <row r="3796" spans="4:5" ht="26.1" customHeight="1">
      <c r="D3796" s="64"/>
      <c r="E3796" s="71"/>
    </row>
    <row r="3797" spans="4:5" ht="26.1" customHeight="1">
      <c r="D3797" s="64"/>
      <c r="E3797" s="71"/>
    </row>
    <row r="3798" spans="4:5" ht="26.1" customHeight="1">
      <c r="D3798" s="64"/>
      <c r="E3798" s="71"/>
    </row>
    <row r="3799" spans="4:5" ht="26.1" customHeight="1">
      <c r="D3799" s="64"/>
      <c r="E3799" s="71"/>
    </row>
    <row r="3800" spans="4:5" ht="26.1" customHeight="1">
      <c r="D3800" s="64"/>
      <c r="E3800" s="71"/>
    </row>
    <row r="3801" spans="4:5" ht="26.1" customHeight="1">
      <c r="D3801" s="64"/>
      <c r="E3801" s="71"/>
    </row>
    <row r="3802" spans="4:5" ht="26.1" customHeight="1">
      <c r="D3802" s="64"/>
      <c r="E3802" s="71"/>
    </row>
    <row r="3803" spans="4:5" ht="26.1" customHeight="1">
      <c r="D3803" s="64"/>
      <c r="E3803" s="71"/>
    </row>
    <row r="3804" spans="4:5" ht="26.1" customHeight="1">
      <c r="D3804" s="64"/>
      <c r="E3804" s="71"/>
    </row>
    <row r="3805" spans="4:5" ht="26.1" customHeight="1">
      <c r="D3805" s="64"/>
      <c r="E3805" s="71"/>
    </row>
    <row r="3806" spans="4:5" ht="26.1" customHeight="1">
      <c r="D3806" s="64"/>
      <c r="E3806" s="71"/>
    </row>
    <row r="3807" spans="4:5" ht="26.1" customHeight="1">
      <c r="D3807" s="64"/>
      <c r="E3807" s="71"/>
    </row>
    <row r="3808" spans="4:5" ht="26.1" customHeight="1">
      <c r="D3808" s="64"/>
      <c r="E3808" s="71"/>
    </row>
    <row r="3809" spans="4:5" ht="26.1" customHeight="1">
      <c r="D3809" s="64"/>
      <c r="E3809" s="71"/>
    </row>
    <row r="3810" spans="4:5" ht="26.1" customHeight="1">
      <c r="D3810" s="64"/>
      <c r="E3810" s="71"/>
    </row>
    <row r="3811" spans="4:5" ht="26.1" customHeight="1">
      <c r="D3811" s="64"/>
      <c r="E3811" s="71"/>
    </row>
    <row r="3812" spans="4:5" ht="26.1" customHeight="1">
      <c r="D3812" s="64"/>
      <c r="E3812" s="71"/>
    </row>
    <row r="3813" spans="4:5" ht="26.1" customHeight="1">
      <c r="D3813" s="64"/>
      <c r="E3813" s="71"/>
    </row>
    <row r="3814" spans="4:5" ht="26.1" customHeight="1">
      <c r="D3814" s="64"/>
      <c r="E3814" s="71"/>
    </row>
    <row r="3815" spans="4:5" ht="26.1" customHeight="1">
      <c r="D3815" s="64"/>
      <c r="E3815" s="71"/>
    </row>
    <row r="3816" spans="4:5" ht="26.1" customHeight="1">
      <c r="D3816" s="64"/>
      <c r="E3816" s="71"/>
    </row>
    <row r="3817" spans="4:5" ht="26.1" customHeight="1">
      <c r="D3817" s="64"/>
      <c r="E3817" s="71"/>
    </row>
    <row r="3818" spans="4:5" ht="26.1" customHeight="1">
      <c r="D3818" s="64"/>
      <c r="E3818" s="71"/>
    </row>
    <row r="3819" spans="4:5" ht="26.1" customHeight="1">
      <c r="D3819" s="64"/>
      <c r="E3819" s="71"/>
    </row>
    <row r="3820" spans="4:5" ht="26.1" customHeight="1">
      <c r="D3820" s="64"/>
      <c r="E3820" s="71"/>
    </row>
    <row r="3821" spans="4:5" ht="26.1" customHeight="1">
      <c r="D3821" s="64"/>
      <c r="E3821" s="71"/>
    </row>
    <row r="3822" spans="4:5" ht="26.1" customHeight="1">
      <c r="D3822" s="64"/>
      <c r="E3822" s="71"/>
    </row>
    <row r="3823" spans="4:5" ht="26.1" customHeight="1">
      <c r="D3823" s="64"/>
      <c r="E3823" s="71"/>
    </row>
    <row r="3824" spans="4:5" ht="26.1" customHeight="1">
      <c r="D3824" s="64"/>
      <c r="E3824" s="71"/>
    </row>
    <row r="3825" spans="4:5" ht="26.1" customHeight="1">
      <c r="D3825" s="64"/>
      <c r="E3825" s="71"/>
    </row>
    <row r="3826" spans="4:5" ht="26.1" customHeight="1">
      <c r="D3826" s="64"/>
      <c r="E3826" s="71"/>
    </row>
    <row r="3827" spans="4:5" ht="26.1" customHeight="1">
      <c r="D3827" s="64"/>
      <c r="E3827" s="71"/>
    </row>
    <row r="3828" spans="4:5" ht="26.1" customHeight="1">
      <c r="D3828" s="64"/>
      <c r="E3828" s="71"/>
    </row>
    <row r="3829" spans="4:5" ht="26.1" customHeight="1">
      <c r="D3829" s="64"/>
      <c r="E3829" s="71"/>
    </row>
    <row r="3830" spans="4:5" ht="26.1" customHeight="1">
      <c r="D3830" s="64"/>
      <c r="E3830" s="71"/>
    </row>
    <row r="3831" spans="4:5" ht="26.1" customHeight="1">
      <c r="D3831" s="64"/>
      <c r="E3831" s="71"/>
    </row>
    <row r="3832" spans="4:5" ht="26.1" customHeight="1">
      <c r="D3832" s="64"/>
      <c r="E3832" s="71"/>
    </row>
    <row r="3833" spans="4:5" ht="26.1" customHeight="1">
      <c r="D3833" s="64"/>
      <c r="E3833" s="71"/>
    </row>
    <row r="3834" spans="4:5" ht="26.1" customHeight="1">
      <c r="D3834" s="64"/>
      <c r="E3834" s="71"/>
    </row>
    <row r="3835" spans="4:5" ht="26.1" customHeight="1">
      <c r="D3835" s="64"/>
      <c r="E3835" s="71"/>
    </row>
    <row r="3836" spans="4:5" ht="26.1" customHeight="1">
      <c r="D3836" s="64"/>
      <c r="E3836" s="71"/>
    </row>
    <row r="3837" spans="4:5" ht="26.1" customHeight="1">
      <c r="D3837" s="64"/>
      <c r="E3837" s="71"/>
    </row>
    <row r="3838" spans="4:5" ht="26.1" customHeight="1">
      <c r="D3838" s="64"/>
      <c r="E3838" s="71"/>
    </row>
    <row r="3839" spans="4:5" ht="26.1" customHeight="1">
      <c r="D3839" s="64"/>
      <c r="E3839" s="71"/>
    </row>
    <row r="3840" spans="4:5" ht="26.1" customHeight="1">
      <c r="D3840" s="64"/>
      <c r="E3840" s="71"/>
    </row>
    <row r="3841" spans="4:5" ht="26.1" customHeight="1">
      <c r="D3841" s="64"/>
      <c r="E3841" s="71"/>
    </row>
    <row r="3842" spans="4:5" ht="26.1" customHeight="1">
      <c r="D3842" s="64"/>
      <c r="E3842" s="71"/>
    </row>
    <row r="3843" spans="4:5" ht="26.1" customHeight="1">
      <c r="D3843" s="64"/>
      <c r="E3843" s="71"/>
    </row>
    <row r="3844" spans="4:5" ht="26.1" customHeight="1">
      <c r="D3844" s="64"/>
      <c r="E3844" s="71"/>
    </row>
    <row r="3845" spans="4:5" ht="26.1" customHeight="1">
      <c r="D3845" s="64"/>
      <c r="E3845" s="71"/>
    </row>
    <row r="3846" spans="4:5" ht="26.1" customHeight="1">
      <c r="D3846" s="64"/>
      <c r="E3846" s="71"/>
    </row>
    <row r="3847" spans="4:5" ht="26.1" customHeight="1">
      <c r="D3847" s="64"/>
      <c r="E3847" s="71"/>
    </row>
    <row r="3848" spans="4:5" ht="26.1" customHeight="1">
      <c r="D3848" s="64"/>
      <c r="E3848" s="71"/>
    </row>
    <row r="3849" spans="4:5" ht="26.1" customHeight="1">
      <c r="D3849" s="64"/>
      <c r="E3849" s="71"/>
    </row>
    <row r="3850" spans="4:5" ht="26.1" customHeight="1">
      <c r="D3850" s="64"/>
      <c r="E3850" s="71"/>
    </row>
    <row r="3851" spans="4:5" ht="26.1" customHeight="1">
      <c r="D3851" s="64"/>
      <c r="E3851" s="71"/>
    </row>
    <row r="3852" spans="4:5" ht="26.1" customHeight="1">
      <c r="D3852" s="64"/>
      <c r="E3852" s="71"/>
    </row>
    <row r="3853" spans="4:5" ht="26.1" customHeight="1">
      <c r="D3853" s="64"/>
      <c r="E3853" s="71"/>
    </row>
    <row r="3854" spans="4:5" ht="26.1" customHeight="1">
      <c r="D3854" s="64"/>
      <c r="E3854" s="71"/>
    </row>
    <row r="3855" spans="4:5" ht="26.1" customHeight="1">
      <c r="D3855" s="64"/>
      <c r="E3855" s="71"/>
    </row>
    <row r="3856" spans="4:5" ht="26.1" customHeight="1">
      <c r="D3856" s="64"/>
      <c r="E3856" s="71"/>
    </row>
    <row r="3857" spans="4:5" ht="26.1" customHeight="1">
      <c r="D3857" s="64"/>
      <c r="E3857" s="71"/>
    </row>
    <row r="3858" spans="4:5" ht="26.1" customHeight="1">
      <c r="D3858" s="64"/>
      <c r="E3858" s="71"/>
    </row>
    <row r="3859" spans="4:5" ht="26.1" customHeight="1">
      <c r="D3859" s="64"/>
      <c r="E3859" s="71"/>
    </row>
    <row r="3860" spans="4:5" ht="26.1" customHeight="1">
      <c r="D3860" s="64"/>
      <c r="E3860" s="71"/>
    </row>
    <row r="3861" spans="4:5" ht="26.1" customHeight="1">
      <c r="D3861" s="64"/>
      <c r="E3861" s="71"/>
    </row>
    <row r="3862" spans="4:5" ht="26.1" customHeight="1">
      <c r="D3862" s="64"/>
      <c r="E3862" s="71"/>
    </row>
    <row r="3863" spans="4:5" ht="26.1" customHeight="1">
      <c r="D3863" s="64"/>
      <c r="E3863" s="71"/>
    </row>
    <row r="3864" spans="4:5" ht="26.1" customHeight="1">
      <c r="D3864" s="64"/>
      <c r="E3864" s="71"/>
    </row>
    <row r="3865" spans="4:5" ht="26.1" customHeight="1">
      <c r="D3865" s="64"/>
      <c r="E3865" s="71"/>
    </row>
    <row r="3866" spans="4:5" ht="26.1" customHeight="1">
      <c r="D3866" s="64"/>
      <c r="E3866" s="71"/>
    </row>
    <row r="3867" spans="4:5" ht="26.1" customHeight="1">
      <c r="D3867" s="64"/>
      <c r="E3867" s="71"/>
    </row>
    <row r="3868" spans="4:5" ht="26.1" customHeight="1">
      <c r="D3868" s="64"/>
      <c r="E3868" s="71"/>
    </row>
    <row r="3869" spans="4:5" ht="26.1" customHeight="1">
      <c r="D3869" s="64"/>
      <c r="E3869" s="71"/>
    </row>
    <row r="3870" spans="4:5" ht="26.1" customHeight="1">
      <c r="D3870" s="64"/>
      <c r="E3870" s="71"/>
    </row>
    <row r="3871" spans="4:5" ht="26.1" customHeight="1">
      <c r="D3871" s="64"/>
      <c r="E3871" s="71"/>
    </row>
    <row r="3872" spans="4:5" ht="26.1" customHeight="1">
      <c r="D3872" s="64"/>
      <c r="E3872" s="71"/>
    </row>
    <row r="3873" spans="4:5" ht="26.1" customHeight="1">
      <c r="D3873" s="64"/>
      <c r="E3873" s="71"/>
    </row>
    <row r="3874" spans="4:5" ht="26.1" customHeight="1">
      <c r="D3874" s="64"/>
      <c r="E3874" s="71"/>
    </row>
    <row r="3875" spans="4:5" ht="26.1" customHeight="1">
      <c r="D3875" s="64"/>
      <c r="E3875" s="71"/>
    </row>
    <row r="3876" spans="4:5" ht="26.1" customHeight="1">
      <c r="D3876" s="64"/>
      <c r="E3876" s="71"/>
    </row>
    <row r="3877" spans="4:5" ht="26.1" customHeight="1">
      <c r="D3877" s="64"/>
      <c r="E3877" s="71"/>
    </row>
    <row r="3878" spans="4:5" ht="26.1" customHeight="1">
      <c r="D3878" s="64"/>
      <c r="E3878" s="71"/>
    </row>
    <row r="3879" spans="4:5" ht="26.1" customHeight="1">
      <c r="D3879" s="64"/>
      <c r="E3879" s="71"/>
    </row>
    <row r="3880" spans="4:5" ht="26.1" customHeight="1">
      <c r="D3880" s="64"/>
      <c r="E3880" s="71"/>
    </row>
    <row r="3881" spans="4:5" ht="26.1" customHeight="1">
      <c r="D3881" s="64"/>
      <c r="E3881" s="71"/>
    </row>
    <row r="3882" spans="4:5" ht="26.1" customHeight="1">
      <c r="D3882" s="64"/>
      <c r="E3882" s="71"/>
    </row>
    <row r="3883" spans="4:5" ht="26.1" customHeight="1">
      <c r="D3883" s="64"/>
      <c r="E3883" s="71"/>
    </row>
    <row r="3884" spans="4:5" ht="26.1" customHeight="1">
      <c r="D3884" s="64"/>
      <c r="E3884" s="71"/>
    </row>
    <row r="3885" spans="4:5" ht="26.1" customHeight="1">
      <c r="D3885" s="64"/>
      <c r="E3885" s="71"/>
    </row>
    <row r="3886" spans="4:5" ht="26.1" customHeight="1">
      <c r="D3886" s="64"/>
      <c r="E3886" s="71"/>
    </row>
    <row r="3887" spans="4:5" ht="26.1" customHeight="1">
      <c r="D3887" s="64"/>
      <c r="E3887" s="71"/>
    </row>
    <row r="3888" spans="4:5" ht="26.1" customHeight="1">
      <c r="D3888" s="64"/>
      <c r="E3888" s="71"/>
    </row>
    <row r="3889" spans="4:5" ht="26.1" customHeight="1">
      <c r="D3889" s="64"/>
      <c r="E3889" s="71"/>
    </row>
    <row r="3890" spans="4:5" ht="26.1" customHeight="1">
      <c r="D3890" s="64"/>
      <c r="E3890" s="71"/>
    </row>
    <row r="3891" spans="4:5" ht="26.1" customHeight="1">
      <c r="D3891" s="64"/>
      <c r="E3891" s="71"/>
    </row>
    <row r="3892" spans="4:5" ht="26.1" customHeight="1">
      <c r="D3892" s="64"/>
      <c r="E3892" s="71"/>
    </row>
    <row r="3893" spans="4:5" ht="26.1" customHeight="1">
      <c r="D3893" s="64"/>
      <c r="E3893" s="71"/>
    </row>
    <row r="3894" spans="4:5" ht="26.1" customHeight="1">
      <c r="D3894" s="64"/>
      <c r="E3894" s="71"/>
    </row>
    <row r="3895" spans="4:5" ht="26.1" customHeight="1">
      <c r="D3895" s="64"/>
      <c r="E3895" s="71"/>
    </row>
    <row r="3896" spans="4:5" ht="26.1" customHeight="1">
      <c r="D3896" s="64"/>
      <c r="E3896" s="71"/>
    </row>
    <row r="3897" spans="4:5" ht="26.1" customHeight="1">
      <c r="D3897" s="64"/>
      <c r="E3897" s="71"/>
    </row>
    <row r="3898" spans="4:5" ht="26.1" customHeight="1">
      <c r="D3898" s="64"/>
      <c r="E3898" s="71"/>
    </row>
    <row r="3899" spans="4:5" ht="26.1" customHeight="1">
      <c r="D3899" s="64"/>
      <c r="E3899" s="71"/>
    </row>
    <row r="3900" spans="4:5" ht="26.1" customHeight="1">
      <c r="D3900" s="64"/>
      <c r="E3900" s="71"/>
    </row>
    <row r="3901" spans="4:5" ht="26.1" customHeight="1">
      <c r="D3901" s="64"/>
      <c r="E3901" s="71"/>
    </row>
    <row r="3902" spans="4:5" ht="26.1" customHeight="1">
      <c r="D3902" s="64"/>
      <c r="E3902" s="71"/>
    </row>
    <row r="3903" spans="4:5" ht="26.1" customHeight="1">
      <c r="D3903" s="64"/>
      <c r="E3903" s="71"/>
    </row>
    <row r="3904" spans="4:5" ht="26.1" customHeight="1">
      <c r="D3904" s="64"/>
      <c r="E3904" s="71"/>
    </row>
    <row r="3905" spans="4:5" ht="26.1" customHeight="1">
      <c r="D3905" s="64"/>
      <c r="E3905" s="71"/>
    </row>
    <row r="3906" spans="4:5" ht="26.1" customHeight="1">
      <c r="D3906" s="64"/>
      <c r="E3906" s="71"/>
    </row>
    <row r="3907" spans="4:5" ht="26.1" customHeight="1">
      <c r="D3907" s="64"/>
      <c r="E3907" s="71"/>
    </row>
    <row r="3908" spans="4:5" ht="26.1" customHeight="1">
      <c r="D3908" s="64"/>
      <c r="E3908" s="71"/>
    </row>
    <row r="3909" spans="4:5" ht="26.1" customHeight="1">
      <c r="D3909" s="64"/>
      <c r="E3909" s="71"/>
    </row>
    <row r="3910" spans="4:5" ht="26.1" customHeight="1">
      <c r="D3910" s="64"/>
      <c r="E3910" s="71"/>
    </row>
    <row r="3911" spans="4:5" ht="26.1" customHeight="1">
      <c r="D3911" s="64"/>
      <c r="E3911" s="71"/>
    </row>
    <row r="3912" spans="4:5" ht="26.1" customHeight="1">
      <c r="D3912" s="64"/>
      <c r="E3912" s="71"/>
    </row>
    <row r="3913" spans="4:5" ht="26.1" customHeight="1">
      <c r="D3913" s="64"/>
      <c r="E3913" s="71"/>
    </row>
    <row r="3914" spans="4:5" ht="26.1" customHeight="1">
      <c r="D3914" s="64"/>
      <c r="E3914" s="71"/>
    </row>
    <row r="3915" spans="4:5" ht="26.1" customHeight="1">
      <c r="D3915" s="64"/>
      <c r="E3915" s="71"/>
    </row>
    <row r="3916" spans="4:5" ht="26.1" customHeight="1">
      <c r="D3916" s="64"/>
      <c r="E3916" s="71"/>
    </row>
    <row r="3917" spans="4:5" ht="26.1" customHeight="1">
      <c r="D3917" s="64"/>
      <c r="E3917" s="71"/>
    </row>
    <row r="3918" spans="4:5" ht="26.1" customHeight="1">
      <c r="D3918" s="64"/>
      <c r="E3918" s="71"/>
    </row>
    <row r="3919" spans="4:5" ht="26.1" customHeight="1">
      <c r="D3919" s="64"/>
      <c r="E3919" s="71"/>
    </row>
    <row r="3920" spans="4:5" ht="26.1" customHeight="1">
      <c r="D3920" s="64"/>
      <c r="E3920" s="71"/>
    </row>
    <row r="3921" spans="4:5" ht="26.1" customHeight="1">
      <c r="D3921" s="64"/>
      <c r="E3921" s="71"/>
    </row>
    <row r="3922" spans="4:5" ht="26.1" customHeight="1">
      <c r="D3922" s="64"/>
      <c r="E3922" s="71"/>
    </row>
    <row r="3923" spans="4:5" ht="26.1" customHeight="1">
      <c r="D3923" s="64"/>
      <c r="E3923" s="71"/>
    </row>
    <row r="3924" spans="4:5" ht="26.1" customHeight="1">
      <c r="D3924" s="64"/>
      <c r="E3924" s="71"/>
    </row>
    <row r="3925" spans="4:5" ht="26.1" customHeight="1">
      <c r="D3925" s="64"/>
      <c r="E3925" s="71"/>
    </row>
    <row r="3926" spans="4:5" ht="26.1" customHeight="1">
      <c r="D3926" s="64"/>
      <c r="E3926" s="71"/>
    </row>
    <row r="3927" spans="4:5" ht="26.1" customHeight="1">
      <c r="D3927" s="64"/>
      <c r="E3927" s="71"/>
    </row>
    <row r="3928" spans="4:5" ht="26.1" customHeight="1">
      <c r="D3928" s="64"/>
      <c r="E3928" s="71"/>
    </row>
    <row r="3929" spans="4:5" ht="26.1" customHeight="1">
      <c r="D3929" s="64"/>
      <c r="E3929" s="71"/>
    </row>
    <row r="3930" spans="4:5" ht="26.1" customHeight="1">
      <c r="D3930" s="64"/>
      <c r="E3930" s="71"/>
    </row>
    <row r="3931" spans="4:5" ht="26.1" customHeight="1">
      <c r="D3931" s="64"/>
      <c r="E3931" s="71"/>
    </row>
    <row r="3932" spans="4:5" ht="26.1" customHeight="1">
      <c r="D3932" s="64"/>
      <c r="E3932" s="71"/>
    </row>
    <row r="3933" spans="4:5" ht="26.1" customHeight="1">
      <c r="D3933" s="64"/>
      <c r="E3933" s="71"/>
    </row>
    <row r="3934" spans="4:5" ht="26.1" customHeight="1">
      <c r="D3934" s="64"/>
      <c r="E3934" s="71"/>
    </row>
    <row r="3935" spans="4:5" ht="26.1" customHeight="1">
      <c r="D3935" s="64"/>
      <c r="E3935" s="71"/>
    </row>
    <row r="3936" spans="4:5" ht="26.1" customHeight="1">
      <c r="D3936" s="64"/>
      <c r="E3936" s="71"/>
    </row>
    <row r="3937" spans="4:5" ht="26.1" customHeight="1">
      <c r="D3937" s="64"/>
      <c r="E3937" s="71"/>
    </row>
    <row r="3938" spans="4:5" ht="26.1" customHeight="1">
      <c r="D3938" s="64"/>
      <c r="E3938" s="71"/>
    </row>
    <row r="3939" spans="4:5" ht="26.1" customHeight="1">
      <c r="D3939" s="64"/>
      <c r="E3939" s="71"/>
    </row>
    <row r="3940" spans="4:5" ht="26.1" customHeight="1">
      <c r="D3940" s="64"/>
      <c r="E3940" s="71"/>
    </row>
    <row r="3941" spans="4:5" ht="26.1" customHeight="1">
      <c r="D3941" s="64"/>
      <c r="E3941" s="71"/>
    </row>
    <row r="3942" spans="4:5" ht="26.1" customHeight="1">
      <c r="D3942" s="64"/>
      <c r="E3942" s="71"/>
    </row>
    <row r="3943" spans="4:5" ht="26.1" customHeight="1">
      <c r="D3943" s="64"/>
      <c r="E3943" s="71"/>
    </row>
    <row r="3944" spans="4:5" ht="26.1" customHeight="1">
      <c r="D3944" s="64"/>
      <c r="E3944" s="71"/>
    </row>
    <row r="3945" spans="4:5" ht="26.1" customHeight="1">
      <c r="D3945" s="64"/>
      <c r="E3945" s="71"/>
    </row>
    <row r="3946" spans="4:5" ht="26.1" customHeight="1">
      <c r="D3946" s="64"/>
      <c r="E3946" s="71"/>
    </row>
    <row r="3947" spans="4:5" ht="26.1" customHeight="1">
      <c r="D3947" s="64"/>
      <c r="E3947" s="71"/>
    </row>
    <row r="3948" spans="4:5" ht="26.1" customHeight="1">
      <c r="D3948" s="64"/>
      <c r="E3948" s="71"/>
    </row>
    <row r="3949" spans="4:5" ht="26.1" customHeight="1">
      <c r="D3949" s="64"/>
      <c r="E3949" s="71"/>
    </row>
    <row r="3950" spans="4:5" ht="26.1" customHeight="1">
      <c r="D3950" s="64"/>
      <c r="E3950" s="71"/>
    </row>
    <row r="3951" spans="4:5" ht="26.1" customHeight="1">
      <c r="D3951" s="64"/>
      <c r="E3951" s="71"/>
    </row>
    <row r="3952" spans="4:5" ht="26.1" customHeight="1">
      <c r="D3952" s="64"/>
      <c r="E3952" s="71"/>
    </row>
    <row r="3953" spans="4:5" ht="26.1" customHeight="1">
      <c r="D3953" s="64"/>
      <c r="E3953" s="71"/>
    </row>
    <row r="3954" spans="4:5" ht="26.1" customHeight="1">
      <c r="D3954" s="64"/>
      <c r="E3954" s="71"/>
    </row>
    <row r="3955" spans="4:5" ht="26.1" customHeight="1">
      <c r="D3955" s="64"/>
      <c r="E3955" s="71"/>
    </row>
    <row r="3956" spans="4:5" ht="26.1" customHeight="1">
      <c r="D3956" s="64"/>
      <c r="E3956" s="71"/>
    </row>
    <row r="3957" spans="4:5" ht="26.1" customHeight="1">
      <c r="D3957" s="64"/>
      <c r="E3957" s="71"/>
    </row>
    <row r="3958" spans="4:5" ht="26.1" customHeight="1">
      <c r="D3958" s="64"/>
      <c r="E3958" s="71"/>
    </row>
    <row r="3959" spans="4:5" ht="26.1" customHeight="1">
      <c r="D3959" s="64"/>
      <c r="E3959" s="71"/>
    </row>
    <row r="3960" spans="4:5" ht="26.1" customHeight="1">
      <c r="D3960" s="64"/>
      <c r="E3960" s="71"/>
    </row>
    <row r="3961" spans="4:5" ht="26.1" customHeight="1">
      <c r="D3961" s="64"/>
      <c r="E3961" s="71"/>
    </row>
    <row r="3962" spans="4:5" ht="26.1" customHeight="1">
      <c r="D3962" s="64"/>
      <c r="E3962" s="71"/>
    </row>
    <row r="3963" spans="4:5" ht="26.1" customHeight="1">
      <c r="D3963" s="64"/>
      <c r="E3963" s="71"/>
    </row>
    <row r="3964" spans="4:5" ht="26.1" customHeight="1">
      <c r="D3964" s="64"/>
      <c r="E3964" s="71"/>
    </row>
    <row r="3965" spans="4:5" ht="26.1" customHeight="1">
      <c r="D3965" s="64"/>
      <c r="E3965" s="71"/>
    </row>
    <row r="3966" spans="4:5" ht="26.1" customHeight="1">
      <c r="D3966" s="64"/>
      <c r="E3966" s="71"/>
    </row>
    <row r="3967" spans="4:5" ht="26.1" customHeight="1">
      <c r="D3967" s="64"/>
      <c r="E3967" s="71"/>
    </row>
    <row r="3968" spans="4:5" ht="26.1" customHeight="1">
      <c r="D3968" s="64"/>
      <c r="E3968" s="71"/>
    </row>
    <row r="3969" spans="4:5" ht="26.1" customHeight="1">
      <c r="D3969" s="64"/>
      <c r="E3969" s="71"/>
    </row>
    <row r="3970" spans="4:5" ht="26.1" customHeight="1">
      <c r="D3970" s="64"/>
      <c r="E3970" s="71"/>
    </row>
    <row r="3971" spans="4:5" ht="26.1" customHeight="1">
      <c r="D3971" s="64"/>
      <c r="E3971" s="71"/>
    </row>
    <row r="3972" spans="4:5" ht="26.1" customHeight="1">
      <c r="D3972" s="64"/>
      <c r="E3972" s="71"/>
    </row>
    <row r="3973" spans="4:5" ht="26.1" customHeight="1">
      <c r="D3973" s="64"/>
      <c r="E3973" s="71"/>
    </row>
    <row r="3974" spans="4:5" ht="26.1" customHeight="1">
      <c r="D3974" s="64"/>
      <c r="E3974" s="71"/>
    </row>
    <row r="3975" spans="4:5" ht="26.1" customHeight="1">
      <c r="D3975" s="64"/>
      <c r="E3975" s="71"/>
    </row>
    <row r="3976" spans="4:5" ht="26.1" customHeight="1">
      <c r="D3976" s="64"/>
      <c r="E3976" s="71"/>
    </row>
    <row r="3977" spans="4:5" ht="26.1" customHeight="1">
      <c r="D3977" s="64"/>
      <c r="E3977" s="71"/>
    </row>
    <row r="3978" spans="4:5" ht="26.1" customHeight="1">
      <c r="D3978" s="64"/>
      <c r="E3978" s="71"/>
    </row>
    <row r="3979" spans="4:5" ht="26.1" customHeight="1">
      <c r="D3979" s="64"/>
      <c r="E3979" s="71"/>
    </row>
    <row r="3980" spans="4:5" ht="26.1" customHeight="1">
      <c r="D3980" s="64"/>
      <c r="E3980" s="71"/>
    </row>
    <row r="3981" spans="4:5" ht="26.1" customHeight="1">
      <c r="D3981" s="64"/>
      <c r="E3981" s="71"/>
    </row>
    <row r="3982" spans="4:5" ht="26.1" customHeight="1">
      <c r="D3982" s="64"/>
      <c r="E3982" s="71"/>
    </row>
    <row r="3983" spans="4:5" ht="26.1" customHeight="1">
      <c r="D3983" s="64"/>
      <c r="E3983" s="71"/>
    </row>
    <row r="3984" spans="4:5" ht="26.1" customHeight="1">
      <c r="D3984" s="64"/>
      <c r="E3984" s="71"/>
    </row>
    <row r="3985" spans="4:5" ht="26.1" customHeight="1">
      <c r="D3985" s="64"/>
      <c r="E3985" s="71"/>
    </row>
    <row r="3986" spans="4:5" ht="26.1" customHeight="1">
      <c r="D3986" s="64"/>
      <c r="E3986" s="71"/>
    </row>
    <row r="3987" spans="4:5" ht="26.1" customHeight="1">
      <c r="D3987" s="64"/>
      <c r="E3987" s="71"/>
    </row>
    <row r="3988" spans="4:5" ht="26.1" customHeight="1">
      <c r="D3988" s="64"/>
      <c r="E3988" s="71"/>
    </row>
    <row r="3989" spans="4:5" ht="26.1" customHeight="1">
      <c r="D3989" s="64"/>
      <c r="E3989" s="71"/>
    </row>
    <row r="3990" spans="4:5" ht="26.1" customHeight="1">
      <c r="D3990" s="64"/>
      <c r="E3990" s="71"/>
    </row>
    <row r="3991" spans="4:5" ht="26.1" customHeight="1">
      <c r="D3991" s="64"/>
      <c r="E3991" s="71"/>
    </row>
    <row r="3992" spans="4:5" ht="26.1" customHeight="1">
      <c r="D3992" s="64"/>
      <c r="E3992" s="71"/>
    </row>
    <row r="3993" spans="4:5" ht="26.1" customHeight="1">
      <c r="D3993" s="64"/>
      <c r="E3993" s="71"/>
    </row>
    <row r="3994" spans="4:5" ht="26.1" customHeight="1">
      <c r="D3994" s="64"/>
      <c r="E3994" s="71"/>
    </row>
    <row r="3995" spans="4:5" ht="26.1" customHeight="1">
      <c r="D3995" s="64"/>
      <c r="E3995" s="71"/>
    </row>
    <row r="3996" spans="4:5" ht="26.1" customHeight="1">
      <c r="D3996" s="64"/>
      <c r="E3996" s="71"/>
    </row>
    <row r="3997" spans="4:5" ht="26.1" customHeight="1">
      <c r="D3997" s="64"/>
      <c r="E3997" s="71"/>
    </row>
    <row r="3998" spans="4:5" ht="26.1" customHeight="1">
      <c r="D3998" s="64"/>
      <c r="E3998" s="71"/>
    </row>
    <row r="3999" spans="4:5" ht="26.1" customHeight="1">
      <c r="D3999" s="64"/>
      <c r="E3999" s="71"/>
    </row>
    <row r="4000" spans="4:5" ht="26.1" customHeight="1">
      <c r="D4000" s="64"/>
      <c r="E4000" s="71"/>
    </row>
    <row r="4001" spans="4:5" ht="26.1" customHeight="1">
      <c r="D4001" s="64"/>
      <c r="E4001" s="71"/>
    </row>
    <row r="4002" spans="4:5" ht="26.1" customHeight="1">
      <c r="D4002" s="64"/>
      <c r="E4002" s="71"/>
    </row>
    <row r="4003" spans="4:5" ht="26.1" customHeight="1">
      <c r="D4003" s="64"/>
      <c r="E4003" s="71"/>
    </row>
    <row r="4004" spans="4:5" ht="26.1" customHeight="1">
      <c r="D4004" s="64"/>
      <c r="E4004" s="71"/>
    </row>
    <row r="4005" spans="4:5" ht="26.1" customHeight="1">
      <c r="D4005" s="64"/>
      <c r="E4005" s="71"/>
    </row>
    <row r="4006" spans="4:5" ht="26.1" customHeight="1">
      <c r="D4006" s="64"/>
      <c r="E4006" s="71"/>
    </row>
    <row r="4007" spans="4:5" ht="26.1" customHeight="1">
      <c r="D4007" s="64"/>
      <c r="E4007" s="71"/>
    </row>
    <row r="4008" spans="4:5" ht="26.1" customHeight="1">
      <c r="D4008" s="64"/>
      <c r="E4008" s="71"/>
    </row>
    <row r="4009" spans="4:5" ht="26.1" customHeight="1">
      <c r="D4009" s="64"/>
      <c r="E4009" s="71"/>
    </row>
    <row r="4010" spans="4:5" ht="26.1" customHeight="1">
      <c r="D4010" s="64"/>
      <c r="E4010" s="71"/>
    </row>
    <row r="4011" spans="4:5" ht="26.1" customHeight="1">
      <c r="D4011" s="64"/>
      <c r="E4011" s="71"/>
    </row>
    <row r="4012" spans="4:5" ht="26.1" customHeight="1">
      <c r="D4012" s="64"/>
      <c r="E4012" s="71"/>
    </row>
    <row r="4013" spans="4:5" ht="26.1" customHeight="1">
      <c r="D4013" s="64"/>
      <c r="E4013" s="71"/>
    </row>
    <row r="4014" spans="4:5" ht="26.1" customHeight="1">
      <c r="D4014" s="64"/>
      <c r="E4014" s="71"/>
    </row>
    <row r="4015" spans="4:5" ht="26.1" customHeight="1">
      <c r="D4015" s="64"/>
      <c r="E4015" s="71"/>
    </row>
    <row r="4016" spans="4:5" ht="26.1" customHeight="1">
      <c r="D4016" s="64"/>
      <c r="E4016" s="71"/>
    </row>
    <row r="4017" spans="4:5" ht="26.1" customHeight="1">
      <c r="D4017" s="64"/>
      <c r="E4017" s="71"/>
    </row>
    <row r="4018" spans="4:5" ht="26.1" customHeight="1">
      <c r="D4018" s="64"/>
      <c r="E4018" s="71"/>
    </row>
    <row r="4019" spans="4:5" ht="26.1" customHeight="1">
      <c r="D4019" s="64"/>
      <c r="E4019" s="71"/>
    </row>
    <row r="4020" spans="4:5" ht="26.1" customHeight="1">
      <c r="D4020" s="64"/>
      <c r="E4020" s="71"/>
    </row>
    <row r="4021" spans="4:5" ht="26.1" customHeight="1">
      <c r="D4021" s="64"/>
      <c r="E4021" s="71"/>
    </row>
    <row r="4022" spans="4:5" ht="26.1" customHeight="1">
      <c r="D4022" s="64"/>
      <c r="E4022" s="71"/>
    </row>
    <row r="4023" spans="4:5" ht="26.1" customHeight="1">
      <c r="D4023" s="64"/>
      <c r="E4023" s="71"/>
    </row>
    <row r="4024" spans="4:5" ht="26.1" customHeight="1">
      <c r="D4024" s="64"/>
      <c r="E4024" s="71"/>
    </row>
    <row r="4025" spans="4:5" ht="26.1" customHeight="1">
      <c r="D4025" s="64"/>
      <c r="E4025" s="71"/>
    </row>
    <row r="4026" spans="4:5" ht="26.1" customHeight="1">
      <c r="D4026" s="64"/>
      <c r="E4026" s="71"/>
    </row>
    <row r="4027" spans="4:5" ht="26.1" customHeight="1">
      <c r="D4027" s="64"/>
      <c r="E4027" s="71"/>
    </row>
    <row r="4028" spans="4:5" ht="26.1" customHeight="1">
      <c r="D4028" s="64"/>
      <c r="E4028" s="71"/>
    </row>
    <row r="4029" spans="4:5" ht="26.1" customHeight="1">
      <c r="D4029" s="64"/>
      <c r="E4029" s="71"/>
    </row>
    <row r="4030" spans="4:5" ht="26.1" customHeight="1">
      <c r="D4030" s="64"/>
      <c r="E4030" s="71"/>
    </row>
    <row r="4031" spans="4:5" ht="26.1" customHeight="1">
      <c r="D4031" s="64"/>
      <c r="E4031" s="71"/>
    </row>
    <row r="4032" spans="4:5" ht="26.1" customHeight="1">
      <c r="D4032" s="64"/>
      <c r="E4032" s="71"/>
    </row>
    <row r="4033" spans="4:5" ht="26.1" customHeight="1">
      <c r="D4033" s="64"/>
      <c r="E4033" s="71"/>
    </row>
    <row r="4034" spans="4:5" ht="26.1" customHeight="1">
      <c r="D4034" s="64"/>
      <c r="E4034" s="71"/>
    </row>
    <row r="4035" spans="4:5" ht="26.1" customHeight="1">
      <c r="D4035" s="64"/>
      <c r="E4035" s="71"/>
    </row>
    <row r="4036" spans="4:5" ht="26.1" customHeight="1">
      <c r="D4036" s="64"/>
      <c r="E4036" s="71"/>
    </row>
    <row r="4037" spans="4:5" ht="26.1" customHeight="1">
      <c r="D4037" s="64"/>
      <c r="E4037" s="71"/>
    </row>
    <row r="4038" spans="4:5" ht="26.1" customHeight="1">
      <c r="D4038" s="64"/>
      <c r="E4038" s="71"/>
    </row>
    <row r="4039" spans="4:5" ht="26.1" customHeight="1">
      <c r="D4039" s="64"/>
      <c r="E4039" s="71"/>
    </row>
    <row r="4040" spans="4:5" ht="26.1" customHeight="1">
      <c r="D4040" s="64"/>
      <c r="E4040" s="71"/>
    </row>
    <row r="4041" spans="4:5" ht="26.1" customHeight="1">
      <c r="D4041" s="64"/>
      <c r="E4041" s="71"/>
    </row>
    <row r="4042" spans="4:5" ht="26.1" customHeight="1">
      <c r="D4042" s="64"/>
      <c r="E4042" s="71"/>
    </row>
    <row r="4043" spans="4:5" ht="26.1" customHeight="1">
      <c r="D4043" s="64"/>
      <c r="E4043" s="71"/>
    </row>
    <row r="4044" spans="4:5" ht="26.1" customHeight="1">
      <c r="D4044" s="64"/>
      <c r="E4044" s="71"/>
    </row>
    <row r="4045" spans="4:5" ht="26.1" customHeight="1">
      <c r="D4045" s="64"/>
      <c r="E4045" s="71"/>
    </row>
    <row r="4046" spans="4:5" ht="26.1" customHeight="1">
      <c r="D4046" s="64"/>
      <c r="E4046" s="71"/>
    </row>
    <row r="4047" spans="4:5" ht="26.1" customHeight="1">
      <c r="D4047" s="64"/>
      <c r="E4047" s="71"/>
    </row>
    <row r="4048" spans="4:5" ht="26.1" customHeight="1">
      <c r="D4048" s="64"/>
      <c r="E4048" s="71"/>
    </row>
    <row r="4049" spans="4:5" ht="26.1" customHeight="1">
      <c r="D4049" s="64"/>
      <c r="E4049" s="71"/>
    </row>
    <row r="4050" spans="4:5" ht="26.1" customHeight="1">
      <c r="D4050" s="64"/>
      <c r="E4050" s="71"/>
    </row>
    <row r="4051" spans="4:5" ht="26.1" customHeight="1">
      <c r="D4051" s="64"/>
      <c r="E4051" s="71"/>
    </row>
    <row r="4052" spans="4:5" ht="26.1" customHeight="1">
      <c r="D4052" s="64"/>
      <c r="E4052" s="71"/>
    </row>
    <row r="4053" spans="4:5" ht="26.1" customHeight="1">
      <c r="D4053" s="64"/>
      <c r="E4053" s="71"/>
    </row>
    <row r="4054" spans="4:5" ht="26.1" customHeight="1">
      <c r="D4054" s="64"/>
      <c r="E4054" s="71"/>
    </row>
    <row r="4055" spans="4:5" ht="26.1" customHeight="1">
      <c r="D4055" s="64"/>
      <c r="E4055" s="71"/>
    </row>
    <row r="4056" spans="4:5" ht="26.1" customHeight="1">
      <c r="D4056" s="64"/>
      <c r="E4056" s="71"/>
    </row>
    <row r="4057" spans="4:5" ht="26.1" customHeight="1">
      <c r="D4057" s="64"/>
      <c r="E4057" s="71"/>
    </row>
    <row r="4058" spans="4:5" ht="26.1" customHeight="1">
      <c r="D4058" s="64"/>
      <c r="E4058" s="71"/>
    </row>
    <row r="4059" spans="4:5" ht="26.1" customHeight="1">
      <c r="D4059" s="64"/>
      <c r="E4059" s="71"/>
    </row>
    <row r="4060" spans="4:5" ht="26.1" customHeight="1">
      <c r="D4060" s="64"/>
      <c r="E4060" s="71"/>
    </row>
    <row r="4061" spans="4:5" ht="26.1" customHeight="1">
      <c r="D4061" s="64"/>
      <c r="E4061" s="71"/>
    </row>
    <row r="4062" spans="4:5" ht="26.1" customHeight="1">
      <c r="D4062" s="64"/>
      <c r="E4062" s="71"/>
    </row>
    <row r="4063" spans="4:5" ht="26.1" customHeight="1">
      <c r="D4063" s="64"/>
      <c r="E4063" s="71"/>
    </row>
    <row r="4064" spans="4:5" ht="26.1" customHeight="1">
      <c r="D4064" s="64"/>
      <c r="E4064" s="71"/>
    </row>
    <row r="4065" spans="4:5" ht="26.1" customHeight="1">
      <c r="D4065" s="64"/>
      <c r="E4065" s="71"/>
    </row>
    <row r="4066" spans="4:5" ht="26.1" customHeight="1">
      <c r="D4066" s="64"/>
      <c r="E4066" s="71"/>
    </row>
    <row r="4067" spans="4:5" ht="26.1" customHeight="1">
      <c r="D4067" s="64"/>
      <c r="E4067" s="71"/>
    </row>
    <row r="4068" spans="4:5" ht="26.1" customHeight="1">
      <c r="D4068" s="64"/>
      <c r="E4068" s="71"/>
    </row>
    <row r="4069" spans="4:5" ht="26.1" customHeight="1">
      <c r="D4069" s="64"/>
      <c r="E4069" s="71"/>
    </row>
    <row r="4070" spans="4:5" ht="26.1" customHeight="1">
      <c r="D4070" s="64"/>
      <c r="E4070" s="71"/>
    </row>
    <row r="4071" spans="4:5" ht="26.1" customHeight="1">
      <c r="D4071" s="64"/>
      <c r="E4071" s="71"/>
    </row>
    <row r="4072" spans="4:5" ht="26.1" customHeight="1">
      <c r="D4072" s="64"/>
      <c r="E4072" s="71"/>
    </row>
    <row r="4073" spans="4:5" ht="26.1" customHeight="1">
      <c r="D4073" s="64"/>
      <c r="E4073" s="71"/>
    </row>
    <row r="4074" spans="4:5" ht="26.1" customHeight="1">
      <c r="D4074" s="64"/>
      <c r="E4074" s="71"/>
    </row>
    <row r="4075" spans="4:5" ht="26.1" customHeight="1">
      <c r="D4075" s="64"/>
      <c r="E4075" s="71"/>
    </row>
    <row r="4076" spans="4:5" ht="26.1" customHeight="1">
      <c r="D4076" s="64"/>
      <c r="E4076" s="71"/>
    </row>
    <row r="4077" spans="4:5" ht="26.1" customHeight="1">
      <c r="D4077" s="64"/>
      <c r="E4077" s="71"/>
    </row>
    <row r="4078" spans="4:5" ht="26.1" customHeight="1">
      <c r="D4078" s="64"/>
      <c r="E4078" s="71"/>
    </row>
    <row r="4079" spans="4:5" ht="26.1" customHeight="1">
      <c r="D4079" s="64"/>
      <c r="E4079" s="71"/>
    </row>
    <row r="4080" spans="4:5" ht="26.1" customHeight="1">
      <c r="D4080" s="64"/>
      <c r="E4080" s="71"/>
    </row>
    <row r="4081" spans="4:5" ht="26.1" customHeight="1">
      <c r="D4081" s="64"/>
      <c r="E4081" s="71"/>
    </row>
    <row r="4082" spans="4:5" ht="26.1" customHeight="1">
      <c r="D4082" s="64"/>
      <c r="E4082" s="71"/>
    </row>
    <row r="4083" spans="4:5" ht="26.1" customHeight="1">
      <c r="D4083" s="64"/>
      <c r="E4083" s="71"/>
    </row>
    <row r="4084" spans="4:5" ht="26.1" customHeight="1">
      <c r="D4084" s="64"/>
      <c r="E4084" s="71"/>
    </row>
    <row r="4085" spans="4:5" ht="26.1" customHeight="1">
      <c r="D4085" s="64"/>
      <c r="E4085" s="71"/>
    </row>
    <row r="4086" spans="4:5" ht="26.1" customHeight="1">
      <c r="D4086" s="64"/>
      <c r="E4086" s="71"/>
    </row>
    <row r="4087" spans="4:5" ht="26.1" customHeight="1">
      <c r="D4087" s="64"/>
      <c r="E4087" s="71"/>
    </row>
    <row r="4088" spans="4:5" ht="26.1" customHeight="1">
      <c r="D4088" s="64"/>
      <c r="E4088" s="71"/>
    </row>
    <row r="4089" spans="4:5" ht="26.1" customHeight="1">
      <c r="D4089" s="64"/>
      <c r="E4089" s="71"/>
    </row>
    <row r="4090" spans="4:5" ht="26.1" customHeight="1">
      <c r="D4090" s="64"/>
      <c r="E4090" s="71"/>
    </row>
    <row r="4091" spans="4:5" ht="26.1" customHeight="1">
      <c r="D4091" s="64"/>
      <c r="E4091" s="71"/>
    </row>
    <row r="4092" spans="4:5" ht="26.1" customHeight="1">
      <c r="D4092" s="64"/>
      <c r="E4092" s="71"/>
    </row>
    <row r="4093" spans="4:5" ht="26.1" customHeight="1">
      <c r="D4093" s="64"/>
      <c r="E4093" s="71"/>
    </row>
    <row r="4094" spans="4:5" ht="26.1" customHeight="1">
      <c r="D4094" s="64"/>
      <c r="E4094" s="71"/>
    </row>
    <row r="4095" spans="4:5" ht="26.1" customHeight="1">
      <c r="D4095" s="64"/>
      <c r="E4095" s="71"/>
    </row>
    <row r="4096" spans="4:5" ht="26.1" customHeight="1">
      <c r="D4096" s="64"/>
      <c r="E4096" s="71"/>
    </row>
    <row r="4097" spans="4:5" ht="26.1" customHeight="1">
      <c r="D4097" s="64"/>
      <c r="E4097" s="71"/>
    </row>
    <row r="4098" spans="4:5" ht="26.1" customHeight="1">
      <c r="D4098" s="64"/>
      <c r="E4098" s="71"/>
    </row>
    <row r="4099" spans="4:5" ht="26.1" customHeight="1">
      <c r="D4099" s="64"/>
      <c r="E4099" s="71"/>
    </row>
    <row r="4100" spans="4:5" ht="26.1" customHeight="1">
      <c r="D4100" s="64"/>
      <c r="E4100" s="71"/>
    </row>
    <row r="4101" spans="4:5" ht="26.1" customHeight="1">
      <c r="D4101" s="64"/>
      <c r="E4101" s="71"/>
    </row>
    <row r="4102" spans="4:5" ht="26.1" customHeight="1">
      <c r="D4102" s="64"/>
      <c r="E4102" s="71"/>
    </row>
    <row r="4103" spans="4:5" ht="26.1" customHeight="1">
      <c r="D4103" s="64"/>
      <c r="E4103" s="71"/>
    </row>
    <row r="4104" spans="4:5" ht="26.1" customHeight="1">
      <c r="D4104" s="64"/>
      <c r="E4104" s="71"/>
    </row>
    <row r="4105" spans="4:5" ht="26.1" customHeight="1">
      <c r="D4105" s="64"/>
      <c r="E4105" s="71"/>
    </row>
    <row r="4106" spans="4:5" ht="26.1" customHeight="1">
      <c r="D4106" s="64"/>
      <c r="E4106" s="71"/>
    </row>
    <row r="4107" spans="4:5" ht="26.1" customHeight="1">
      <c r="D4107" s="64"/>
      <c r="E4107" s="71"/>
    </row>
    <row r="4108" spans="4:5" ht="26.1" customHeight="1">
      <c r="D4108" s="64"/>
      <c r="E4108" s="71"/>
    </row>
    <row r="4109" spans="4:5" ht="26.1" customHeight="1">
      <c r="D4109" s="64"/>
      <c r="E4109" s="71"/>
    </row>
    <row r="4110" spans="4:5" ht="26.1" customHeight="1">
      <c r="D4110" s="64"/>
      <c r="E4110" s="71"/>
    </row>
    <row r="4111" spans="4:5" ht="26.1" customHeight="1">
      <c r="D4111" s="64"/>
      <c r="E4111" s="71"/>
    </row>
    <row r="4112" spans="4:5" ht="26.1" customHeight="1">
      <c r="D4112" s="64"/>
      <c r="E4112" s="71"/>
    </row>
    <row r="4113" spans="4:5" ht="26.1" customHeight="1">
      <c r="D4113" s="64"/>
      <c r="E4113" s="71"/>
    </row>
    <row r="4114" spans="4:5" ht="26.1" customHeight="1">
      <c r="D4114" s="64"/>
      <c r="E4114" s="71"/>
    </row>
    <row r="4115" spans="4:5" ht="26.1" customHeight="1">
      <c r="D4115" s="64"/>
      <c r="E4115" s="71"/>
    </row>
    <row r="4116" spans="4:5" ht="26.1" customHeight="1">
      <c r="D4116" s="64"/>
      <c r="E4116" s="71"/>
    </row>
    <row r="4117" spans="4:5" ht="26.1" customHeight="1">
      <c r="D4117" s="64"/>
      <c r="E4117" s="71"/>
    </row>
    <row r="4118" spans="4:5" ht="26.1" customHeight="1">
      <c r="D4118" s="64"/>
      <c r="E4118" s="71"/>
    </row>
    <row r="4119" spans="4:5" ht="26.1" customHeight="1">
      <c r="D4119" s="64"/>
      <c r="E4119" s="71"/>
    </row>
    <row r="4120" spans="4:5" ht="26.1" customHeight="1">
      <c r="D4120" s="64"/>
      <c r="E4120" s="71"/>
    </row>
    <row r="4121" spans="4:5" ht="26.1" customHeight="1">
      <c r="D4121" s="64"/>
      <c r="E4121" s="71"/>
    </row>
    <row r="4122" spans="4:5" ht="26.1" customHeight="1">
      <c r="D4122" s="64"/>
      <c r="E4122" s="71"/>
    </row>
    <row r="4123" spans="4:5" ht="26.1" customHeight="1">
      <c r="D4123" s="64"/>
      <c r="E4123" s="71"/>
    </row>
    <row r="4124" spans="4:5" ht="26.1" customHeight="1">
      <c r="D4124" s="64"/>
      <c r="E4124" s="71"/>
    </row>
    <row r="4125" spans="4:5" ht="26.1" customHeight="1">
      <c r="D4125" s="64"/>
      <c r="E4125" s="71"/>
    </row>
    <row r="4126" spans="4:5" ht="26.1" customHeight="1">
      <c r="D4126" s="64"/>
      <c r="E4126" s="71"/>
    </row>
    <row r="4127" spans="4:5" ht="26.1" customHeight="1">
      <c r="D4127" s="64"/>
      <c r="E4127" s="71"/>
    </row>
    <row r="4128" spans="4:5" ht="26.1" customHeight="1">
      <c r="D4128" s="64"/>
      <c r="E4128" s="71"/>
    </row>
    <row r="4129" spans="4:5" ht="26.1" customHeight="1">
      <c r="D4129" s="64"/>
      <c r="E4129" s="71"/>
    </row>
    <row r="4130" spans="4:5" ht="26.1" customHeight="1">
      <c r="D4130" s="64"/>
      <c r="E4130" s="71"/>
    </row>
    <row r="4131" spans="4:5" ht="26.1" customHeight="1">
      <c r="D4131" s="64"/>
      <c r="E4131" s="71"/>
    </row>
    <row r="4132" spans="4:5" ht="26.1" customHeight="1">
      <c r="D4132" s="64"/>
      <c r="E4132" s="71"/>
    </row>
    <row r="4133" spans="4:5" ht="26.1" customHeight="1">
      <c r="D4133" s="64"/>
      <c r="E4133" s="71"/>
    </row>
    <row r="4134" spans="4:5" ht="26.1" customHeight="1">
      <c r="D4134" s="64"/>
      <c r="E4134" s="71"/>
    </row>
    <row r="4135" spans="4:5" ht="26.1" customHeight="1">
      <c r="D4135" s="64"/>
      <c r="E4135" s="71"/>
    </row>
    <row r="4136" spans="4:5" ht="26.1" customHeight="1">
      <c r="D4136" s="64"/>
      <c r="E4136" s="71"/>
    </row>
    <row r="4137" spans="4:5" ht="26.1" customHeight="1">
      <c r="D4137" s="64"/>
      <c r="E4137" s="71"/>
    </row>
    <row r="4138" spans="4:5" ht="26.1" customHeight="1">
      <c r="D4138" s="64"/>
      <c r="E4138" s="71"/>
    </row>
    <row r="4139" spans="4:5" ht="26.1" customHeight="1">
      <c r="D4139" s="64"/>
      <c r="E4139" s="71"/>
    </row>
    <row r="4140" spans="4:5" ht="26.1" customHeight="1">
      <c r="D4140" s="64"/>
      <c r="E4140" s="71"/>
    </row>
    <row r="4141" spans="4:5" ht="26.1" customHeight="1">
      <c r="D4141" s="64"/>
      <c r="E4141" s="71"/>
    </row>
    <row r="4142" spans="4:5" ht="26.1" customHeight="1">
      <c r="D4142" s="64"/>
      <c r="E4142" s="71"/>
    </row>
    <row r="4143" spans="4:5" ht="26.1" customHeight="1">
      <c r="D4143" s="64"/>
      <c r="E4143" s="71"/>
    </row>
    <row r="4144" spans="4:5" ht="26.1" customHeight="1">
      <c r="D4144" s="64"/>
      <c r="E4144" s="71"/>
    </row>
    <row r="4145" spans="4:5" ht="26.1" customHeight="1">
      <c r="D4145" s="64"/>
      <c r="E4145" s="71"/>
    </row>
    <row r="4146" spans="4:5" ht="26.1" customHeight="1">
      <c r="D4146" s="64"/>
      <c r="E4146" s="71"/>
    </row>
    <row r="4147" spans="4:5" ht="26.1" customHeight="1">
      <c r="D4147" s="64"/>
      <c r="E4147" s="71"/>
    </row>
    <row r="4148" spans="4:5" ht="26.1" customHeight="1">
      <c r="D4148" s="64"/>
      <c r="E4148" s="71"/>
    </row>
    <row r="4149" spans="4:5" ht="26.1" customHeight="1">
      <c r="D4149" s="64"/>
      <c r="E4149" s="71"/>
    </row>
    <row r="4150" spans="4:5" ht="26.1" customHeight="1">
      <c r="D4150" s="64"/>
      <c r="E4150" s="71"/>
    </row>
    <row r="4151" spans="4:5" ht="26.1" customHeight="1">
      <c r="D4151" s="64"/>
      <c r="E4151" s="71"/>
    </row>
    <row r="4152" spans="4:5" ht="26.1" customHeight="1">
      <c r="D4152" s="64"/>
      <c r="E4152" s="71"/>
    </row>
    <row r="4153" spans="4:5" ht="26.1" customHeight="1">
      <c r="D4153" s="64"/>
      <c r="E4153" s="71"/>
    </row>
    <row r="4154" spans="4:5" ht="26.1" customHeight="1">
      <c r="D4154" s="64"/>
      <c r="E4154" s="71"/>
    </row>
    <row r="4155" spans="4:5" ht="26.1" customHeight="1">
      <c r="D4155" s="64"/>
      <c r="E4155" s="71"/>
    </row>
    <row r="4156" spans="4:5" ht="26.1" customHeight="1">
      <c r="D4156" s="64"/>
      <c r="E4156" s="71"/>
    </row>
    <row r="4157" spans="4:5" ht="26.1" customHeight="1">
      <c r="D4157" s="64"/>
      <c r="E4157" s="71"/>
    </row>
    <row r="4158" spans="4:5" ht="26.1" customHeight="1">
      <c r="D4158" s="64"/>
      <c r="E4158" s="71"/>
    </row>
    <row r="4159" spans="4:5" ht="26.1" customHeight="1">
      <c r="D4159" s="64"/>
      <c r="E4159" s="71"/>
    </row>
    <row r="4160" spans="4:5" ht="26.1" customHeight="1">
      <c r="D4160" s="64"/>
      <c r="E4160" s="71"/>
    </row>
    <row r="4161" spans="4:5" ht="26.1" customHeight="1">
      <c r="D4161" s="64"/>
      <c r="E4161" s="71"/>
    </row>
    <row r="4162" spans="4:5" ht="26.1" customHeight="1">
      <c r="D4162" s="64"/>
      <c r="E4162" s="71"/>
    </row>
    <row r="4163" spans="4:5" ht="26.1" customHeight="1">
      <c r="D4163" s="64"/>
      <c r="E4163" s="71"/>
    </row>
    <row r="4164" spans="4:5" ht="26.1" customHeight="1">
      <c r="D4164" s="64"/>
      <c r="E4164" s="71"/>
    </row>
    <row r="4165" spans="4:5" ht="26.1" customHeight="1">
      <c r="D4165" s="64"/>
      <c r="E4165" s="71"/>
    </row>
    <row r="4166" spans="4:5" ht="26.1" customHeight="1">
      <c r="D4166" s="64"/>
      <c r="E4166" s="71"/>
    </row>
    <row r="4167" spans="4:5" ht="26.1" customHeight="1">
      <c r="D4167" s="64"/>
      <c r="E4167" s="71"/>
    </row>
    <row r="4168" spans="4:5" ht="26.1" customHeight="1">
      <c r="D4168" s="64"/>
      <c r="E4168" s="71"/>
    </row>
    <row r="4169" spans="4:5" ht="26.1" customHeight="1">
      <c r="D4169" s="64"/>
      <c r="E4169" s="71"/>
    </row>
    <row r="4170" spans="4:5" ht="26.1" customHeight="1">
      <c r="D4170" s="64"/>
      <c r="E4170" s="71"/>
    </row>
    <row r="4171" spans="4:5" ht="26.1" customHeight="1">
      <c r="D4171" s="64"/>
      <c r="E4171" s="71"/>
    </row>
    <row r="4172" spans="4:5" ht="26.1" customHeight="1">
      <c r="D4172" s="64"/>
      <c r="E4172" s="71"/>
    </row>
    <row r="4173" spans="4:5" ht="26.1" customHeight="1">
      <c r="D4173" s="64"/>
      <c r="E4173" s="71"/>
    </row>
    <row r="4174" spans="4:5" ht="26.1" customHeight="1">
      <c r="D4174" s="64"/>
      <c r="E4174" s="71"/>
    </row>
    <row r="4175" spans="4:5" ht="26.1" customHeight="1">
      <c r="D4175" s="64"/>
      <c r="E4175" s="71"/>
    </row>
    <row r="4176" spans="4:5" ht="26.1" customHeight="1">
      <c r="D4176" s="64"/>
      <c r="E4176" s="71"/>
    </row>
    <row r="4177" spans="4:5" ht="26.1" customHeight="1">
      <c r="D4177" s="64"/>
      <c r="E4177" s="71"/>
    </row>
    <row r="4178" spans="4:5" ht="26.1" customHeight="1">
      <c r="D4178" s="64"/>
      <c r="E4178" s="71"/>
    </row>
    <row r="4179" spans="4:5" ht="26.1" customHeight="1">
      <c r="D4179" s="64"/>
      <c r="E4179" s="71"/>
    </row>
    <row r="4180" spans="4:5" ht="26.1" customHeight="1">
      <c r="D4180" s="64"/>
      <c r="E4180" s="71"/>
    </row>
    <row r="4181" spans="4:5" ht="26.1" customHeight="1">
      <c r="D4181" s="64"/>
      <c r="E4181" s="71"/>
    </row>
    <row r="4182" spans="4:5" ht="26.1" customHeight="1">
      <c r="D4182" s="64"/>
      <c r="E4182" s="71"/>
    </row>
    <row r="4183" spans="4:5" ht="26.1" customHeight="1">
      <c r="D4183" s="64"/>
      <c r="E4183" s="71"/>
    </row>
    <row r="4184" spans="4:5" ht="26.1" customHeight="1">
      <c r="D4184" s="64"/>
      <c r="E4184" s="71"/>
    </row>
    <row r="4185" spans="4:5" ht="26.1" customHeight="1">
      <c r="D4185" s="64"/>
      <c r="E4185" s="71"/>
    </row>
    <row r="4186" spans="4:5" ht="26.1" customHeight="1">
      <c r="D4186" s="64"/>
      <c r="E4186" s="71"/>
    </row>
    <row r="4187" spans="4:5" ht="26.1" customHeight="1">
      <c r="D4187" s="64"/>
      <c r="E4187" s="71"/>
    </row>
    <row r="4188" spans="4:5" ht="26.1" customHeight="1">
      <c r="D4188" s="64"/>
      <c r="E4188" s="71"/>
    </row>
    <row r="4189" spans="4:5" ht="26.1" customHeight="1">
      <c r="D4189" s="64"/>
      <c r="E4189" s="71"/>
    </row>
    <row r="4190" spans="4:5" ht="26.1" customHeight="1">
      <c r="D4190" s="64"/>
      <c r="E4190" s="71"/>
    </row>
    <row r="4191" spans="4:5" ht="26.1" customHeight="1">
      <c r="D4191" s="64"/>
      <c r="E4191" s="71"/>
    </row>
    <row r="4192" spans="4:5" ht="26.1" customHeight="1">
      <c r="D4192" s="64"/>
      <c r="E4192" s="71"/>
    </row>
    <row r="4193" spans="4:5" ht="26.1" customHeight="1">
      <c r="D4193" s="64"/>
      <c r="E4193" s="71"/>
    </row>
    <row r="4194" spans="4:5" ht="26.1" customHeight="1">
      <c r="D4194" s="64"/>
      <c r="E4194" s="71"/>
    </row>
    <row r="4195" spans="4:5" ht="26.1" customHeight="1">
      <c r="D4195" s="64"/>
      <c r="E4195" s="71"/>
    </row>
    <row r="4196" spans="4:5" ht="26.1" customHeight="1">
      <c r="D4196" s="64"/>
      <c r="E4196" s="71"/>
    </row>
    <row r="4197" spans="4:5" ht="26.1" customHeight="1">
      <c r="D4197" s="64"/>
      <c r="E4197" s="71"/>
    </row>
    <row r="4198" spans="4:5" ht="26.1" customHeight="1">
      <c r="D4198" s="64"/>
      <c r="E4198" s="71"/>
    </row>
    <row r="4199" spans="4:5" ht="26.1" customHeight="1">
      <c r="D4199" s="64"/>
      <c r="E4199" s="71"/>
    </row>
    <row r="4200" spans="4:5" ht="26.1" customHeight="1">
      <c r="D4200" s="64"/>
      <c r="E4200" s="71"/>
    </row>
    <row r="4201" spans="4:5" ht="26.1" customHeight="1">
      <c r="D4201" s="64"/>
      <c r="E4201" s="71"/>
    </row>
    <row r="4202" spans="4:5" ht="26.1" customHeight="1">
      <c r="D4202" s="64"/>
      <c r="E4202" s="71"/>
    </row>
    <row r="4203" spans="4:5" ht="26.1" customHeight="1">
      <c r="D4203" s="64"/>
      <c r="E4203" s="71"/>
    </row>
    <row r="4204" spans="4:5" ht="26.1" customHeight="1">
      <c r="D4204" s="64"/>
      <c r="E4204" s="71"/>
    </row>
    <row r="4205" spans="4:5" ht="26.1" customHeight="1">
      <c r="D4205" s="64"/>
      <c r="E4205" s="71"/>
    </row>
    <row r="4206" spans="4:5" ht="26.1" customHeight="1">
      <c r="D4206" s="64"/>
      <c r="E4206" s="71"/>
    </row>
    <row r="4207" spans="4:5" ht="26.1" customHeight="1">
      <c r="D4207" s="64"/>
      <c r="E4207" s="71"/>
    </row>
    <row r="4208" spans="4:5" ht="26.1" customHeight="1">
      <c r="D4208" s="64"/>
      <c r="E4208" s="71"/>
    </row>
    <row r="4209" spans="4:5" ht="26.1" customHeight="1">
      <c r="D4209" s="64"/>
      <c r="E4209" s="71"/>
    </row>
    <row r="4210" spans="4:5" ht="26.1" customHeight="1">
      <c r="D4210" s="64"/>
      <c r="E4210" s="71"/>
    </row>
    <row r="4211" spans="4:5" ht="26.1" customHeight="1">
      <c r="D4211" s="64"/>
      <c r="E4211" s="71"/>
    </row>
    <row r="4212" spans="4:5" ht="26.1" customHeight="1">
      <c r="D4212" s="64"/>
      <c r="E4212" s="71"/>
    </row>
    <row r="4213" spans="4:5" ht="26.1" customHeight="1">
      <c r="D4213" s="64"/>
      <c r="E4213" s="71"/>
    </row>
    <row r="4214" spans="4:5" ht="26.1" customHeight="1">
      <c r="D4214" s="64"/>
      <c r="E4214" s="71"/>
    </row>
    <row r="4215" spans="4:5" ht="26.1" customHeight="1">
      <c r="D4215" s="64"/>
      <c r="E4215" s="71"/>
    </row>
    <row r="4216" spans="4:5" ht="26.1" customHeight="1">
      <c r="D4216" s="64"/>
      <c r="E4216" s="71"/>
    </row>
    <row r="4217" spans="4:5" ht="26.1" customHeight="1">
      <c r="D4217" s="64"/>
      <c r="E4217" s="71"/>
    </row>
    <row r="4218" spans="4:5" ht="26.1" customHeight="1">
      <c r="D4218" s="64"/>
      <c r="E4218" s="71"/>
    </row>
    <row r="4219" spans="4:5" ht="26.1" customHeight="1">
      <c r="D4219" s="64"/>
      <c r="E4219" s="71"/>
    </row>
    <row r="4220" spans="4:5" ht="26.1" customHeight="1">
      <c r="D4220" s="64"/>
      <c r="E4220" s="71"/>
    </row>
    <row r="4221" spans="4:5" ht="26.1" customHeight="1">
      <c r="D4221" s="64"/>
      <c r="E4221" s="71"/>
    </row>
    <row r="4222" spans="4:5" ht="26.1" customHeight="1">
      <c r="D4222" s="64"/>
      <c r="E4222" s="71"/>
    </row>
    <row r="4223" spans="4:5" ht="26.1" customHeight="1">
      <c r="D4223" s="64"/>
      <c r="E4223" s="71"/>
    </row>
    <row r="4224" spans="4:5" ht="26.1" customHeight="1">
      <c r="D4224" s="64"/>
      <c r="E4224" s="71"/>
    </row>
    <row r="4225" spans="4:5" ht="26.1" customHeight="1">
      <c r="D4225" s="64"/>
      <c r="E4225" s="71"/>
    </row>
    <row r="4226" spans="4:5" ht="26.1" customHeight="1">
      <c r="D4226" s="64"/>
      <c r="E4226" s="71"/>
    </row>
    <row r="4227" spans="4:5" ht="26.1" customHeight="1">
      <c r="D4227" s="64"/>
      <c r="E4227" s="71"/>
    </row>
    <row r="4228" spans="4:5" ht="26.1" customHeight="1">
      <c r="D4228" s="64"/>
      <c r="E4228" s="71"/>
    </row>
    <row r="4229" spans="4:5" ht="26.1" customHeight="1">
      <c r="D4229" s="64"/>
      <c r="E4229" s="71"/>
    </row>
    <row r="4230" spans="4:5" ht="26.1" customHeight="1">
      <c r="D4230" s="64"/>
      <c r="E4230" s="71"/>
    </row>
    <row r="4231" spans="4:5" ht="26.1" customHeight="1">
      <c r="D4231" s="64"/>
      <c r="E4231" s="71"/>
    </row>
    <row r="4232" spans="4:5" ht="26.1" customHeight="1">
      <c r="D4232" s="64"/>
      <c r="E4232" s="71"/>
    </row>
    <row r="4233" spans="4:5" ht="26.1" customHeight="1">
      <c r="D4233" s="64"/>
      <c r="E4233" s="71"/>
    </row>
    <row r="4234" spans="4:5" ht="26.1" customHeight="1">
      <c r="D4234" s="64"/>
      <c r="E4234" s="71"/>
    </row>
    <row r="4235" spans="4:5" ht="26.1" customHeight="1">
      <c r="D4235" s="64"/>
      <c r="E4235" s="71"/>
    </row>
    <row r="4236" spans="4:5" ht="26.1" customHeight="1">
      <c r="D4236" s="64"/>
      <c r="E4236" s="71"/>
    </row>
    <row r="4237" spans="4:5" ht="26.1" customHeight="1">
      <c r="D4237" s="64"/>
      <c r="E4237" s="71"/>
    </row>
    <row r="4238" spans="4:5" ht="26.1" customHeight="1">
      <c r="D4238" s="64"/>
      <c r="E4238" s="71"/>
    </row>
    <row r="4239" spans="4:5" ht="26.1" customHeight="1">
      <c r="D4239" s="64"/>
      <c r="E4239" s="71"/>
    </row>
    <row r="4240" spans="4:5" ht="26.1" customHeight="1">
      <c r="D4240" s="64"/>
      <c r="E4240" s="71"/>
    </row>
    <row r="4241" spans="4:5" ht="26.1" customHeight="1">
      <c r="D4241" s="64"/>
      <c r="E4241" s="71"/>
    </row>
    <row r="4242" spans="4:5" ht="26.1" customHeight="1">
      <c r="D4242" s="64"/>
      <c r="E4242" s="71"/>
    </row>
    <row r="4243" spans="4:5" ht="26.1" customHeight="1">
      <c r="D4243" s="64"/>
      <c r="E4243" s="71"/>
    </row>
    <row r="4244" spans="4:5" ht="26.1" customHeight="1">
      <c r="D4244" s="64"/>
      <c r="E4244" s="71"/>
    </row>
    <row r="4245" spans="4:5" ht="26.1" customHeight="1">
      <c r="D4245" s="64"/>
      <c r="E4245" s="71"/>
    </row>
    <row r="4246" spans="4:5" ht="26.1" customHeight="1">
      <c r="D4246" s="64"/>
      <c r="E4246" s="71"/>
    </row>
    <row r="4247" spans="4:5" ht="26.1" customHeight="1">
      <c r="D4247" s="64"/>
      <c r="E4247" s="71"/>
    </row>
    <row r="4248" spans="4:5" ht="26.1" customHeight="1">
      <c r="D4248" s="64"/>
      <c r="E4248" s="71"/>
    </row>
    <row r="4249" spans="4:5" ht="26.1" customHeight="1">
      <c r="D4249" s="64"/>
      <c r="E4249" s="71"/>
    </row>
    <row r="4250" spans="4:5" ht="26.1" customHeight="1">
      <c r="D4250" s="64"/>
      <c r="E4250" s="71"/>
    </row>
    <row r="4251" spans="4:5" ht="26.1" customHeight="1">
      <c r="D4251" s="64"/>
      <c r="E4251" s="71"/>
    </row>
    <row r="4252" spans="4:5" ht="26.1" customHeight="1">
      <c r="D4252" s="64"/>
      <c r="E4252" s="71"/>
    </row>
    <row r="4253" spans="4:5" ht="26.1" customHeight="1">
      <c r="D4253" s="64"/>
      <c r="E4253" s="71"/>
    </row>
    <row r="4254" spans="4:5" ht="26.1" customHeight="1">
      <c r="D4254" s="64"/>
      <c r="E4254" s="71"/>
    </row>
    <row r="4255" spans="4:5" ht="26.1" customHeight="1">
      <c r="D4255" s="64"/>
      <c r="E4255" s="71"/>
    </row>
    <row r="4256" spans="4:5" ht="26.1" customHeight="1">
      <c r="D4256" s="64"/>
      <c r="E4256" s="71"/>
    </row>
    <row r="4257" spans="4:5" ht="26.1" customHeight="1">
      <c r="D4257" s="64"/>
      <c r="E4257" s="71"/>
    </row>
    <row r="4258" spans="4:5" ht="26.1" customHeight="1">
      <c r="D4258" s="64"/>
      <c r="E4258" s="71"/>
    </row>
    <row r="4259" spans="4:5" ht="26.1" customHeight="1">
      <c r="D4259" s="64"/>
      <c r="E4259" s="71"/>
    </row>
    <row r="4260" spans="4:5" ht="26.1" customHeight="1">
      <c r="D4260" s="64"/>
      <c r="E4260" s="71"/>
    </row>
    <row r="4261" spans="4:5" ht="26.1" customHeight="1">
      <c r="D4261" s="64"/>
      <c r="E4261" s="71"/>
    </row>
    <row r="4262" spans="4:5" ht="26.1" customHeight="1">
      <c r="D4262" s="64"/>
      <c r="E4262" s="71"/>
    </row>
    <row r="4263" spans="4:5" ht="26.1" customHeight="1">
      <c r="D4263" s="64"/>
      <c r="E4263" s="71"/>
    </row>
    <row r="4264" spans="4:5" ht="26.1" customHeight="1">
      <c r="D4264" s="64"/>
      <c r="E4264" s="71"/>
    </row>
    <row r="4265" spans="4:5" ht="26.1" customHeight="1">
      <c r="D4265" s="64"/>
      <c r="E4265" s="71"/>
    </row>
    <row r="4266" spans="4:5" ht="26.1" customHeight="1">
      <c r="D4266" s="64"/>
      <c r="E4266" s="71"/>
    </row>
    <row r="4267" spans="4:5" ht="26.1" customHeight="1">
      <c r="D4267" s="64"/>
      <c r="E4267" s="71"/>
    </row>
    <row r="4268" spans="4:5" ht="26.1" customHeight="1">
      <c r="D4268" s="64"/>
      <c r="E4268" s="71"/>
    </row>
    <row r="4269" spans="4:5" ht="26.1" customHeight="1">
      <c r="D4269" s="64"/>
      <c r="E4269" s="71"/>
    </row>
    <row r="4270" spans="4:5" ht="26.1" customHeight="1">
      <c r="D4270" s="64"/>
      <c r="E4270" s="71"/>
    </row>
    <row r="4271" spans="4:5" ht="26.1" customHeight="1">
      <c r="D4271" s="64"/>
      <c r="E4271" s="71"/>
    </row>
    <row r="4272" spans="4:5" ht="26.1" customHeight="1">
      <c r="D4272" s="64"/>
      <c r="E4272" s="71"/>
    </row>
    <row r="4273" spans="4:5" ht="26.1" customHeight="1">
      <c r="D4273" s="64"/>
      <c r="E4273" s="71"/>
    </row>
    <row r="4274" spans="4:5" ht="26.1" customHeight="1">
      <c r="D4274" s="64"/>
      <c r="E4274" s="71"/>
    </row>
    <row r="4275" spans="4:5" ht="26.1" customHeight="1">
      <c r="D4275" s="64"/>
      <c r="E4275" s="71"/>
    </row>
    <row r="4276" spans="4:5" ht="26.1" customHeight="1">
      <c r="D4276" s="64"/>
      <c r="E4276" s="71"/>
    </row>
    <row r="4277" spans="4:5" ht="26.1" customHeight="1">
      <c r="D4277" s="64"/>
      <c r="E4277" s="71"/>
    </row>
    <row r="4278" spans="4:5" ht="26.1" customHeight="1">
      <c r="D4278" s="64"/>
      <c r="E4278" s="71"/>
    </row>
    <row r="4279" spans="4:5" ht="26.1" customHeight="1">
      <c r="D4279" s="64"/>
      <c r="E4279" s="71"/>
    </row>
    <row r="4280" spans="4:5" ht="26.1" customHeight="1">
      <c r="D4280" s="64"/>
      <c r="E4280" s="71"/>
    </row>
    <row r="4281" spans="4:5" ht="26.1" customHeight="1">
      <c r="D4281" s="64"/>
      <c r="E4281" s="71"/>
    </row>
    <row r="4282" spans="4:5" ht="26.1" customHeight="1">
      <c r="D4282" s="64"/>
      <c r="E4282" s="71"/>
    </row>
    <row r="4283" spans="4:5" ht="26.1" customHeight="1">
      <c r="D4283" s="64"/>
      <c r="E4283" s="71"/>
    </row>
    <row r="4284" spans="4:5" ht="26.1" customHeight="1">
      <c r="D4284" s="64"/>
      <c r="E4284" s="71"/>
    </row>
    <row r="4285" spans="4:5" ht="26.1" customHeight="1">
      <c r="D4285" s="64"/>
      <c r="E4285" s="71"/>
    </row>
    <row r="4286" spans="4:5" ht="26.1" customHeight="1">
      <c r="D4286" s="64"/>
      <c r="E4286" s="71"/>
    </row>
    <row r="4287" spans="4:5" ht="26.1" customHeight="1">
      <c r="D4287" s="64"/>
      <c r="E4287" s="71"/>
    </row>
    <row r="4288" spans="4:5" ht="26.1" customHeight="1">
      <c r="D4288" s="64"/>
      <c r="E4288" s="71"/>
    </row>
    <row r="4289" spans="4:5" ht="26.1" customHeight="1">
      <c r="D4289" s="64"/>
      <c r="E4289" s="71"/>
    </row>
    <row r="4290" spans="4:5" ht="26.1" customHeight="1">
      <c r="D4290" s="64"/>
      <c r="E4290" s="71"/>
    </row>
    <row r="4291" spans="4:5" ht="26.1" customHeight="1">
      <c r="D4291" s="64"/>
      <c r="E4291" s="71"/>
    </row>
    <row r="4292" spans="4:5" ht="26.1" customHeight="1">
      <c r="D4292" s="64"/>
      <c r="E4292" s="71"/>
    </row>
    <row r="4293" spans="4:5" ht="26.1" customHeight="1">
      <c r="D4293" s="64"/>
      <c r="E4293" s="71"/>
    </row>
    <row r="4294" spans="4:5" ht="26.1" customHeight="1">
      <c r="D4294" s="64"/>
      <c r="E4294" s="71"/>
    </row>
    <row r="4295" spans="4:5" ht="26.1" customHeight="1">
      <c r="D4295" s="64"/>
      <c r="E4295" s="71"/>
    </row>
    <row r="4296" spans="4:5" ht="26.1" customHeight="1">
      <c r="D4296" s="64"/>
      <c r="E4296" s="71"/>
    </row>
    <row r="4297" spans="4:5" ht="26.1" customHeight="1">
      <c r="D4297" s="64"/>
      <c r="E4297" s="71"/>
    </row>
    <row r="4298" spans="4:5" ht="26.1" customHeight="1">
      <c r="D4298" s="64"/>
      <c r="E4298" s="71"/>
    </row>
    <row r="4299" spans="4:5" ht="26.1" customHeight="1">
      <c r="D4299" s="64"/>
      <c r="E4299" s="71"/>
    </row>
    <row r="4300" spans="4:5" ht="26.1" customHeight="1">
      <c r="D4300" s="64"/>
      <c r="E4300" s="71"/>
    </row>
    <row r="4301" spans="4:5" ht="26.1" customHeight="1">
      <c r="D4301" s="64"/>
      <c r="E4301" s="71"/>
    </row>
    <row r="4302" spans="4:5" ht="26.1" customHeight="1">
      <c r="D4302" s="64"/>
      <c r="E4302" s="71"/>
    </row>
    <row r="4303" spans="4:5" ht="26.1" customHeight="1">
      <c r="D4303" s="64"/>
      <c r="E4303" s="71"/>
    </row>
    <row r="4304" spans="4:5" ht="26.1" customHeight="1">
      <c r="D4304" s="64"/>
      <c r="E4304" s="71"/>
    </row>
    <row r="4305" spans="4:5" ht="26.1" customHeight="1">
      <c r="D4305" s="64"/>
      <c r="E4305" s="71"/>
    </row>
    <row r="4306" spans="4:5" ht="26.1" customHeight="1">
      <c r="D4306" s="64"/>
      <c r="E4306" s="71"/>
    </row>
    <row r="4307" spans="4:5" ht="26.1" customHeight="1">
      <c r="D4307" s="64"/>
      <c r="E4307" s="71"/>
    </row>
    <row r="4308" spans="4:5" ht="26.1" customHeight="1">
      <c r="D4308" s="64"/>
      <c r="E4308" s="71"/>
    </row>
    <row r="4309" spans="4:5" ht="26.1" customHeight="1">
      <c r="D4309" s="64"/>
      <c r="E4309" s="71"/>
    </row>
    <row r="4310" spans="4:5" ht="26.1" customHeight="1">
      <c r="D4310" s="64"/>
      <c r="E4310" s="71"/>
    </row>
    <row r="4311" spans="4:5" ht="26.1" customHeight="1">
      <c r="D4311" s="64"/>
      <c r="E4311" s="71"/>
    </row>
    <row r="4312" spans="4:5" ht="26.1" customHeight="1">
      <c r="D4312" s="64"/>
      <c r="E4312" s="71"/>
    </row>
    <row r="4313" spans="4:5" ht="26.1" customHeight="1">
      <c r="D4313" s="64"/>
      <c r="E4313" s="71"/>
    </row>
    <row r="4314" spans="4:5" ht="26.1" customHeight="1">
      <c r="D4314" s="64"/>
      <c r="E4314" s="71"/>
    </row>
    <row r="4315" spans="4:5" ht="26.1" customHeight="1">
      <c r="D4315" s="64"/>
      <c r="E4315" s="71"/>
    </row>
    <row r="4316" spans="4:5" ht="26.1" customHeight="1">
      <c r="D4316" s="64"/>
      <c r="E4316" s="71"/>
    </row>
    <row r="4317" spans="4:5" ht="26.1" customHeight="1">
      <c r="D4317" s="64"/>
      <c r="E4317" s="71"/>
    </row>
    <row r="4318" spans="4:5" ht="26.1" customHeight="1">
      <c r="D4318" s="64"/>
      <c r="E4318" s="71"/>
    </row>
    <row r="4319" spans="4:5" ht="26.1" customHeight="1">
      <c r="D4319" s="64"/>
      <c r="E4319" s="71"/>
    </row>
    <row r="4320" spans="4:5" ht="26.1" customHeight="1">
      <c r="D4320" s="64"/>
      <c r="E4320" s="71"/>
    </row>
    <row r="4321" spans="4:5" ht="26.1" customHeight="1">
      <c r="D4321" s="64"/>
      <c r="E4321" s="71"/>
    </row>
    <row r="4322" spans="4:5" ht="26.1" customHeight="1">
      <c r="D4322" s="64"/>
      <c r="E4322" s="71"/>
    </row>
    <row r="4323" spans="4:5" ht="26.1" customHeight="1">
      <c r="D4323" s="64"/>
      <c r="E4323" s="71"/>
    </row>
    <row r="4324" spans="4:5" ht="26.1" customHeight="1">
      <c r="D4324" s="64"/>
      <c r="E4324" s="71"/>
    </row>
    <row r="4325" spans="4:5" ht="26.1" customHeight="1">
      <c r="D4325" s="64"/>
      <c r="E4325" s="71"/>
    </row>
    <row r="4326" spans="4:5" ht="26.1" customHeight="1">
      <c r="D4326" s="64"/>
      <c r="E4326" s="71"/>
    </row>
    <row r="4327" spans="4:5" ht="26.1" customHeight="1">
      <c r="D4327" s="64"/>
      <c r="E4327" s="71"/>
    </row>
    <row r="4328" spans="4:5" ht="26.1" customHeight="1">
      <c r="D4328" s="64"/>
      <c r="E4328" s="71"/>
    </row>
    <row r="4329" spans="4:5" ht="26.1" customHeight="1">
      <c r="D4329" s="64"/>
      <c r="E4329" s="71"/>
    </row>
    <row r="4330" spans="4:5" ht="26.1" customHeight="1">
      <c r="D4330" s="64"/>
      <c r="E4330" s="71"/>
    </row>
    <row r="4331" spans="4:5" ht="26.1" customHeight="1">
      <c r="D4331" s="64"/>
      <c r="E4331" s="71"/>
    </row>
    <row r="4332" spans="4:5" ht="26.1" customHeight="1">
      <c r="D4332" s="64"/>
      <c r="E4332" s="71"/>
    </row>
    <row r="4333" spans="4:5" ht="26.1" customHeight="1">
      <c r="D4333" s="64"/>
      <c r="E4333" s="71"/>
    </row>
    <row r="4334" spans="4:5" ht="26.1" customHeight="1">
      <c r="D4334" s="64"/>
      <c r="E4334" s="71"/>
    </row>
    <row r="4335" spans="4:5" ht="26.1" customHeight="1">
      <c r="D4335" s="64"/>
      <c r="E4335" s="71"/>
    </row>
    <row r="4336" spans="4:5" ht="26.1" customHeight="1">
      <c r="D4336" s="64"/>
      <c r="E4336" s="71"/>
    </row>
    <row r="4337" spans="4:5" ht="26.1" customHeight="1">
      <c r="D4337" s="64"/>
      <c r="E4337" s="71"/>
    </row>
    <row r="4338" spans="4:5" ht="26.1" customHeight="1">
      <c r="D4338" s="64"/>
      <c r="E4338" s="71"/>
    </row>
    <row r="4339" spans="4:5" ht="26.1" customHeight="1">
      <c r="D4339" s="64"/>
      <c r="E4339" s="71"/>
    </row>
    <row r="4340" spans="4:5" ht="26.1" customHeight="1">
      <c r="D4340" s="64"/>
      <c r="E4340" s="71"/>
    </row>
    <row r="4341" spans="4:5" ht="26.1" customHeight="1">
      <c r="D4341" s="64"/>
      <c r="E4341" s="71"/>
    </row>
    <row r="4342" spans="4:5" ht="26.1" customHeight="1">
      <c r="D4342" s="64"/>
      <c r="E4342" s="71"/>
    </row>
    <row r="4343" spans="4:5" ht="26.1" customHeight="1">
      <c r="D4343" s="64"/>
      <c r="E4343" s="71"/>
    </row>
    <row r="4344" spans="4:5" ht="26.1" customHeight="1">
      <c r="D4344" s="64"/>
      <c r="E4344" s="71"/>
    </row>
    <row r="4345" spans="4:5" ht="26.1" customHeight="1">
      <c r="D4345" s="64"/>
      <c r="E4345" s="71"/>
    </row>
    <row r="4346" spans="4:5" ht="26.1" customHeight="1">
      <c r="D4346" s="64"/>
      <c r="E4346" s="71"/>
    </row>
    <row r="4347" spans="4:5" ht="26.1" customHeight="1">
      <c r="D4347" s="64"/>
      <c r="E4347" s="71"/>
    </row>
    <row r="4348" spans="4:5" ht="26.1" customHeight="1">
      <c r="D4348" s="64"/>
      <c r="E4348" s="71"/>
    </row>
    <row r="4349" spans="4:5" ht="26.1" customHeight="1">
      <c r="D4349" s="64"/>
      <c r="E4349" s="71"/>
    </row>
    <row r="4350" spans="4:5" ht="26.1" customHeight="1">
      <c r="D4350" s="64"/>
      <c r="E4350" s="71"/>
    </row>
    <row r="4351" spans="4:5" ht="26.1" customHeight="1">
      <c r="D4351" s="64"/>
      <c r="E4351" s="71"/>
    </row>
    <row r="4352" spans="4:5" ht="26.1" customHeight="1">
      <c r="D4352" s="64"/>
      <c r="E4352" s="71"/>
    </row>
    <row r="4353" spans="4:5" ht="26.1" customHeight="1">
      <c r="D4353" s="64"/>
      <c r="E4353" s="71"/>
    </row>
    <row r="4354" spans="4:5" ht="26.1" customHeight="1">
      <c r="D4354" s="64"/>
      <c r="E4354" s="71"/>
    </row>
    <row r="4355" spans="4:5" ht="26.1" customHeight="1">
      <c r="D4355" s="64"/>
      <c r="E4355" s="71"/>
    </row>
    <row r="4356" spans="4:5" ht="26.1" customHeight="1">
      <c r="D4356" s="64"/>
      <c r="E4356" s="71"/>
    </row>
    <row r="4357" spans="4:5" ht="26.1" customHeight="1">
      <c r="D4357" s="64"/>
      <c r="E4357" s="71"/>
    </row>
    <row r="4358" spans="4:5" ht="26.1" customHeight="1">
      <c r="D4358" s="64"/>
      <c r="E4358" s="71"/>
    </row>
    <row r="4359" spans="4:5" ht="26.1" customHeight="1">
      <c r="D4359" s="64"/>
      <c r="E4359" s="71"/>
    </row>
    <row r="4360" spans="4:5" ht="26.1" customHeight="1">
      <c r="D4360" s="64"/>
      <c r="E4360" s="71"/>
    </row>
    <row r="4361" spans="4:5" ht="26.1" customHeight="1">
      <c r="D4361" s="64"/>
      <c r="E4361" s="71"/>
    </row>
    <row r="4362" spans="4:5" ht="26.1" customHeight="1">
      <c r="D4362" s="64"/>
      <c r="E4362" s="71"/>
    </row>
    <row r="4363" spans="4:5" ht="26.1" customHeight="1">
      <c r="D4363" s="64"/>
      <c r="E4363" s="71"/>
    </row>
    <row r="4364" spans="4:5" ht="26.1" customHeight="1">
      <c r="D4364" s="64"/>
      <c r="E4364" s="71"/>
    </row>
    <row r="4365" spans="4:5" ht="26.1" customHeight="1">
      <c r="D4365" s="64"/>
      <c r="E4365" s="71"/>
    </row>
    <row r="4366" spans="4:5" ht="26.1" customHeight="1">
      <c r="D4366" s="64"/>
      <c r="E4366" s="71"/>
    </row>
    <row r="4367" spans="4:5" ht="26.1" customHeight="1">
      <c r="D4367" s="64"/>
      <c r="E4367" s="71"/>
    </row>
    <row r="4368" spans="4:5" ht="26.1" customHeight="1">
      <c r="D4368" s="64"/>
      <c r="E4368" s="71"/>
    </row>
    <row r="4369" spans="4:5" ht="26.1" customHeight="1">
      <c r="D4369" s="64"/>
      <c r="E4369" s="71"/>
    </row>
    <row r="4370" spans="4:5" ht="26.1" customHeight="1">
      <c r="D4370" s="64"/>
      <c r="E4370" s="71"/>
    </row>
    <row r="4371" spans="4:5" ht="26.1" customHeight="1">
      <c r="D4371" s="64"/>
      <c r="E4371" s="71"/>
    </row>
    <row r="4372" spans="4:5" ht="26.1" customHeight="1">
      <c r="D4372" s="64"/>
      <c r="E4372" s="71"/>
    </row>
    <row r="4373" spans="4:5" ht="26.1" customHeight="1">
      <c r="D4373" s="64"/>
      <c r="E4373" s="71"/>
    </row>
    <row r="4374" spans="4:5" ht="26.1" customHeight="1">
      <c r="D4374" s="64"/>
      <c r="E4374" s="71"/>
    </row>
    <row r="4375" spans="4:5" ht="26.1" customHeight="1">
      <c r="D4375" s="64"/>
      <c r="E4375" s="71"/>
    </row>
    <row r="4376" spans="4:5" ht="26.1" customHeight="1">
      <c r="D4376" s="64"/>
      <c r="E4376" s="71"/>
    </row>
    <row r="4377" spans="4:5" ht="26.1" customHeight="1">
      <c r="D4377" s="64"/>
      <c r="E4377" s="71"/>
    </row>
    <row r="4378" spans="4:5" ht="26.1" customHeight="1">
      <c r="D4378" s="64"/>
      <c r="E4378" s="71"/>
    </row>
    <row r="4379" spans="4:5" ht="26.1" customHeight="1">
      <c r="D4379" s="64"/>
      <c r="E4379" s="71"/>
    </row>
    <row r="4380" spans="4:5" ht="26.1" customHeight="1">
      <c r="D4380" s="64"/>
      <c r="E4380" s="71"/>
    </row>
    <row r="4381" spans="4:5" ht="26.1" customHeight="1">
      <c r="D4381" s="64"/>
      <c r="E4381" s="71"/>
    </row>
    <row r="4382" spans="4:5" ht="26.1" customHeight="1">
      <c r="D4382" s="64"/>
      <c r="E4382" s="71"/>
    </row>
    <row r="4383" spans="4:5" ht="26.1" customHeight="1">
      <c r="D4383" s="64"/>
      <c r="E4383" s="71"/>
    </row>
    <row r="4384" spans="4:5" ht="26.1" customHeight="1">
      <c r="D4384" s="64"/>
      <c r="E4384" s="71"/>
    </row>
    <row r="4385" spans="4:5" ht="26.1" customHeight="1">
      <c r="D4385" s="64"/>
      <c r="E4385" s="71"/>
    </row>
    <row r="4386" spans="4:5" ht="26.1" customHeight="1">
      <c r="D4386" s="64"/>
      <c r="E4386" s="71"/>
    </row>
    <row r="4387" spans="4:5" ht="26.1" customHeight="1">
      <c r="D4387" s="64"/>
      <c r="E4387" s="71"/>
    </row>
    <row r="4388" spans="4:5" ht="26.1" customHeight="1">
      <c r="D4388" s="64"/>
      <c r="E4388" s="71"/>
    </row>
    <row r="4389" spans="4:5" ht="26.1" customHeight="1">
      <c r="D4389" s="64"/>
      <c r="E4389" s="71"/>
    </row>
    <row r="4390" spans="4:5" ht="26.1" customHeight="1">
      <c r="D4390" s="64"/>
      <c r="E4390" s="71"/>
    </row>
    <row r="4391" spans="4:5" ht="26.1" customHeight="1">
      <c r="D4391" s="64"/>
      <c r="E4391" s="71"/>
    </row>
    <row r="4392" spans="4:5" ht="26.1" customHeight="1">
      <c r="D4392" s="64"/>
      <c r="E4392" s="71"/>
    </row>
    <row r="4393" spans="4:5" ht="26.1" customHeight="1">
      <c r="D4393" s="64"/>
      <c r="E4393" s="71"/>
    </row>
    <row r="4394" spans="4:5" ht="26.1" customHeight="1">
      <c r="D4394" s="64"/>
      <c r="E4394" s="71"/>
    </row>
    <row r="4395" spans="4:5" ht="26.1" customHeight="1">
      <c r="D4395" s="64"/>
      <c r="E4395" s="71"/>
    </row>
    <row r="4396" spans="4:5" ht="26.1" customHeight="1">
      <c r="D4396" s="64"/>
      <c r="E4396" s="71"/>
    </row>
    <row r="4397" spans="4:5" ht="26.1" customHeight="1">
      <c r="D4397" s="64"/>
      <c r="E4397" s="71"/>
    </row>
    <row r="4398" spans="4:5" ht="26.1" customHeight="1">
      <c r="D4398" s="64"/>
      <c r="E4398" s="71"/>
    </row>
    <row r="4399" spans="4:5" ht="26.1" customHeight="1">
      <c r="D4399" s="64"/>
      <c r="E4399" s="71"/>
    </row>
    <row r="4400" spans="4:5" ht="26.1" customHeight="1">
      <c r="D4400" s="64"/>
      <c r="E4400" s="71"/>
    </row>
    <row r="4401" spans="4:5" ht="26.1" customHeight="1">
      <c r="D4401" s="64"/>
      <c r="E4401" s="71"/>
    </row>
    <row r="4402" spans="4:5" ht="26.1" customHeight="1">
      <c r="D4402" s="64"/>
      <c r="E4402" s="71"/>
    </row>
    <row r="4403" spans="4:5" ht="26.1" customHeight="1">
      <c r="D4403" s="64"/>
      <c r="E4403" s="71"/>
    </row>
    <row r="4404" spans="4:5" ht="26.1" customHeight="1">
      <c r="D4404" s="64"/>
      <c r="E4404" s="71"/>
    </row>
    <row r="4405" spans="4:5" ht="26.1" customHeight="1">
      <c r="D4405" s="64"/>
      <c r="E4405" s="71"/>
    </row>
    <row r="4406" spans="4:5" ht="26.1" customHeight="1">
      <c r="D4406" s="64"/>
      <c r="E4406" s="71"/>
    </row>
    <row r="4407" spans="4:5" ht="26.1" customHeight="1">
      <c r="D4407" s="64"/>
      <c r="E4407" s="71"/>
    </row>
    <row r="4408" spans="4:5" ht="26.1" customHeight="1">
      <c r="D4408" s="64"/>
      <c r="E4408" s="71"/>
    </row>
    <row r="4409" spans="4:5" ht="26.1" customHeight="1">
      <c r="D4409" s="64"/>
      <c r="E4409" s="71"/>
    </row>
    <row r="4410" spans="4:5" ht="26.1" customHeight="1">
      <c r="D4410" s="64"/>
      <c r="E4410" s="71"/>
    </row>
    <row r="4411" spans="4:5" ht="26.1" customHeight="1">
      <c r="D4411" s="64"/>
      <c r="E4411" s="71"/>
    </row>
    <row r="4412" spans="4:5" ht="26.1" customHeight="1">
      <c r="D4412" s="64"/>
      <c r="E4412" s="71"/>
    </row>
    <row r="4413" spans="4:5" ht="26.1" customHeight="1">
      <c r="D4413" s="64"/>
      <c r="E4413" s="71"/>
    </row>
    <row r="4414" spans="4:5" ht="26.1" customHeight="1">
      <c r="D4414" s="64"/>
      <c r="E4414" s="71"/>
    </row>
    <row r="4415" spans="4:5" ht="26.1" customHeight="1">
      <c r="D4415" s="64"/>
      <c r="E4415" s="71"/>
    </row>
    <row r="4416" spans="4:5" ht="26.1" customHeight="1">
      <c r="D4416" s="64"/>
      <c r="E4416" s="71"/>
    </row>
    <row r="4417" spans="4:5" ht="26.1" customHeight="1">
      <c r="D4417" s="64"/>
      <c r="E4417" s="71"/>
    </row>
    <row r="4418" spans="4:5" ht="26.1" customHeight="1">
      <c r="D4418" s="64"/>
      <c r="E4418" s="71"/>
    </row>
    <row r="4419" spans="4:5" ht="26.1" customHeight="1">
      <c r="D4419" s="64"/>
      <c r="E4419" s="71"/>
    </row>
    <row r="4420" spans="4:5" ht="26.1" customHeight="1">
      <c r="D4420" s="64"/>
      <c r="E4420" s="71"/>
    </row>
    <row r="4421" spans="4:5" ht="26.1" customHeight="1">
      <c r="D4421" s="64"/>
      <c r="E4421" s="71"/>
    </row>
    <row r="4422" spans="4:5" ht="26.1" customHeight="1">
      <c r="D4422" s="64"/>
      <c r="E4422" s="71"/>
    </row>
    <row r="4423" spans="4:5" ht="26.1" customHeight="1">
      <c r="D4423" s="64"/>
      <c r="E4423" s="71"/>
    </row>
    <row r="4424" spans="4:5" ht="26.1" customHeight="1">
      <c r="D4424" s="64"/>
      <c r="E4424" s="71"/>
    </row>
    <row r="4425" spans="4:5" ht="26.1" customHeight="1">
      <c r="D4425" s="64"/>
      <c r="E4425" s="71"/>
    </row>
    <row r="4426" spans="4:5" ht="26.1" customHeight="1">
      <c r="D4426" s="64"/>
      <c r="E4426" s="71"/>
    </row>
    <row r="4427" spans="4:5" ht="26.1" customHeight="1">
      <c r="D4427" s="64"/>
      <c r="E4427" s="71"/>
    </row>
    <row r="4428" spans="4:5" ht="26.1" customHeight="1">
      <c r="D4428" s="64"/>
      <c r="E4428" s="71"/>
    </row>
    <row r="4429" spans="4:5" ht="26.1" customHeight="1">
      <c r="D4429" s="64"/>
      <c r="E4429" s="71"/>
    </row>
    <row r="4430" spans="4:5" ht="26.1" customHeight="1">
      <c r="D4430" s="64"/>
      <c r="E4430" s="71"/>
    </row>
    <row r="4431" spans="4:5" ht="26.1" customHeight="1">
      <c r="D4431" s="64"/>
      <c r="E4431" s="71"/>
    </row>
    <row r="4432" spans="4:5" ht="26.1" customHeight="1">
      <c r="D4432" s="64"/>
      <c r="E4432" s="71"/>
    </row>
    <row r="4433" spans="4:5" ht="26.1" customHeight="1">
      <c r="D4433" s="64"/>
      <c r="E4433" s="71"/>
    </row>
    <row r="4434" spans="4:5" ht="26.1" customHeight="1">
      <c r="D4434" s="64"/>
      <c r="E4434" s="71"/>
    </row>
    <row r="4435" spans="4:5" ht="26.1" customHeight="1">
      <c r="D4435" s="64"/>
      <c r="E4435" s="71"/>
    </row>
    <row r="4436" spans="4:5" ht="26.1" customHeight="1">
      <c r="D4436" s="64"/>
      <c r="E4436" s="71"/>
    </row>
    <row r="4437" spans="4:5" ht="26.1" customHeight="1">
      <c r="D4437" s="64"/>
      <c r="E4437" s="71"/>
    </row>
    <row r="4438" spans="4:5" ht="26.1" customHeight="1">
      <c r="D4438" s="64"/>
      <c r="E4438" s="71"/>
    </row>
    <row r="4439" spans="4:5" ht="26.1" customHeight="1">
      <c r="D4439" s="64"/>
      <c r="E4439" s="71"/>
    </row>
    <row r="4440" spans="4:5" ht="26.1" customHeight="1">
      <c r="D4440" s="64"/>
      <c r="E4440" s="71"/>
    </row>
    <row r="4441" spans="4:5" ht="26.1" customHeight="1">
      <c r="D4441" s="64"/>
      <c r="E4441" s="71"/>
    </row>
    <row r="4442" spans="4:5" ht="26.1" customHeight="1">
      <c r="D4442" s="64"/>
      <c r="E4442" s="71"/>
    </row>
    <row r="4443" spans="4:5" ht="26.1" customHeight="1">
      <c r="D4443" s="64"/>
      <c r="E4443" s="71"/>
    </row>
    <row r="4444" spans="4:5" ht="26.1" customHeight="1">
      <c r="D4444" s="64"/>
      <c r="E4444" s="71"/>
    </row>
    <row r="4445" spans="4:5" ht="26.1" customHeight="1">
      <c r="D4445" s="64"/>
      <c r="E4445" s="71"/>
    </row>
    <row r="4446" spans="4:5" ht="26.1" customHeight="1">
      <c r="D4446" s="64"/>
      <c r="E4446" s="71"/>
    </row>
    <row r="4447" spans="4:5" ht="26.1" customHeight="1">
      <c r="D4447" s="64"/>
      <c r="E4447" s="71"/>
    </row>
    <row r="4448" spans="4:5" ht="26.1" customHeight="1">
      <c r="D4448" s="64"/>
      <c r="E4448" s="71"/>
    </row>
    <row r="4449" spans="4:5" ht="26.1" customHeight="1">
      <c r="D4449" s="64"/>
      <c r="E4449" s="71"/>
    </row>
    <row r="4450" spans="4:5" ht="26.1" customHeight="1">
      <c r="D4450" s="64"/>
      <c r="E4450" s="71"/>
    </row>
    <row r="4451" spans="4:5" ht="26.1" customHeight="1">
      <c r="D4451" s="64"/>
      <c r="E4451" s="71"/>
    </row>
    <row r="4452" spans="4:5" ht="26.1" customHeight="1">
      <c r="D4452" s="64"/>
      <c r="E4452" s="71"/>
    </row>
    <row r="4453" spans="4:5" ht="26.1" customHeight="1">
      <c r="D4453" s="64"/>
      <c r="E4453" s="71"/>
    </row>
    <row r="4454" spans="4:5" ht="26.1" customHeight="1">
      <c r="D4454" s="64"/>
      <c r="E4454" s="71"/>
    </row>
    <row r="4455" spans="4:5" ht="26.1" customHeight="1">
      <c r="D4455" s="64"/>
      <c r="E4455" s="71"/>
    </row>
    <row r="4456" spans="4:5" ht="26.1" customHeight="1">
      <c r="D4456" s="64"/>
      <c r="E4456" s="71"/>
    </row>
    <row r="4457" spans="4:5" ht="26.1" customHeight="1">
      <c r="D4457" s="64"/>
      <c r="E4457" s="71"/>
    </row>
    <row r="4458" spans="4:5" ht="26.1" customHeight="1">
      <c r="D4458" s="64"/>
      <c r="E4458" s="71"/>
    </row>
    <row r="4459" spans="4:5" ht="26.1" customHeight="1">
      <c r="D4459" s="64"/>
      <c r="E4459" s="71"/>
    </row>
    <row r="4460" spans="4:5" ht="26.1" customHeight="1">
      <c r="D4460" s="64"/>
      <c r="E4460" s="71"/>
    </row>
    <row r="4461" spans="4:5" ht="26.1" customHeight="1">
      <c r="D4461" s="64"/>
      <c r="E4461" s="71"/>
    </row>
    <row r="4462" spans="4:5" ht="26.1" customHeight="1">
      <c r="D4462" s="64"/>
      <c r="E4462" s="71"/>
    </row>
    <row r="4463" spans="4:5" ht="26.1" customHeight="1">
      <c r="D4463" s="64"/>
      <c r="E4463" s="71"/>
    </row>
    <row r="4464" spans="4:5" ht="26.1" customHeight="1">
      <c r="D4464" s="64"/>
      <c r="E4464" s="71"/>
    </row>
    <row r="4465" spans="4:5" ht="26.1" customHeight="1">
      <c r="D4465" s="64"/>
      <c r="E4465" s="71"/>
    </row>
    <row r="4466" spans="4:5" ht="26.1" customHeight="1">
      <c r="D4466" s="64"/>
      <c r="E4466" s="71"/>
    </row>
    <row r="4467" spans="4:5" ht="26.1" customHeight="1">
      <c r="D4467" s="64"/>
      <c r="E4467" s="71"/>
    </row>
    <row r="4468" spans="4:5" ht="26.1" customHeight="1">
      <c r="D4468" s="64"/>
      <c r="E4468" s="71"/>
    </row>
    <row r="4469" spans="4:5" ht="26.1" customHeight="1">
      <c r="D4469" s="64"/>
      <c r="E4469" s="71"/>
    </row>
    <row r="4470" spans="4:5" ht="26.1" customHeight="1">
      <c r="D4470" s="64"/>
      <c r="E4470" s="71"/>
    </row>
    <row r="4471" spans="4:5" ht="26.1" customHeight="1">
      <c r="D4471" s="64"/>
      <c r="E4471" s="71"/>
    </row>
    <row r="4472" spans="4:5" ht="26.1" customHeight="1">
      <c r="D4472" s="64"/>
      <c r="E4472" s="71"/>
    </row>
    <row r="4473" spans="4:5" ht="26.1" customHeight="1">
      <c r="D4473" s="64"/>
      <c r="E4473" s="71"/>
    </row>
    <row r="4474" spans="4:5" ht="26.1" customHeight="1">
      <c r="D4474" s="64"/>
      <c r="E4474" s="71"/>
    </row>
    <row r="4475" spans="4:5" ht="26.1" customHeight="1">
      <c r="D4475" s="64"/>
      <c r="E4475" s="71"/>
    </row>
    <row r="4476" spans="4:5" ht="26.1" customHeight="1">
      <c r="D4476" s="64"/>
      <c r="E4476" s="71"/>
    </row>
    <row r="4477" spans="4:5" ht="26.1" customHeight="1">
      <c r="D4477" s="64"/>
      <c r="E4477" s="71"/>
    </row>
    <row r="4478" spans="4:5" ht="26.1" customHeight="1">
      <c r="D4478" s="64"/>
      <c r="E4478" s="71"/>
    </row>
    <row r="4479" spans="4:5" ht="26.1" customHeight="1">
      <c r="D4479" s="64"/>
      <c r="E4479" s="71"/>
    </row>
    <row r="4480" spans="4:5" ht="26.1" customHeight="1">
      <c r="D4480" s="64"/>
      <c r="E4480" s="71"/>
    </row>
    <row r="4481" spans="4:5" ht="26.1" customHeight="1">
      <c r="D4481" s="64"/>
      <c r="E4481" s="71"/>
    </row>
    <row r="4482" spans="4:5" ht="26.1" customHeight="1">
      <c r="D4482" s="64"/>
      <c r="E4482" s="71"/>
    </row>
    <row r="4483" spans="4:5" ht="26.1" customHeight="1">
      <c r="D4483" s="64"/>
      <c r="E4483" s="71"/>
    </row>
    <row r="4484" spans="4:5" ht="26.1" customHeight="1">
      <c r="D4484" s="64"/>
      <c r="E4484" s="71"/>
    </row>
    <row r="4485" spans="4:5" ht="26.1" customHeight="1">
      <c r="D4485" s="64"/>
      <c r="E4485" s="71"/>
    </row>
    <row r="4486" spans="4:5" ht="26.1" customHeight="1">
      <c r="D4486" s="64"/>
      <c r="E4486" s="71"/>
    </row>
    <row r="4487" spans="4:5" ht="26.1" customHeight="1">
      <c r="D4487" s="64"/>
      <c r="E4487" s="71"/>
    </row>
    <row r="4488" spans="4:5" ht="26.1" customHeight="1">
      <c r="D4488" s="64"/>
      <c r="E4488" s="71"/>
    </row>
    <row r="4489" spans="4:5" ht="26.1" customHeight="1">
      <c r="D4489" s="64"/>
      <c r="E4489" s="71"/>
    </row>
    <row r="4490" spans="4:5" ht="26.1" customHeight="1">
      <c r="D4490" s="64"/>
      <c r="E4490" s="71"/>
    </row>
    <row r="4491" spans="4:5" ht="26.1" customHeight="1">
      <c r="D4491" s="64"/>
      <c r="E4491" s="71"/>
    </row>
    <row r="4492" spans="4:5" ht="26.1" customHeight="1">
      <c r="D4492" s="64"/>
      <c r="E4492" s="71"/>
    </row>
    <row r="4493" spans="4:5" ht="26.1" customHeight="1">
      <c r="D4493" s="64"/>
      <c r="E4493" s="71"/>
    </row>
    <row r="4494" spans="4:5" ht="26.1" customHeight="1">
      <c r="D4494" s="64"/>
      <c r="E4494" s="71"/>
    </row>
    <row r="4495" spans="4:5" ht="26.1" customHeight="1">
      <c r="D4495" s="64"/>
      <c r="E4495" s="71"/>
    </row>
    <row r="4496" spans="4:5" ht="26.1" customHeight="1">
      <c r="D4496" s="64"/>
      <c r="E4496" s="71"/>
    </row>
    <row r="4497" spans="4:5" ht="26.1" customHeight="1">
      <c r="D4497" s="64"/>
      <c r="E4497" s="71"/>
    </row>
    <row r="4498" spans="4:5" ht="26.1" customHeight="1">
      <c r="D4498" s="64"/>
      <c r="E4498" s="71"/>
    </row>
    <row r="4499" spans="4:5" ht="26.1" customHeight="1">
      <c r="D4499" s="64"/>
      <c r="E4499" s="71"/>
    </row>
    <row r="4500" spans="4:5" ht="26.1" customHeight="1">
      <c r="D4500" s="64"/>
      <c r="E4500" s="71"/>
    </row>
    <row r="4501" spans="4:5" ht="26.1" customHeight="1">
      <c r="D4501" s="64"/>
      <c r="E4501" s="71"/>
    </row>
    <row r="4502" spans="4:5" ht="26.1" customHeight="1">
      <c r="D4502" s="64"/>
      <c r="E4502" s="71"/>
    </row>
    <row r="4503" spans="4:5" ht="26.1" customHeight="1">
      <c r="D4503" s="64"/>
      <c r="E4503" s="71"/>
    </row>
    <row r="4504" spans="4:5" ht="26.1" customHeight="1">
      <c r="D4504" s="64"/>
      <c r="E4504" s="71"/>
    </row>
    <row r="4505" spans="4:5" ht="26.1" customHeight="1">
      <c r="D4505" s="64"/>
      <c r="E4505" s="71"/>
    </row>
    <row r="4506" spans="4:5" ht="26.1" customHeight="1">
      <c r="D4506" s="64"/>
      <c r="E4506" s="71"/>
    </row>
    <row r="4507" spans="4:5" ht="26.1" customHeight="1">
      <c r="D4507" s="64"/>
      <c r="E4507" s="71"/>
    </row>
    <row r="4508" spans="4:5" ht="26.1" customHeight="1">
      <c r="D4508" s="64"/>
      <c r="E4508" s="71"/>
    </row>
    <row r="4509" spans="4:5" ht="26.1" customHeight="1">
      <c r="D4509" s="64"/>
      <c r="E4509" s="71"/>
    </row>
    <row r="4510" spans="4:5" ht="26.1" customHeight="1">
      <c r="D4510" s="64"/>
      <c r="E4510" s="71"/>
    </row>
    <row r="4511" spans="4:5" ht="26.1" customHeight="1">
      <c r="D4511" s="64"/>
      <c r="E4511" s="71"/>
    </row>
    <row r="4512" spans="4:5" ht="26.1" customHeight="1">
      <c r="D4512" s="64"/>
      <c r="E4512" s="71"/>
    </row>
    <row r="4513" spans="4:5" ht="26.1" customHeight="1">
      <c r="D4513" s="64"/>
      <c r="E4513" s="71"/>
    </row>
    <row r="4514" spans="4:5" ht="26.1" customHeight="1">
      <c r="D4514" s="64"/>
      <c r="E4514" s="71"/>
    </row>
    <row r="4515" spans="4:5" ht="26.1" customHeight="1">
      <c r="D4515" s="64"/>
      <c r="E4515" s="71"/>
    </row>
    <row r="4516" spans="4:5" ht="26.1" customHeight="1">
      <c r="D4516" s="64"/>
      <c r="E4516" s="71"/>
    </row>
    <row r="4517" spans="4:5" ht="26.1" customHeight="1">
      <c r="D4517" s="64"/>
      <c r="E4517" s="71"/>
    </row>
    <row r="4518" spans="4:5" ht="26.1" customHeight="1">
      <c r="D4518" s="64"/>
      <c r="E4518" s="71"/>
    </row>
    <row r="4519" spans="4:5" ht="26.1" customHeight="1">
      <c r="D4519" s="64"/>
      <c r="E4519" s="71"/>
    </row>
    <row r="4520" spans="4:5" ht="26.1" customHeight="1">
      <c r="D4520" s="64"/>
      <c r="E4520" s="71"/>
    </row>
    <row r="4521" spans="4:5" ht="26.1" customHeight="1">
      <c r="D4521" s="64"/>
      <c r="E4521" s="71"/>
    </row>
    <row r="4522" spans="4:5" ht="26.1" customHeight="1">
      <c r="D4522" s="64"/>
      <c r="E4522" s="71"/>
    </row>
    <row r="4523" spans="4:5" ht="26.1" customHeight="1">
      <c r="D4523" s="64"/>
      <c r="E4523" s="71"/>
    </row>
    <row r="4524" spans="4:5" ht="26.1" customHeight="1">
      <c r="D4524" s="64"/>
      <c r="E4524" s="71"/>
    </row>
    <row r="4525" spans="4:5" ht="26.1" customHeight="1">
      <c r="D4525" s="64"/>
      <c r="E4525" s="71"/>
    </row>
    <row r="4526" spans="4:5" ht="26.1" customHeight="1">
      <c r="D4526" s="64"/>
      <c r="E4526" s="71"/>
    </row>
    <row r="4527" spans="4:5" ht="26.1" customHeight="1">
      <c r="D4527" s="64"/>
      <c r="E4527" s="71"/>
    </row>
    <row r="4528" spans="4:5" ht="26.1" customHeight="1">
      <c r="D4528" s="64"/>
      <c r="E4528" s="71"/>
    </row>
    <row r="4529" spans="4:5" ht="26.1" customHeight="1">
      <c r="D4529" s="64"/>
      <c r="E4529" s="71"/>
    </row>
    <row r="4530" spans="4:5" ht="26.1" customHeight="1">
      <c r="D4530" s="64"/>
      <c r="E4530" s="71"/>
    </row>
    <row r="4531" spans="4:5" ht="26.1" customHeight="1">
      <c r="D4531" s="64"/>
      <c r="E4531" s="71"/>
    </row>
    <row r="4532" spans="4:5" ht="26.1" customHeight="1">
      <c r="D4532" s="64"/>
      <c r="E4532" s="71"/>
    </row>
    <row r="4533" spans="4:5" ht="26.1" customHeight="1">
      <c r="D4533" s="64"/>
      <c r="E4533" s="71"/>
    </row>
    <row r="4534" spans="4:5" ht="26.1" customHeight="1">
      <c r="D4534" s="64"/>
      <c r="E4534" s="71"/>
    </row>
    <row r="4535" spans="4:5" ht="26.1" customHeight="1">
      <c r="D4535" s="64"/>
      <c r="E4535" s="71"/>
    </row>
    <row r="4536" spans="4:5" ht="26.1" customHeight="1">
      <c r="D4536" s="64"/>
      <c r="E4536" s="71"/>
    </row>
    <row r="4537" spans="4:5" ht="26.1" customHeight="1">
      <c r="D4537" s="64"/>
      <c r="E4537" s="71"/>
    </row>
    <row r="4538" spans="4:5" ht="26.1" customHeight="1">
      <c r="D4538" s="64"/>
      <c r="E4538" s="71"/>
    </row>
    <row r="4539" spans="4:5" ht="26.1" customHeight="1">
      <c r="D4539" s="64"/>
      <c r="E4539" s="71"/>
    </row>
    <row r="4540" spans="4:5" ht="26.1" customHeight="1">
      <c r="D4540" s="64"/>
      <c r="E4540" s="71"/>
    </row>
    <row r="4541" spans="4:5" ht="26.1" customHeight="1">
      <c r="D4541" s="64"/>
      <c r="E4541" s="71"/>
    </row>
    <row r="4542" spans="4:5" ht="26.1" customHeight="1">
      <c r="D4542" s="64"/>
      <c r="E4542" s="71"/>
    </row>
    <row r="4543" spans="4:5" ht="26.1" customHeight="1">
      <c r="D4543" s="64"/>
      <c r="E4543" s="71"/>
    </row>
    <row r="4544" spans="4:5" ht="26.1" customHeight="1">
      <c r="D4544" s="64"/>
      <c r="E4544" s="71"/>
    </row>
    <row r="4545" spans="4:5" ht="26.1" customHeight="1">
      <c r="D4545" s="64"/>
      <c r="E4545" s="71"/>
    </row>
    <row r="4546" spans="4:5" ht="26.1" customHeight="1">
      <c r="D4546" s="64"/>
      <c r="E4546" s="71"/>
    </row>
    <row r="4547" spans="4:5" ht="26.1" customHeight="1">
      <c r="D4547" s="64"/>
      <c r="E4547" s="71"/>
    </row>
    <row r="4548" spans="4:5" ht="26.1" customHeight="1">
      <c r="D4548" s="64"/>
      <c r="E4548" s="71"/>
    </row>
    <row r="4549" spans="4:5" ht="26.1" customHeight="1">
      <c r="D4549" s="64"/>
      <c r="E4549" s="71"/>
    </row>
    <row r="4550" spans="4:5" ht="26.1" customHeight="1">
      <c r="D4550" s="64"/>
      <c r="E4550" s="71"/>
    </row>
    <row r="4551" spans="4:5" ht="26.1" customHeight="1">
      <c r="D4551" s="64"/>
      <c r="E4551" s="71"/>
    </row>
    <row r="4552" spans="4:5" ht="26.1" customHeight="1">
      <c r="D4552" s="64"/>
      <c r="E4552" s="71"/>
    </row>
    <row r="4553" spans="4:5" ht="26.1" customHeight="1">
      <c r="D4553" s="64"/>
      <c r="E4553" s="71"/>
    </row>
    <row r="4554" spans="4:5" ht="26.1" customHeight="1">
      <c r="D4554" s="64"/>
      <c r="E4554" s="71"/>
    </row>
    <row r="4555" spans="4:5" ht="26.1" customHeight="1">
      <c r="D4555" s="64"/>
      <c r="E4555" s="71"/>
    </row>
    <row r="4556" spans="4:5" ht="26.1" customHeight="1">
      <c r="D4556" s="64"/>
      <c r="E4556" s="71"/>
    </row>
    <row r="4557" spans="4:5" ht="26.1" customHeight="1">
      <c r="D4557" s="64"/>
      <c r="E4557" s="71"/>
    </row>
    <row r="4558" spans="4:5" ht="26.1" customHeight="1">
      <c r="D4558" s="64"/>
      <c r="E4558" s="71"/>
    </row>
    <row r="4559" spans="4:5" ht="26.1" customHeight="1">
      <c r="D4559" s="64"/>
      <c r="E4559" s="71"/>
    </row>
    <row r="4560" spans="4:5" ht="26.1" customHeight="1">
      <c r="D4560" s="64"/>
      <c r="E4560" s="71"/>
    </row>
    <row r="4561" spans="4:5" ht="26.1" customHeight="1">
      <c r="D4561" s="64"/>
      <c r="E4561" s="71"/>
    </row>
    <row r="4562" spans="4:5" ht="26.1" customHeight="1">
      <c r="D4562" s="64"/>
      <c r="E4562" s="71"/>
    </row>
    <row r="4563" spans="4:5" ht="26.1" customHeight="1">
      <c r="D4563" s="64"/>
      <c r="E4563" s="71"/>
    </row>
    <row r="4564" spans="4:5" ht="26.1" customHeight="1">
      <c r="D4564" s="64"/>
      <c r="E4564" s="71"/>
    </row>
    <row r="4565" spans="4:5" ht="26.1" customHeight="1">
      <c r="D4565" s="64"/>
      <c r="E4565" s="71"/>
    </row>
    <row r="4566" spans="4:5" ht="26.1" customHeight="1">
      <c r="D4566" s="64"/>
      <c r="E4566" s="71"/>
    </row>
    <row r="4567" spans="4:5" ht="26.1" customHeight="1">
      <c r="D4567" s="64"/>
      <c r="E4567" s="71"/>
    </row>
    <row r="4568" spans="4:5" ht="26.1" customHeight="1">
      <c r="D4568" s="64"/>
      <c r="E4568" s="71"/>
    </row>
    <row r="4569" spans="4:5" ht="26.1" customHeight="1">
      <c r="D4569" s="64"/>
      <c r="E4569" s="71"/>
    </row>
    <row r="4570" spans="4:5" ht="26.1" customHeight="1">
      <c r="D4570" s="64"/>
      <c r="E4570" s="71"/>
    </row>
    <row r="4571" spans="4:5" ht="26.1" customHeight="1">
      <c r="D4571" s="64"/>
      <c r="E4571" s="71"/>
    </row>
    <row r="4572" spans="4:5" ht="26.1" customHeight="1">
      <c r="D4572" s="64"/>
      <c r="E4572" s="71"/>
    </row>
    <row r="4573" spans="4:5" ht="26.1" customHeight="1">
      <c r="D4573" s="64"/>
      <c r="E4573" s="71"/>
    </row>
    <row r="4574" spans="4:5" ht="26.1" customHeight="1">
      <c r="D4574" s="64"/>
      <c r="E4574" s="71"/>
    </row>
    <row r="4575" spans="4:5" ht="26.1" customHeight="1">
      <c r="D4575" s="64"/>
      <c r="E4575" s="71"/>
    </row>
    <row r="4576" spans="4:5" ht="26.1" customHeight="1">
      <c r="D4576" s="64"/>
      <c r="E4576" s="71"/>
    </row>
    <row r="4577" spans="4:5" ht="26.1" customHeight="1">
      <c r="D4577" s="64"/>
      <c r="E4577" s="71"/>
    </row>
    <row r="4578" spans="4:5" ht="26.1" customHeight="1">
      <c r="D4578" s="64"/>
      <c r="E4578" s="71"/>
    </row>
    <row r="4579" spans="4:5" ht="26.1" customHeight="1">
      <c r="D4579" s="64"/>
      <c r="E4579" s="71"/>
    </row>
    <row r="4580" spans="4:5" ht="26.1" customHeight="1">
      <c r="D4580" s="64"/>
      <c r="E4580" s="71"/>
    </row>
    <row r="4581" spans="4:5" ht="26.1" customHeight="1">
      <c r="D4581" s="64"/>
      <c r="E4581" s="71"/>
    </row>
    <row r="4582" spans="4:5" ht="26.1" customHeight="1">
      <c r="D4582" s="64"/>
      <c r="E4582" s="71"/>
    </row>
    <row r="4583" spans="4:5" ht="26.1" customHeight="1">
      <c r="D4583" s="64"/>
      <c r="E4583" s="71"/>
    </row>
    <row r="4584" spans="4:5" ht="26.1" customHeight="1">
      <c r="D4584" s="64"/>
      <c r="E4584" s="71"/>
    </row>
    <row r="4585" spans="4:5" ht="26.1" customHeight="1">
      <c r="D4585" s="64"/>
      <c r="E4585" s="71"/>
    </row>
    <row r="4586" spans="4:5" ht="26.1" customHeight="1">
      <c r="D4586" s="64"/>
      <c r="E4586" s="71"/>
    </row>
    <row r="4587" spans="4:5" ht="26.1" customHeight="1">
      <c r="D4587" s="64"/>
      <c r="E4587" s="71"/>
    </row>
    <row r="4588" spans="4:5" ht="26.1" customHeight="1">
      <c r="D4588" s="64"/>
      <c r="E4588" s="71"/>
    </row>
    <row r="4589" spans="4:5" ht="26.1" customHeight="1">
      <c r="D4589" s="64"/>
      <c r="E4589" s="71"/>
    </row>
    <row r="4590" spans="4:5" ht="26.1" customHeight="1">
      <c r="D4590" s="64"/>
      <c r="E4590" s="71"/>
    </row>
    <row r="4591" spans="4:5" ht="26.1" customHeight="1">
      <c r="D4591" s="64"/>
      <c r="E4591" s="71"/>
    </row>
    <row r="4592" spans="4:5" ht="26.1" customHeight="1">
      <c r="D4592" s="64"/>
      <c r="E4592" s="71"/>
    </row>
    <row r="4593" spans="4:5" ht="26.1" customHeight="1">
      <c r="D4593" s="64"/>
      <c r="E4593" s="71"/>
    </row>
    <row r="4594" spans="4:5" ht="26.1" customHeight="1">
      <c r="D4594" s="64"/>
      <c r="E4594" s="71"/>
    </row>
    <row r="4595" spans="4:5" ht="26.1" customHeight="1">
      <c r="D4595" s="64"/>
      <c r="E4595" s="71"/>
    </row>
    <row r="4596" spans="4:5" ht="26.1" customHeight="1">
      <c r="D4596" s="64"/>
      <c r="E4596" s="71"/>
    </row>
    <row r="4597" spans="4:5" ht="26.1" customHeight="1">
      <c r="D4597" s="64"/>
      <c r="E4597" s="71"/>
    </row>
    <row r="4598" spans="4:5" ht="26.1" customHeight="1">
      <c r="D4598" s="64"/>
      <c r="E4598" s="71"/>
    </row>
    <row r="4599" spans="4:5" ht="26.1" customHeight="1">
      <c r="D4599" s="64"/>
      <c r="E4599" s="71"/>
    </row>
    <row r="4600" spans="4:5" ht="26.1" customHeight="1">
      <c r="D4600" s="64"/>
      <c r="E4600" s="71"/>
    </row>
    <row r="4601" spans="4:5" ht="26.1" customHeight="1">
      <c r="D4601" s="64"/>
      <c r="E4601" s="71"/>
    </row>
    <row r="4602" spans="4:5" ht="26.1" customHeight="1">
      <c r="D4602" s="64"/>
      <c r="E4602" s="71"/>
    </row>
    <row r="4603" spans="4:5" ht="26.1" customHeight="1">
      <c r="D4603" s="64"/>
      <c r="E4603" s="71"/>
    </row>
    <row r="4604" spans="4:5" ht="26.1" customHeight="1">
      <c r="D4604" s="64"/>
      <c r="E4604" s="71"/>
    </row>
    <row r="4605" spans="4:5" ht="26.1" customHeight="1">
      <c r="D4605" s="64"/>
      <c r="E4605" s="71"/>
    </row>
    <row r="4606" spans="4:5" ht="26.1" customHeight="1">
      <c r="D4606" s="64"/>
      <c r="E4606" s="71"/>
    </row>
    <row r="4607" spans="4:5" ht="26.1" customHeight="1">
      <c r="D4607" s="64"/>
      <c r="E4607" s="71"/>
    </row>
    <row r="4608" spans="4:5" ht="26.1" customHeight="1">
      <c r="D4608" s="64"/>
      <c r="E4608" s="71"/>
    </row>
    <row r="4609" spans="4:5" ht="26.1" customHeight="1">
      <c r="D4609" s="64"/>
      <c r="E4609" s="71"/>
    </row>
    <row r="4610" spans="4:5" ht="26.1" customHeight="1">
      <c r="D4610" s="64"/>
      <c r="E4610" s="71"/>
    </row>
    <row r="4611" spans="4:5" ht="26.1" customHeight="1">
      <c r="D4611" s="64"/>
      <c r="E4611" s="71"/>
    </row>
    <row r="4612" spans="4:5" ht="26.1" customHeight="1">
      <c r="D4612" s="64"/>
      <c r="E4612" s="71"/>
    </row>
    <row r="4613" spans="4:5" ht="26.1" customHeight="1">
      <c r="D4613" s="64"/>
      <c r="E4613" s="71"/>
    </row>
    <row r="4614" spans="4:5" ht="26.1" customHeight="1">
      <c r="D4614" s="64"/>
      <c r="E4614" s="71"/>
    </row>
    <row r="4615" spans="4:5" ht="26.1" customHeight="1">
      <c r="D4615" s="64"/>
      <c r="E4615" s="71"/>
    </row>
    <row r="4616" spans="4:5" ht="26.1" customHeight="1">
      <c r="D4616" s="64"/>
      <c r="E4616" s="71"/>
    </row>
    <row r="4617" spans="4:5" ht="26.1" customHeight="1">
      <c r="D4617" s="64"/>
      <c r="E4617" s="71"/>
    </row>
    <row r="4618" spans="4:5" ht="26.1" customHeight="1">
      <c r="D4618" s="64"/>
      <c r="E4618" s="71"/>
    </row>
    <row r="4619" spans="4:5" ht="26.1" customHeight="1">
      <c r="D4619" s="64"/>
      <c r="E4619" s="71"/>
    </row>
    <row r="4620" spans="4:5" ht="26.1" customHeight="1">
      <c r="D4620" s="64"/>
      <c r="E4620" s="71"/>
    </row>
    <row r="4621" spans="4:5" ht="26.1" customHeight="1">
      <c r="D4621" s="64"/>
      <c r="E4621" s="71"/>
    </row>
    <row r="4622" spans="4:5" ht="26.1" customHeight="1">
      <c r="D4622" s="64"/>
      <c r="E4622" s="71"/>
    </row>
    <row r="4623" spans="4:5" ht="26.1" customHeight="1">
      <c r="D4623" s="64"/>
      <c r="E4623" s="71"/>
    </row>
    <row r="4624" spans="4:5" ht="26.1" customHeight="1">
      <c r="D4624" s="64"/>
      <c r="E4624" s="71"/>
    </row>
    <row r="4625" spans="4:5" ht="26.1" customHeight="1">
      <c r="D4625" s="64"/>
      <c r="E4625" s="71"/>
    </row>
    <row r="4626" spans="4:5" ht="26.1" customHeight="1">
      <c r="D4626" s="64"/>
      <c r="E4626" s="71"/>
    </row>
    <row r="4627" spans="4:5" ht="26.1" customHeight="1">
      <c r="D4627" s="64"/>
      <c r="E4627" s="71"/>
    </row>
    <row r="4628" spans="4:5" ht="26.1" customHeight="1">
      <c r="D4628" s="64"/>
      <c r="E4628" s="71"/>
    </row>
    <row r="4629" spans="4:5" ht="26.1" customHeight="1">
      <c r="D4629" s="64"/>
      <c r="E4629" s="71"/>
    </row>
    <row r="4630" spans="4:5" ht="26.1" customHeight="1">
      <c r="D4630" s="64"/>
      <c r="E4630" s="71"/>
    </row>
    <row r="4631" spans="4:5" ht="26.1" customHeight="1">
      <c r="D4631" s="64"/>
      <c r="E4631" s="71"/>
    </row>
    <row r="4632" spans="4:5" ht="26.1" customHeight="1">
      <c r="D4632" s="64"/>
      <c r="E4632" s="71"/>
    </row>
    <row r="4633" spans="4:5" ht="26.1" customHeight="1">
      <c r="D4633" s="64"/>
      <c r="E4633" s="71"/>
    </row>
    <row r="4634" spans="4:5" ht="26.1" customHeight="1">
      <c r="D4634" s="64"/>
      <c r="E4634" s="71"/>
    </row>
    <row r="4635" spans="4:5" ht="26.1" customHeight="1">
      <c r="D4635" s="64"/>
      <c r="E4635" s="71"/>
    </row>
    <row r="4636" spans="4:5" ht="26.1" customHeight="1">
      <c r="D4636" s="64"/>
      <c r="E4636" s="71"/>
    </row>
    <row r="4637" spans="4:5" ht="26.1" customHeight="1">
      <c r="D4637" s="64"/>
      <c r="E4637" s="71"/>
    </row>
    <row r="4638" spans="4:5" ht="26.1" customHeight="1">
      <c r="D4638" s="64"/>
      <c r="E4638" s="71"/>
    </row>
    <row r="4639" spans="4:5" ht="26.1" customHeight="1">
      <c r="D4639" s="64"/>
      <c r="E4639" s="71"/>
    </row>
    <row r="4640" spans="4:5" ht="26.1" customHeight="1">
      <c r="D4640" s="64"/>
      <c r="E4640" s="71"/>
    </row>
    <row r="4641" spans="4:5" ht="26.1" customHeight="1">
      <c r="D4641" s="64"/>
      <c r="E4641" s="71"/>
    </row>
    <row r="4642" spans="4:5" ht="26.1" customHeight="1">
      <c r="D4642" s="64"/>
      <c r="E4642" s="71"/>
    </row>
    <row r="4643" spans="4:5" ht="26.1" customHeight="1">
      <c r="D4643" s="64"/>
      <c r="E4643" s="71"/>
    </row>
    <row r="4644" spans="4:5" ht="26.1" customHeight="1">
      <c r="D4644" s="64"/>
      <c r="E4644" s="71"/>
    </row>
    <row r="4645" spans="4:5" ht="26.1" customHeight="1">
      <c r="D4645" s="64"/>
      <c r="E4645" s="71"/>
    </row>
    <row r="4646" spans="4:5" ht="26.1" customHeight="1">
      <c r="D4646" s="64"/>
      <c r="E4646" s="71"/>
    </row>
    <row r="4647" spans="4:5" ht="26.1" customHeight="1">
      <c r="D4647" s="64"/>
      <c r="E4647" s="71"/>
    </row>
    <row r="4648" spans="4:5" ht="26.1" customHeight="1">
      <c r="D4648" s="64"/>
      <c r="E4648" s="71"/>
    </row>
    <row r="4649" spans="4:5" ht="26.1" customHeight="1">
      <c r="D4649" s="64"/>
      <c r="E4649" s="71"/>
    </row>
    <row r="4650" spans="4:5" ht="26.1" customHeight="1">
      <c r="D4650" s="64"/>
      <c r="E4650" s="71"/>
    </row>
    <row r="4651" spans="4:5" ht="26.1" customHeight="1">
      <c r="D4651" s="64"/>
      <c r="E4651" s="71"/>
    </row>
    <row r="4652" spans="4:5" ht="26.1" customHeight="1">
      <c r="D4652" s="64"/>
      <c r="E4652" s="71"/>
    </row>
    <row r="4653" spans="4:5" ht="26.1" customHeight="1">
      <c r="D4653" s="64"/>
      <c r="E4653" s="71"/>
    </row>
    <row r="4654" spans="4:5" ht="26.1" customHeight="1">
      <c r="D4654" s="64"/>
      <c r="E4654" s="71"/>
    </row>
    <row r="4655" spans="4:5" ht="26.1" customHeight="1">
      <c r="D4655" s="64"/>
      <c r="E4655" s="71"/>
    </row>
    <row r="4656" spans="4:5" ht="26.1" customHeight="1">
      <c r="D4656" s="64"/>
      <c r="E4656" s="71"/>
    </row>
    <row r="4657" spans="4:5" ht="26.1" customHeight="1">
      <c r="D4657" s="64"/>
      <c r="E4657" s="71"/>
    </row>
    <row r="4658" spans="4:5" ht="26.1" customHeight="1">
      <c r="D4658" s="64"/>
      <c r="E4658" s="71"/>
    </row>
    <row r="4659" spans="4:5" ht="26.1" customHeight="1">
      <c r="D4659" s="64"/>
      <c r="E4659" s="71"/>
    </row>
    <row r="4660" spans="4:5" ht="26.1" customHeight="1">
      <c r="D4660" s="64"/>
      <c r="E4660" s="71"/>
    </row>
    <row r="4661" spans="4:5" ht="26.1" customHeight="1">
      <c r="D4661" s="64"/>
      <c r="E4661" s="71"/>
    </row>
    <row r="4662" spans="4:5" ht="26.1" customHeight="1">
      <c r="D4662" s="64"/>
      <c r="E4662" s="71"/>
    </row>
    <row r="4663" spans="4:5" ht="26.1" customHeight="1">
      <c r="D4663" s="64"/>
      <c r="E4663" s="71"/>
    </row>
    <row r="4664" spans="4:5" ht="26.1" customHeight="1">
      <c r="D4664" s="64"/>
      <c r="E4664" s="71"/>
    </row>
    <row r="4665" spans="4:5" ht="26.1" customHeight="1">
      <c r="D4665" s="64"/>
      <c r="E4665" s="71"/>
    </row>
    <row r="4666" spans="4:5" ht="26.1" customHeight="1">
      <c r="D4666" s="64"/>
      <c r="E4666" s="71"/>
    </row>
    <row r="4667" spans="4:5" ht="26.1" customHeight="1">
      <c r="D4667" s="64"/>
      <c r="E4667" s="71"/>
    </row>
    <row r="4668" spans="4:5" ht="26.1" customHeight="1">
      <c r="D4668" s="64"/>
      <c r="E4668" s="71"/>
    </row>
    <row r="4669" spans="4:5" ht="26.1" customHeight="1">
      <c r="D4669" s="64"/>
      <c r="E4669" s="71"/>
    </row>
    <row r="4670" spans="4:5" ht="26.1" customHeight="1">
      <c r="D4670" s="64"/>
      <c r="E4670" s="71"/>
    </row>
    <row r="4671" spans="4:5" ht="26.1" customHeight="1">
      <c r="D4671" s="64"/>
      <c r="E4671" s="71"/>
    </row>
    <row r="4672" spans="4:5" ht="26.1" customHeight="1">
      <c r="D4672" s="64"/>
      <c r="E4672" s="71"/>
    </row>
    <row r="4673" spans="4:5" ht="26.1" customHeight="1">
      <c r="D4673" s="64"/>
      <c r="E4673" s="71"/>
    </row>
    <row r="4674" spans="4:5" ht="26.1" customHeight="1">
      <c r="D4674" s="64"/>
      <c r="E4674" s="71"/>
    </row>
    <row r="4675" spans="4:5" ht="26.1" customHeight="1">
      <c r="D4675" s="64"/>
      <c r="E4675" s="71"/>
    </row>
    <row r="4676" spans="4:5" ht="26.1" customHeight="1">
      <c r="D4676" s="64"/>
      <c r="E4676" s="71"/>
    </row>
    <row r="4677" spans="4:5" ht="26.1" customHeight="1">
      <c r="D4677" s="64"/>
      <c r="E4677" s="71"/>
    </row>
    <row r="4678" spans="4:5" ht="26.1" customHeight="1">
      <c r="D4678" s="64"/>
      <c r="E4678" s="71"/>
    </row>
    <row r="4679" spans="4:5" ht="26.1" customHeight="1">
      <c r="D4679" s="64"/>
      <c r="E4679" s="71"/>
    </row>
    <row r="4680" spans="4:5" ht="26.1" customHeight="1">
      <c r="D4680" s="64"/>
      <c r="E4680" s="71"/>
    </row>
    <row r="4681" spans="4:5" ht="26.1" customHeight="1">
      <c r="D4681" s="64"/>
      <c r="E4681" s="71"/>
    </row>
    <row r="4682" spans="4:5" ht="26.1" customHeight="1">
      <c r="D4682" s="64"/>
      <c r="E4682" s="71"/>
    </row>
    <row r="4683" spans="4:5" ht="26.1" customHeight="1">
      <c r="D4683" s="64"/>
      <c r="E4683" s="71"/>
    </row>
    <row r="4684" spans="4:5" ht="26.1" customHeight="1">
      <c r="D4684" s="64"/>
      <c r="E4684" s="71"/>
    </row>
    <row r="4685" spans="4:5" ht="26.1" customHeight="1">
      <c r="D4685" s="64"/>
      <c r="E4685" s="71"/>
    </row>
    <row r="4686" spans="4:5" ht="26.1" customHeight="1">
      <c r="D4686" s="64"/>
      <c r="E4686" s="71"/>
    </row>
    <row r="4687" spans="4:5" ht="26.1" customHeight="1">
      <c r="D4687" s="64"/>
      <c r="E4687" s="71"/>
    </row>
    <row r="4688" spans="4:5" ht="26.1" customHeight="1">
      <c r="D4688" s="64"/>
      <c r="E4688" s="71"/>
    </row>
    <row r="4689" spans="4:5" ht="26.1" customHeight="1">
      <c r="D4689" s="64"/>
      <c r="E4689" s="71"/>
    </row>
    <row r="4690" spans="4:5" ht="26.1" customHeight="1">
      <c r="D4690" s="64"/>
      <c r="E4690" s="71"/>
    </row>
    <row r="4691" spans="4:5" ht="26.1" customHeight="1">
      <c r="D4691" s="64"/>
      <c r="E4691" s="71"/>
    </row>
    <row r="4692" spans="4:5" ht="26.1" customHeight="1">
      <c r="D4692" s="64"/>
      <c r="E4692" s="71"/>
    </row>
    <row r="4693" spans="4:5" ht="26.1" customHeight="1">
      <c r="D4693" s="64"/>
      <c r="E4693" s="71"/>
    </row>
    <row r="4694" spans="4:5" ht="26.1" customHeight="1">
      <c r="D4694" s="64"/>
      <c r="E4694" s="71"/>
    </row>
    <row r="4695" spans="4:5" ht="26.1" customHeight="1">
      <c r="D4695" s="64"/>
      <c r="E4695" s="71"/>
    </row>
    <row r="4696" spans="4:5" ht="26.1" customHeight="1">
      <c r="D4696" s="64"/>
      <c r="E4696" s="71"/>
    </row>
    <row r="4697" spans="4:5" ht="26.1" customHeight="1">
      <c r="D4697" s="64"/>
      <c r="E4697" s="71"/>
    </row>
    <row r="4698" spans="4:5" ht="26.1" customHeight="1">
      <c r="D4698" s="64"/>
      <c r="E4698" s="71"/>
    </row>
    <row r="4699" spans="4:5" ht="26.1" customHeight="1">
      <c r="D4699" s="64"/>
      <c r="E4699" s="71"/>
    </row>
    <row r="4700" spans="4:5" ht="26.1" customHeight="1">
      <c r="D4700" s="64"/>
      <c r="E4700" s="71"/>
    </row>
    <row r="4701" spans="4:5" ht="26.1" customHeight="1">
      <c r="D4701" s="64"/>
      <c r="E4701" s="71"/>
    </row>
    <row r="4702" spans="4:5" ht="26.1" customHeight="1">
      <c r="D4702" s="64"/>
      <c r="E4702" s="71"/>
    </row>
    <row r="4703" spans="4:5" ht="26.1" customHeight="1">
      <c r="D4703" s="64"/>
      <c r="E4703" s="71"/>
    </row>
    <row r="4704" spans="4:5" ht="26.1" customHeight="1">
      <c r="D4704" s="64"/>
      <c r="E4704" s="71"/>
    </row>
    <row r="4705" spans="4:5" ht="26.1" customHeight="1">
      <c r="D4705" s="64"/>
      <c r="E4705" s="71"/>
    </row>
    <row r="4706" spans="4:5" ht="26.1" customHeight="1">
      <c r="D4706" s="64"/>
      <c r="E4706" s="71"/>
    </row>
    <row r="4707" spans="4:5" ht="26.1" customHeight="1">
      <c r="D4707" s="64"/>
      <c r="E4707" s="71"/>
    </row>
    <row r="4708" spans="4:5" ht="26.1" customHeight="1">
      <c r="D4708" s="64"/>
      <c r="E4708" s="71"/>
    </row>
    <row r="4709" spans="4:5" ht="26.1" customHeight="1">
      <c r="D4709" s="64"/>
      <c r="E4709" s="71"/>
    </row>
    <row r="4710" spans="4:5" ht="26.1" customHeight="1">
      <c r="D4710" s="64"/>
      <c r="E4710" s="71"/>
    </row>
    <row r="4711" spans="4:5" ht="26.1" customHeight="1">
      <c r="D4711" s="64"/>
      <c r="E4711" s="71"/>
    </row>
    <row r="4712" spans="4:5" ht="26.1" customHeight="1">
      <c r="D4712" s="64"/>
      <c r="E4712" s="71"/>
    </row>
    <row r="4713" spans="4:5" ht="26.1" customHeight="1">
      <c r="D4713" s="64"/>
      <c r="E4713" s="71"/>
    </row>
    <row r="4714" spans="4:5" ht="26.1" customHeight="1">
      <c r="D4714" s="64"/>
      <c r="E4714" s="71"/>
    </row>
    <row r="4715" spans="4:5" ht="26.1" customHeight="1">
      <c r="D4715" s="64"/>
      <c r="E4715" s="71"/>
    </row>
    <row r="4716" spans="4:5" ht="26.1" customHeight="1">
      <c r="D4716" s="64"/>
      <c r="E4716" s="71"/>
    </row>
    <row r="4717" spans="4:5" ht="26.1" customHeight="1">
      <c r="D4717" s="64"/>
      <c r="E4717" s="71"/>
    </row>
    <row r="4718" spans="4:5" ht="26.1" customHeight="1">
      <c r="D4718" s="64"/>
      <c r="E4718" s="71"/>
    </row>
    <row r="4719" spans="4:5" ht="26.1" customHeight="1">
      <c r="D4719" s="64"/>
      <c r="E4719" s="71"/>
    </row>
    <row r="4720" spans="4:5" ht="26.1" customHeight="1">
      <c r="D4720" s="64"/>
      <c r="E4720" s="71"/>
    </row>
    <row r="4721" spans="4:5" ht="26.1" customHeight="1">
      <c r="D4721" s="64"/>
      <c r="E4721" s="71"/>
    </row>
    <row r="4722" spans="4:5" ht="26.1" customHeight="1">
      <c r="D4722" s="64"/>
      <c r="E4722" s="71"/>
    </row>
    <row r="4723" spans="4:5" ht="26.1" customHeight="1">
      <c r="D4723" s="64"/>
      <c r="E4723" s="71"/>
    </row>
    <row r="4724" spans="4:5" ht="26.1" customHeight="1">
      <c r="D4724" s="64"/>
      <c r="E4724" s="71"/>
    </row>
    <row r="4725" spans="4:5" ht="26.1" customHeight="1">
      <c r="D4725" s="64"/>
      <c r="E4725" s="71"/>
    </row>
    <row r="4726" spans="4:5" ht="26.1" customHeight="1">
      <c r="D4726" s="64"/>
      <c r="E4726" s="71"/>
    </row>
    <row r="4727" spans="4:5" ht="26.1" customHeight="1">
      <c r="D4727" s="64"/>
      <c r="E4727" s="71"/>
    </row>
    <row r="4728" spans="4:5" ht="26.1" customHeight="1">
      <c r="D4728" s="64"/>
      <c r="E4728" s="71"/>
    </row>
    <row r="4729" spans="4:5" ht="26.1" customHeight="1">
      <c r="D4729" s="64"/>
      <c r="E4729" s="71"/>
    </row>
    <row r="4730" spans="4:5" ht="26.1" customHeight="1">
      <c r="D4730" s="64"/>
      <c r="E4730" s="71"/>
    </row>
    <row r="4731" spans="4:5" ht="26.1" customHeight="1">
      <c r="D4731" s="64"/>
      <c r="E4731" s="71"/>
    </row>
    <row r="4732" spans="4:5" ht="26.1" customHeight="1">
      <c r="D4732" s="64"/>
      <c r="E4732" s="71"/>
    </row>
    <row r="4733" spans="4:5" ht="26.1" customHeight="1">
      <c r="D4733" s="64"/>
      <c r="E4733" s="71"/>
    </row>
    <row r="4734" spans="4:5" ht="26.1" customHeight="1">
      <c r="D4734" s="64"/>
      <c r="E4734" s="71"/>
    </row>
    <row r="4735" spans="4:5" ht="26.1" customHeight="1">
      <c r="D4735" s="64"/>
      <c r="E4735" s="71"/>
    </row>
    <row r="4736" spans="4:5" ht="26.1" customHeight="1">
      <c r="D4736" s="64"/>
      <c r="E4736" s="71"/>
    </row>
    <row r="4737" spans="4:5" ht="26.1" customHeight="1">
      <c r="D4737" s="64"/>
      <c r="E4737" s="71"/>
    </row>
    <row r="4738" spans="4:5" ht="26.1" customHeight="1">
      <c r="D4738" s="64"/>
      <c r="E4738" s="71"/>
    </row>
    <row r="4739" spans="4:5" ht="26.1" customHeight="1">
      <c r="D4739" s="64"/>
      <c r="E4739" s="71"/>
    </row>
    <row r="4740" spans="4:5" ht="26.1" customHeight="1">
      <c r="D4740" s="64"/>
      <c r="E4740" s="71"/>
    </row>
    <row r="4741" spans="4:5" ht="26.1" customHeight="1">
      <c r="D4741" s="64"/>
      <c r="E4741" s="71"/>
    </row>
    <row r="4742" spans="4:5" ht="26.1" customHeight="1">
      <c r="D4742" s="64"/>
      <c r="E4742" s="71"/>
    </row>
    <row r="4743" spans="4:5" ht="26.1" customHeight="1">
      <c r="D4743" s="64"/>
      <c r="E4743" s="71"/>
    </row>
    <row r="4744" spans="4:5" ht="26.1" customHeight="1">
      <c r="D4744" s="64"/>
      <c r="E4744" s="71"/>
    </row>
    <row r="4745" spans="4:5" ht="26.1" customHeight="1">
      <c r="D4745" s="64"/>
      <c r="E4745" s="71"/>
    </row>
    <row r="4746" spans="4:5" ht="26.1" customHeight="1">
      <c r="D4746" s="64"/>
      <c r="E4746" s="71"/>
    </row>
    <row r="4747" spans="4:5" ht="26.1" customHeight="1">
      <c r="D4747" s="64"/>
      <c r="E4747" s="71"/>
    </row>
    <row r="4748" spans="4:5" ht="26.1" customHeight="1">
      <c r="D4748" s="64"/>
      <c r="E4748" s="71"/>
    </row>
    <row r="4749" spans="4:5" ht="26.1" customHeight="1">
      <c r="D4749" s="64"/>
      <c r="E4749" s="71"/>
    </row>
    <row r="4750" spans="4:5" ht="26.1" customHeight="1">
      <c r="D4750" s="64"/>
      <c r="E4750" s="71"/>
    </row>
    <row r="4751" spans="4:5" ht="26.1" customHeight="1">
      <c r="D4751" s="64"/>
      <c r="E4751" s="71"/>
    </row>
    <row r="4752" spans="4:5" ht="26.1" customHeight="1">
      <c r="D4752" s="64"/>
      <c r="E4752" s="71"/>
    </row>
    <row r="4753" spans="4:5" ht="26.1" customHeight="1">
      <c r="D4753" s="64"/>
      <c r="E4753" s="71"/>
    </row>
    <row r="4754" spans="4:5" ht="26.1" customHeight="1">
      <c r="D4754" s="64"/>
      <c r="E4754" s="71"/>
    </row>
    <row r="4755" spans="4:5" ht="26.1" customHeight="1">
      <c r="D4755" s="64"/>
      <c r="E4755" s="71"/>
    </row>
    <row r="4756" spans="4:5" ht="26.1" customHeight="1">
      <c r="D4756" s="64"/>
      <c r="E4756" s="71"/>
    </row>
    <row r="4757" spans="4:5" ht="26.1" customHeight="1">
      <c r="D4757" s="64"/>
      <c r="E4757" s="71"/>
    </row>
    <row r="4758" spans="4:5" ht="26.1" customHeight="1">
      <c r="D4758" s="64"/>
      <c r="E4758" s="71"/>
    </row>
    <row r="4759" spans="4:5" ht="26.1" customHeight="1">
      <c r="D4759" s="64"/>
      <c r="E4759" s="71"/>
    </row>
    <row r="4760" spans="4:5" ht="26.1" customHeight="1">
      <c r="D4760" s="64"/>
      <c r="E4760" s="71"/>
    </row>
    <row r="4761" spans="4:5" ht="26.1" customHeight="1">
      <c r="D4761" s="64"/>
      <c r="E4761" s="71"/>
    </row>
    <row r="4762" spans="4:5" ht="26.1" customHeight="1">
      <c r="D4762" s="64"/>
      <c r="E4762" s="71"/>
    </row>
    <row r="4763" spans="4:5" ht="26.1" customHeight="1">
      <c r="D4763" s="64"/>
      <c r="E4763" s="71"/>
    </row>
    <row r="4764" spans="4:5" ht="26.1" customHeight="1">
      <c r="D4764" s="64"/>
      <c r="E4764" s="71"/>
    </row>
    <row r="4765" spans="4:5" ht="26.1" customHeight="1">
      <c r="D4765" s="64"/>
      <c r="E4765" s="71"/>
    </row>
    <row r="4766" spans="4:5" ht="26.1" customHeight="1">
      <c r="D4766" s="64"/>
      <c r="E4766" s="71"/>
    </row>
    <row r="4767" spans="4:5" ht="26.1" customHeight="1">
      <c r="D4767" s="64"/>
      <c r="E4767" s="71"/>
    </row>
    <row r="4768" spans="4:5" ht="26.1" customHeight="1">
      <c r="D4768" s="64"/>
      <c r="E4768" s="71"/>
    </row>
    <row r="4769" spans="4:5" ht="26.1" customHeight="1">
      <c r="D4769" s="64"/>
      <c r="E4769" s="71"/>
    </row>
    <row r="4770" spans="4:5" ht="26.1" customHeight="1">
      <c r="D4770" s="64"/>
      <c r="E4770" s="71"/>
    </row>
    <row r="4771" spans="4:5" ht="26.1" customHeight="1">
      <c r="D4771" s="64"/>
      <c r="E4771" s="71"/>
    </row>
    <row r="4772" spans="4:5" ht="26.1" customHeight="1">
      <c r="D4772" s="64"/>
      <c r="E4772" s="71"/>
    </row>
    <row r="4773" spans="4:5" ht="26.1" customHeight="1">
      <c r="D4773" s="64"/>
      <c r="E4773" s="71"/>
    </row>
    <row r="4774" spans="4:5" ht="26.1" customHeight="1">
      <c r="D4774" s="64"/>
      <c r="E4774" s="71"/>
    </row>
    <row r="4775" spans="4:5" ht="26.1" customHeight="1">
      <c r="D4775" s="64"/>
      <c r="E4775" s="71"/>
    </row>
    <row r="4776" spans="4:5" ht="26.1" customHeight="1">
      <c r="D4776" s="64"/>
      <c r="E4776" s="71"/>
    </row>
    <row r="4777" spans="4:5" ht="26.1" customHeight="1">
      <c r="D4777" s="64"/>
      <c r="E4777" s="71"/>
    </row>
    <row r="4778" spans="4:5" ht="26.1" customHeight="1">
      <c r="D4778" s="64"/>
      <c r="E4778" s="71"/>
    </row>
    <row r="4779" spans="4:5" ht="26.1" customHeight="1">
      <c r="D4779" s="64"/>
      <c r="E4779" s="71"/>
    </row>
    <row r="4780" spans="4:5" ht="26.1" customHeight="1">
      <c r="D4780" s="64"/>
      <c r="E4780" s="71"/>
    </row>
    <row r="4781" spans="4:5" ht="26.1" customHeight="1">
      <c r="D4781" s="64"/>
      <c r="E4781" s="71"/>
    </row>
    <row r="4782" spans="4:5" ht="26.1" customHeight="1">
      <c r="D4782" s="64"/>
      <c r="E4782" s="71"/>
    </row>
    <row r="4783" spans="4:5" ht="26.1" customHeight="1">
      <c r="D4783" s="64"/>
      <c r="E4783" s="71"/>
    </row>
    <row r="4784" spans="4:5" ht="26.1" customHeight="1">
      <c r="D4784" s="64"/>
      <c r="E4784" s="71"/>
    </row>
    <row r="4785" spans="4:5" ht="26.1" customHeight="1">
      <c r="D4785" s="64"/>
      <c r="E4785" s="71"/>
    </row>
    <row r="4786" spans="4:5" ht="26.1" customHeight="1">
      <c r="D4786" s="64"/>
      <c r="E4786" s="71"/>
    </row>
    <row r="4787" spans="4:5" ht="26.1" customHeight="1">
      <c r="D4787" s="64"/>
      <c r="E4787" s="71"/>
    </row>
    <row r="4788" spans="4:5" ht="26.1" customHeight="1">
      <c r="D4788" s="64"/>
      <c r="E4788" s="71"/>
    </row>
    <row r="4789" spans="4:5" ht="26.1" customHeight="1">
      <c r="D4789" s="64"/>
      <c r="E4789" s="71"/>
    </row>
    <row r="4790" spans="4:5" ht="26.1" customHeight="1">
      <c r="D4790" s="64"/>
      <c r="E4790" s="71"/>
    </row>
    <row r="4791" spans="4:5" ht="26.1" customHeight="1">
      <c r="D4791" s="64"/>
      <c r="E4791" s="71"/>
    </row>
    <row r="4792" spans="4:5" ht="26.1" customHeight="1">
      <c r="D4792" s="64"/>
      <c r="E4792" s="71"/>
    </row>
    <row r="4793" spans="4:5" ht="26.1" customHeight="1">
      <c r="D4793" s="64"/>
      <c r="E4793" s="71"/>
    </row>
    <row r="4794" spans="4:5" ht="26.1" customHeight="1">
      <c r="D4794" s="64"/>
      <c r="E4794" s="71"/>
    </row>
    <row r="4795" spans="4:5" ht="26.1" customHeight="1">
      <c r="D4795" s="64"/>
      <c r="E4795" s="71"/>
    </row>
    <row r="4796" spans="4:5" ht="26.1" customHeight="1">
      <c r="D4796" s="64"/>
      <c r="E4796" s="71"/>
    </row>
    <row r="4797" spans="4:5" ht="26.1" customHeight="1">
      <c r="D4797" s="64"/>
      <c r="E4797" s="71"/>
    </row>
    <row r="4798" spans="4:5" ht="26.1" customHeight="1">
      <c r="D4798" s="64"/>
      <c r="E4798" s="71"/>
    </row>
    <row r="4799" spans="4:5" ht="26.1" customHeight="1">
      <c r="D4799" s="64"/>
      <c r="E4799" s="71"/>
    </row>
    <row r="4800" spans="4:5" ht="26.1" customHeight="1">
      <c r="D4800" s="64"/>
      <c r="E4800" s="71"/>
    </row>
    <row r="4801" spans="4:5" ht="26.1" customHeight="1">
      <c r="D4801" s="64"/>
      <c r="E4801" s="71"/>
    </row>
    <row r="4802" spans="4:5" ht="26.1" customHeight="1">
      <c r="D4802" s="64"/>
      <c r="E4802" s="71"/>
    </row>
    <row r="4803" spans="4:5" ht="26.1" customHeight="1">
      <c r="D4803" s="64"/>
      <c r="E4803" s="71"/>
    </row>
    <row r="4804" spans="4:5" ht="26.1" customHeight="1">
      <c r="D4804" s="64"/>
      <c r="E4804" s="71"/>
    </row>
    <row r="4805" spans="4:5" ht="26.1" customHeight="1">
      <c r="D4805" s="64"/>
      <c r="E4805" s="71"/>
    </row>
    <row r="4806" spans="4:5" ht="26.1" customHeight="1">
      <c r="D4806" s="64"/>
      <c r="E4806" s="71"/>
    </row>
    <row r="4807" spans="4:5" ht="26.1" customHeight="1">
      <c r="D4807" s="64"/>
      <c r="E4807" s="71"/>
    </row>
    <row r="4808" spans="4:5" ht="26.1" customHeight="1">
      <c r="D4808" s="64"/>
      <c r="E4808" s="71"/>
    </row>
    <row r="4809" spans="4:5" ht="26.1" customHeight="1">
      <c r="D4809" s="64"/>
      <c r="E4809" s="71"/>
    </row>
    <row r="4810" spans="4:5" ht="26.1" customHeight="1">
      <c r="D4810" s="64"/>
      <c r="E4810" s="71"/>
    </row>
    <row r="4811" spans="4:5" ht="26.1" customHeight="1">
      <c r="D4811" s="64"/>
      <c r="E4811" s="71"/>
    </row>
    <row r="4812" spans="4:5" ht="26.1" customHeight="1">
      <c r="D4812" s="64"/>
      <c r="E4812" s="71"/>
    </row>
    <row r="4813" spans="4:5" ht="26.1" customHeight="1">
      <c r="D4813" s="64"/>
      <c r="E4813" s="71"/>
    </row>
    <row r="4814" spans="4:5" ht="26.1" customHeight="1">
      <c r="D4814" s="64"/>
      <c r="E4814" s="71"/>
    </row>
    <row r="4815" spans="4:5" ht="26.1" customHeight="1">
      <c r="D4815" s="64"/>
      <c r="E4815" s="71"/>
    </row>
    <row r="4816" spans="4:5" ht="26.1" customHeight="1">
      <c r="D4816" s="64"/>
      <c r="E4816" s="71"/>
    </row>
    <row r="4817" spans="4:5" ht="26.1" customHeight="1">
      <c r="D4817" s="64"/>
      <c r="E4817" s="71"/>
    </row>
    <row r="4818" spans="4:5" ht="26.1" customHeight="1">
      <c r="D4818" s="64"/>
      <c r="E4818" s="71"/>
    </row>
    <row r="4819" spans="4:5" ht="26.1" customHeight="1">
      <c r="D4819" s="64"/>
      <c r="E4819" s="71"/>
    </row>
    <row r="4820" spans="4:5" ht="26.1" customHeight="1">
      <c r="D4820" s="64"/>
      <c r="E4820" s="71"/>
    </row>
    <row r="4821" spans="4:5" ht="26.1" customHeight="1">
      <c r="D4821" s="64"/>
      <c r="E4821" s="71"/>
    </row>
    <row r="4822" spans="4:5" ht="26.1" customHeight="1">
      <c r="D4822" s="64"/>
      <c r="E4822" s="71"/>
    </row>
    <row r="4823" spans="4:5" ht="26.1" customHeight="1">
      <c r="D4823" s="64"/>
      <c r="E4823" s="71"/>
    </row>
    <row r="4824" spans="4:5" ht="26.1" customHeight="1">
      <c r="D4824" s="64"/>
      <c r="E4824" s="71"/>
    </row>
    <row r="4825" spans="4:5" ht="26.1" customHeight="1">
      <c r="D4825" s="64"/>
      <c r="E4825" s="71"/>
    </row>
    <row r="4826" spans="4:5" ht="26.1" customHeight="1">
      <c r="D4826" s="64"/>
      <c r="E4826" s="71"/>
    </row>
    <row r="4827" spans="4:5" ht="26.1" customHeight="1">
      <c r="D4827" s="64"/>
      <c r="E4827" s="71"/>
    </row>
    <row r="4828" spans="4:5" ht="26.1" customHeight="1">
      <c r="D4828" s="64"/>
      <c r="E4828" s="71"/>
    </row>
    <row r="4829" spans="4:5" ht="26.1" customHeight="1">
      <c r="D4829" s="64"/>
      <c r="E4829" s="71"/>
    </row>
    <row r="4830" spans="4:5" ht="26.1" customHeight="1">
      <c r="D4830" s="64"/>
      <c r="E4830" s="71"/>
    </row>
    <row r="4831" spans="4:5" ht="26.1" customHeight="1">
      <c r="D4831" s="64"/>
      <c r="E4831" s="71"/>
    </row>
    <row r="4832" spans="4:5" ht="26.1" customHeight="1">
      <c r="D4832" s="64"/>
      <c r="E4832" s="71"/>
    </row>
    <row r="4833" spans="4:5" ht="26.1" customHeight="1">
      <c r="D4833" s="64"/>
      <c r="E4833" s="71"/>
    </row>
    <row r="4834" spans="4:5" ht="26.1" customHeight="1">
      <c r="D4834" s="64"/>
      <c r="E4834" s="71"/>
    </row>
    <row r="4835" spans="4:5" ht="26.1" customHeight="1">
      <c r="D4835" s="64"/>
      <c r="E4835" s="71"/>
    </row>
    <row r="4836" spans="4:5" ht="26.1" customHeight="1">
      <c r="D4836" s="64"/>
      <c r="E4836" s="71"/>
    </row>
    <row r="4837" spans="4:5" ht="26.1" customHeight="1">
      <c r="D4837" s="64"/>
      <c r="E4837" s="71"/>
    </row>
    <row r="4838" spans="4:5" ht="26.1" customHeight="1">
      <c r="D4838" s="64"/>
      <c r="E4838" s="71"/>
    </row>
    <row r="4839" spans="4:5" ht="26.1" customHeight="1">
      <c r="D4839" s="64"/>
      <c r="E4839" s="71"/>
    </row>
    <row r="4840" spans="4:5" ht="26.1" customHeight="1">
      <c r="D4840" s="64"/>
      <c r="E4840" s="71"/>
    </row>
    <row r="4841" spans="4:5" ht="26.1" customHeight="1">
      <c r="D4841" s="64"/>
      <c r="E4841" s="71"/>
    </row>
    <row r="4842" spans="4:5" ht="26.1" customHeight="1">
      <c r="D4842" s="64"/>
      <c r="E4842" s="71"/>
    </row>
    <row r="4843" spans="4:5" ht="26.1" customHeight="1">
      <c r="D4843" s="64"/>
      <c r="E4843" s="71"/>
    </row>
    <row r="4844" spans="4:5" ht="26.1" customHeight="1">
      <c r="D4844" s="64"/>
      <c r="E4844" s="71"/>
    </row>
    <row r="4845" spans="4:5" ht="26.1" customHeight="1">
      <c r="D4845" s="64"/>
      <c r="E4845" s="71"/>
    </row>
    <row r="4846" spans="4:5" ht="26.1" customHeight="1">
      <c r="D4846" s="64"/>
      <c r="E4846" s="71"/>
    </row>
    <row r="4847" spans="4:5" ht="26.1" customHeight="1">
      <c r="D4847" s="64"/>
      <c r="E4847" s="71"/>
    </row>
    <row r="4848" spans="4:5" ht="26.1" customHeight="1">
      <c r="D4848" s="64"/>
      <c r="E4848" s="71"/>
    </row>
    <row r="4849" spans="4:5" ht="26.1" customHeight="1">
      <c r="D4849" s="64"/>
      <c r="E4849" s="71"/>
    </row>
    <row r="4850" spans="4:5" ht="26.1" customHeight="1">
      <c r="D4850" s="64"/>
      <c r="E4850" s="71"/>
    </row>
    <row r="4851" spans="4:5" ht="26.1" customHeight="1">
      <c r="D4851" s="64"/>
      <c r="E4851" s="71"/>
    </row>
    <row r="4852" spans="4:5" ht="26.1" customHeight="1">
      <c r="D4852" s="64"/>
      <c r="E4852" s="71"/>
    </row>
    <row r="4853" spans="4:5" ht="26.1" customHeight="1">
      <c r="D4853" s="64"/>
      <c r="E4853" s="71"/>
    </row>
    <row r="4854" spans="4:5" ht="26.1" customHeight="1">
      <c r="D4854" s="64"/>
      <c r="E4854" s="71"/>
    </row>
    <row r="4855" spans="4:5" ht="26.1" customHeight="1">
      <c r="D4855" s="64"/>
      <c r="E4855" s="71"/>
    </row>
    <row r="4856" spans="4:5" ht="26.1" customHeight="1">
      <c r="D4856" s="64"/>
      <c r="E4856" s="71"/>
    </row>
    <row r="4857" spans="4:5" ht="26.1" customHeight="1">
      <c r="D4857" s="64"/>
      <c r="E4857" s="71"/>
    </row>
    <row r="4858" spans="4:5" ht="26.1" customHeight="1">
      <c r="D4858" s="64"/>
      <c r="E4858" s="71"/>
    </row>
    <row r="4859" spans="4:5" ht="26.1" customHeight="1">
      <c r="D4859" s="64"/>
      <c r="E4859" s="71"/>
    </row>
    <row r="4860" spans="4:5" ht="26.1" customHeight="1">
      <c r="D4860" s="64"/>
      <c r="E4860" s="71"/>
    </row>
    <row r="4861" spans="4:5" ht="26.1" customHeight="1">
      <c r="D4861" s="64"/>
      <c r="E4861" s="71"/>
    </row>
    <row r="4862" spans="4:5" ht="26.1" customHeight="1">
      <c r="D4862" s="64"/>
      <c r="E4862" s="71"/>
    </row>
    <row r="4863" spans="4:5" ht="26.1" customHeight="1">
      <c r="D4863" s="64"/>
      <c r="E4863" s="71"/>
    </row>
    <row r="4864" spans="4:5" ht="26.1" customHeight="1">
      <c r="D4864" s="64"/>
      <c r="E4864" s="71"/>
    </row>
    <row r="4865" spans="4:5" ht="26.1" customHeight="1">
      <c r="D4865" s="64"/>
      <c r="E4865" s="71"/>
    </row>
    <row r="4866" spans="4:5" ht="26.1" customHeight="1">
      <c r="D4866" s="64"/>
      <c r="E4866" s="71"/>
    </row>
    <row r="4867" spans="4:5" ht="26.1" customHeight="1">
      <c r="D4867" s="64"/>
      <c r="E4867" s="71"/>
    </row>
    <row r="4868" spans="4:5" ht="26.1" customHeight="1">
      <c r="D4868" s="64"/>
      <c r="E4868" s="71"/>
    </row>
    <row r="4869" spans="4:5" ht="26.1" customHeight="1">
      <c r="D4869" s="64"/>
      <c r="E4869" s="71"/>
    </row>
    <row r="4870" spans="4:5" ht="26.1" customHeight="1">
      <c r="D4870" s="64"/>
      <c r="E4870" s="71"/>
    </row>
    <row r="4871" spans="4:5" ht="26.1" customHeight="1">
      <c r="D4871" s="64"/>
      <c r="E4871" s="71"/>
    </row>
    <row r="4872" spans="4:5" ht="26.1" customHeight="1">
      <c r="D4872" s="64"/>
      <c r="E4872" s="71"/>
    </row>
    <row r="4873" spans="4:5" ht="26.1" customHeight="1">
      <c r="D4873" s="64"/>
      <c r="E4873" s="71"/>
    </row>
    <row r="4874" spans="4:5" ht="26.1" customHeight="1">
      <c r="D4874" s="64"/>
      <c r="E4874" s="71"/>
    </row>
    <row r="4875" spans="4:5" ht="26.1" customHeight="1">
      <c r="D4875" s="64"/>
      <c r="E4875" s="71"/>
    </row>
    <row r="4876" spans="4:5" ht="26.1" customHeight="1">
      <c r="D4876" s="64"/>
      <c r="E4876" s="71"/>
    </row>
    <row r="4877" spans="4:5" ht="26.1" customHeight="1">
      <c r="D4877" s="64"/>
      <c r="E4877" s="71"/>
    </row>
    <row r="4878" spans="4:5" ht="26.1" customHeight="1">
      <c r="D4878" s="64"/>
      <c r="E4878" s="71"/>
    </row>
    <row r="4879" spans="4:5" ht="26.1" customHeight="1">
      <c r="D4879" s="64"/>
      <c r="E4879" s="71"/>
    </row>
    <row r="4880" spans="4:5" ht="26.1" customHeight="1">
      <c r="D4880" s="64"/>
      <c r="E4880" s="71"/>
    </row>
    <row r="4881" spans="4:5" ht="26.1" customHeight="1">
      <c r="D4881" s="64"/>
      <c r="E4881" s="71"/>
    </row>
    <row r="4882" spans="4:5" ht="26.1" customHeight="1">
      <c r="D4882" s="64"/>
      <c r="E4882" s="71"/>
    </row>
    <row r="4883" spans="4:5" ht="26.1" customHeight="1">
      <c r="D4883" s="64"/>
      <c r="E4883" s="71"/>
    </row>
    <row r="4884" spans="4:5" ht="26.1" customHeight="1">
      <c r="D4884" s="64"/>
      <c r="E4884" s="71"/>
    </row>
    <row r="4885" spans="4:5" ht="26.1" customHeight="1">
      <c r="D4885" s="64"/>
      <c r="E4885" s="71"/>
    </row>
    <row r="4886" spans="4:5" ht="26.1" customHeight="1">
      <c r="D4886" s="64"/>
      <c r="E4886" s="71"/>
    </row>
    <row r="4887" spans="4:5" ht="26.1" customHeight="1">
      <c r="D4887" s="64"/>
      <c r="E4887" s="71"/>
    </row>
    <row r="4888" spans="4:5" ht="26.1" customHeight="1">
      <c r="D4888" s="64"/>
      <c r="E4888" s="71"/>
    </row>
    <row r="4889" spans="4:5" ht="26.1" customHeight="1">
      <c r="D4889" s="64"/>
      <c r="E4889" s="71"/>
    </row>
    <row r="4890" spans="4:5" ht="26.1" customHeight="1">
      <c r="D4890" s="64"/>
      <c r="E4890" s="71"/>
    </row>
    <row r="4891" spans="4:5" ht="26.1" customHeight="1">
      <c r="D4891" s="64"/>
      <c r="E4891" s="71"/>
    </row>
    <row r="4892" spans="4:5" ht="26.1" customHeight="1">
      <c r="D4892" s="64"/>
      <c r="E4892" s="71"/>
    </row>
    <row r="4893" spans="4:5" ht="26.1" customHeight="1">
      <c r="D4893" s="64"/>
      <c r="E4893" s="71"/>
    </row>
    <row r="4894" spans="4:5" ht="26.1" customHeight="1">
      <c r="D4894" s="64"/>
      <c r="E4894" s="71"/>
    </row>
    <row r="4895" spans="4:5" ht="26.1" customHeight="1">
      <c r="D4895" s="64"/>
      <c r="E4895" s="71"/>
    </row>
    <row r="4896" spans="4:5" ht="26.1" customHeight="1">
      <c r="D4896" s="64"/>
      <c r="E4896" s="71"/>
    </row>
    <row r="4897" spans="4:5" ht="26.1" customHeight="1">
      <c r="D4897" s="64"/>
      <c r="E4897" s="71"/>
    </row>
    <row r="4898" spans="4:5" ht="26.1" customHeight="1">
      <c r="D4898" s="64"/>
      <c r="E4898" s="71"/>
    </row>
    <row r="4899" spans="4:5" ht="26.1" customHeight="1">
      <c r="D4899" s="64"/>
      <c r="E4899" s="71"/>
    </row>
    <row r="4900" spans="4:5" ht="26.1" customHeight="1">
      <c r="D4900" s="64"/>
      <c r="E4900" s="71"/>
    </row>
    <row r="4901" spans="4:5" ht="26.1" customHeight="1">
      <c r="D4901" s="64"/>
      <c r="E4901" s="71"/>
    </row>
    <row r="4902" spans="4:5" ht="26.1" customHeight="1">
      <c r="D4902" s="64"/>
      <c r="E4902" s="71"/>
    </row>
    <row r="4903" spans="4:5" ht="26.1" customHeight="1">
      <c r="D4903" s="64"/>
      <c r="E4903" s="71"/>
    </row>
    <row r="4904" spans="4:5" ht="26.1" customHeight="1">
      <c r="D4904" s="64"/>
      <c r="E4904" s="71"/>
    </row>
    <row r="4905" spans="4:5" ht="26.1" customHeight="1">
      <c r="D4905" s="64"/>
      <c r="E4905" s="71"/>
    </row>
    <row r="4906" spans="4:5" ht="26.1" customHeight="1">
      <c r="D4906" s="64"/>
      <c r="E4906" s="71"/>
    </row>
    <row r="4907" spans="4:5" ht="26.1" customHeight="1">
      <c r="D4907" s="64"/>
      <c r="E4907" s="71"/>
    </row>
    <row r="4908" spans="4:5" ht="26.1" customHeight="1">
      <c r="D4908" s="64"/>
      <c r="E4908" s="71"/>
    </row>
    <row r="4909" spans="4:5" ht="26.1" customHeight="1">
      <c r="D4909" s="64"/>
      <c r="E4909" s="71"/>
    </row>
    <row r="4910" spans="4:5" ht="26.1" customHeight="1">
      <c r="D4910" s="64"/>
      <c r="E4910" s="71"/>
    </row>
    <row r="4911" spans="4:5" ht="26.1" customHeight="1">
      <c r="D4911" s="64"/>
      <c r="E4911" s="71"/>
    </row>
    <row r="4912" spans="4:5" ht="26.1" customHeight="1">
      <c r="D4912" s="64"/>
      <c r="E4912" s="71"/>
    </row>
    <row r="4913" spans="4:5" ht="26.1" customHeight="1">
      <c r="D4913" s="64"/>
      <c r="E4913" s="71"/>
    </row>
    <row r="4914" spans="4:5" ht="26.1" customHeight="1">
      <c r="D4914" s="64"/>
      <c r="E4914" s="71"/>
    </row>
    <row r="4915" spans="4:5" ht="26.1" customHeight="1">
      <c r="D4915" s="64"/>
      <c r="E4915" s="71"/>
    </row>
    <row r="4916" spans="4:5" ht="26.1" customHeight="1">
      <c r="D4916" s="64"/>
      <c r="E4916" s="71"/>
    </row>
    <row r="4917" spans="4:5" ht="26.1" customHeight="1">
      <c r="D4917" s="64"/>
      <c r="E4917" s="71"/>
    </row>
    <row r="4918" spans="4:5" ht="26.1" customHeight="1">
      <c r="D4918" s="64"/>
      <c r="E4918" s="71"/>
    </row>
    <row r="4919" spans="4:5" ht="26.1" customHeight="1">
      <c r="D4919" s="64"/>
      <c r="E4919" s="71"/>
    </row>
    <row r="4920" spans="4:5" ht="26.1" customHeight="1">
      <c r="D4920" s="64"/>
      <c r="E4920" s="71"/>
    </row>
    <row r="4921" spans="4:5" ht="26.1" customHeight="1">
      <c r="D4921" s="64"/>
      <c r="E4921" s="71"/>
    </row>
    <row r="4922" spans="4:5" ht="26.1" customHeight="1">
      <c r="D4922" s="64"/>
      <c r="E4922" s="71"/>
    </row>
    <row r="4923" spans="4:5" ht="26.1" customHeight="1">
      <c r="D4923" s="64"/>
      <c r="E4923" s="71"/>
    </row>
    <row r="4924" spans="4:5" ht="26.1" customHeight="1">
      <c r="D4924" s="64"/>
      <c r="E4924" s="71"/>
    </row>
    <row r="4925" spans="4:5" ht="26.1" customHeight="1">
      <c r="D4925" s="64"/>
      <c r="E4925" s="71"/>
    </row>
    <row r="4926" spans="4:5" ht="26.1" customHeight="1">
      <c r="D4926" s="64"/>
      <c r="E4926" s="71"/>
    </row>
    <row r="4927" spans="4:5" ht="26.1" customHeight="1">
      <c r="D4927" s="64"/>
      <c r="E4927" s="71"/>
    </row>
    <row r="4928" spans="4:5" ht="26.1" customHeight="1">
      <c r="D4928" s="64"/>
      <c r="E4928" s="71"/>
    </row>
    <row r="4929" spans="4:5" ht="26.1" customHeight="1">
      <c r="D4929" s="64"/>
      <c r="E4929" s="71"/>
    </row>
    <row r="4930" spans="4:5" ht="26.1" customHeight="1">
      <c r="D4930" s="64"/>
      <c r="E4930" s="71"/>
    </row>
    <row r="4931" spans="4:5" ht="26.1" customHeight="1">
      <c r="D4931" s="64"/>
      <c r="E4931" s="71"/>
    </row>
    <row r="4932" spans="4:5" ht="26.1" customHeight="1">
      <c r="D4932" s="64"/>
      <c r="E4932" s="71"/>
    </row>
    <row r="4933" spans="4:5" ht="26.1" customHeight="1">
      <c r="D4933" s="64"/>
      <c r="E4933" s="71"/>
    </row>
    <row r="4934" spans="4:5" ht="26.1" customHeight="1">
      <c r="D4934" s="64"/>
      <c r="E4934" s="71"/>
    </row>
    <row r="4935" spans="4:5" ht="26.1" customHeight="1">
      <c r="D4935" s="64"/>
      <c r="E4935" s="71"/>
    </row>
    <row r="4936" spans="4:5" ht="26.1" customHeight="1">
      <c r="D4936" s="64"/>
      <c r="E4936" s="71"/>
    </row>
    <row r="4937" spans="4:5" ht="26.1" customHeight="1">
      <c r="D4937" s="64"/>
      <c r="E4937" s="71"/>
    </row>
    <row r="4938" spans="4:5" ht="26.1" customHeight="1">
      <c r="D4938" s="64"/>
      <c r="E4938" s="71"/>
    </row>
    <row r="4939" spans="4:5" ht="26.1" customHeight="1">
      <c r="D4939" s="64"/>
      <c r="E4939" s="71"/>
    </row>
    <row r="4940" spans="4:5" ht="26.1" customHeight="1">
      <c r="D4940" s="64"/>
      <c r="E4940" s="71"/>
    </row>
    <row r="4941" spans="4:5" ht="26.1" customHeight="1">
      <c r="D4941" s="64"/>
      <c r="E4941" s="71"/>
    </row>
    <row r="4942" spans="4:5" ht="26.1" customHeight="1">
      <c r="D4942" s="64"/>
      <c r="E4942" s="71"/>
    </row>
    <row r="4943" spans="4:5" ht="26.1" customHeight="1">
      <c r="D4943" s="64"/>
      <c r="E4943" s="71"/>
    </row>
    <row r="4944" spans="4:5" ht="26.1" customHeight="1">
      <c r="D4944" s="64"/>
      <c r="E4944" s="71"/>
    </row>
    <row r="4945" spans="4:5" ht="26.1" customHeight="1">
      <c r="D4945" s="64"/>
      <c r="E4945" s="71"/>
    </row>
    <row r="4946" spans="4:5" ht="26.1" customHeight="1">
      <c r="D4946" s="64"/>
      <c r="E4946" s="71"/>
    </row>
    <row r="4947" spans="4:5" ht="26.1" customHeight="1">
      <c r="D4947" s="64"/>
      <c r="E4947" s="71"/>
    </row>
    <row r="4948" spans="4:5" ht="26.1" customHeight="1">
      <c r="D4948" s="64"/>
      <c r="E4948" s="71"/>
    </row>
    <row r="4949" spans="4:5" ht="26.1" customHeight="1">
      <c r="D4949" s="64"/>
      <c r="E4949" s="71"/>
    </row>
    <row r="4950" spans="4:5" ht="26.1" customHeight="1">
      <c r="D4950" s="64"/>
      <c r="E4950" s="71"/>
    </row>
    <row r="4951" spans="4:5" ht="26.1" customHeight="1">
      <c r="D4951" s="64"/>
      <c r="E4951" s="71"/>
    </row>
    <row r="4952" spans="4:5" ht="26.1" customHeight="1">
      <c r="D4952" s="64"/>
      <c r="E4952" s="71"/>
    </row>
    <row r="4953" spans="4:5" ht="26.1" customHeight="1">
      <c r="D4953" s="64"/>
      <c r="E4953" s="71"/>
    </row>
    <row r="4954" spans="4:5" ht="26.1" customHeight="1">
      <c r="D4954" s="64"/>
      <c r="E4954" s="71"/>
    </row>
    <row r="4955" spans="4:5" ht="26.1" customHeight="1">
      <c r="D4955" s="64"/>
      <c r="E4955" s="71"/>
    </row>
    <row r="4956" spans="4:5" ht="26.1" customHeight="1">
      <c r="D4956" s="64"/>
      <c r="E4956" s="71"/>
    </row>
    <row r="4957" spans="4:5" ht="26.1" customHeight="1">
      <c r="D4957" s="64"/>
      <c r="E4957" s="71"/>
    </row>
    <row r="4958" spans="4:5" ht="26.1" customHeight="1">
      <c r="D4958" s="64"/>
      <c r="E4958" s="71"/>
    </row>
    <row r="4959" spans="4:5" ht="26.1" customHeight="1">
      <c r="D4959" s="64"/>
      <c r="E4959" s="71"/>
    </row>
    <row r="4960" spans="4:5" ht="26.1" customHeight="1">
      <c r="D4960" s="64"/>
      <c r="E4960" s="71"/>
    </row>
    <row r="4961" spans="4:5" ht="26.1" customHeight="1">
      <c r="D4961" s="64"/>
      <c r="E4961" s="71"/>
    </row>
    <row r="4962" spans="4:5" ht="26.1" customHeight="1">
      <c r="D4962" s="64"/>
      <c r="E4962" s="71"/>
    </row>
    <row r="4963" spans="4:5" ht="26.1" customHeight="1">
      <c r="D4963" s="64"/>
      <c r="E4963" s="71"/>
    </row>
    <row r="4964" spans="4:5" ht="26.1" customHeight="1">
      <c r="D4964" s="64"/>
      <c r="E4964" s="71"/>
    </row>
    <row r="4965" spans="4:5" ht="26.1" customHeight="1">
      <c r="D4965" s="64"/>
      <c r="E4965" s="71"/>
    </row>
    <row r="4966" spans="4:5" ht="26.1" customHeight="1">
      <c r="D4966" s="64"/>
      <c r="E4966" s="71"/>
    </row>
    <row r="4967" spans="4:5" ht="26.1" customHeight="1">
      <c r="D4967" s="64"/>
      <c r="E4967" s="71"/>
    </row>
    <row r="4968" spans="4:5" ht="26.1" customHeight="1">
      <c r="D4968" s="64"/>
      <c r="E4968" s="71"/>
    </row>
    <row r="4969" spans="4:5" ht="26.1" customHeight="1">
      <c r="D4969" s="64"/>
      <c r="E4969" s="71"/>
    </row>
    <row r="4970" spans="4:5" ht="26.1" customHeight="1">
      <c r="D4970" s="64"/>
      <c r="E4970" s="71"/>
    </row>
    <row r="4971" spans="4:5" ht="26.1" customHeight="1">
      <c r="D4971" s="64"/>
      <c r="E4971" s="71"/>
    </row>
    <row r="4972" spans="4:5" ht="26.1" customHeight="1">
      <c r="D4972" s="64"/>
      <c r="E4972" s="71"/>
    </row>
    <row r="4973" spans="4:5" ht="26.1" customHeight="1">
      <c r="D4973" s="64"/>
      <c r="E4973" s="71"/>
    </row>
    <row r="4974" spans="4:5" ht="26.1" customHeight="1">
      <c r="D4974" s="64"/>
      <c r="E4974" s="71"/>
    </row>
    <row r="4975" spans="4:5" ht="26.1" customHeight="1">
      <c r="D4975" s="64"/>
      <c r="E4975" s="71"/>
    </row>
    <row r="4976" spans="4:5" ht="26.1" customHeight="1">
      <c r="D4976" s="64"/>
      <c r="E4976" s="71"/>
    </row>
    <row r="4977" spans="4:5" ht="26.1" customHeight="1">
      <c r="D4977" s="64"/>
      <c r="E4977" s="71"/>
    </row>
    <row r="4978" spans="4:5" ht="26.1" customHeight="1">
      <c r="D4978" s="64"/>
      <c r="E4978" s="71"/>
    </row>
    <row r="4979" spans="4:5" ht="26.1" customHeight="1">
      <c r="D4979" s="64"/>
      <c r="E4979" s="71"/>
    </row>
    <row r="4980" spans="4:5" ht="26.1" customHeight="1">
      <c r="D4980" s="64"/>
      <c r="E4980" s="71"/>
    </row>
    <row r="4981" spans="4:5" ht="26.1" customHeight="1">
      <c r="D4981" s="64"/>
      <c r="E4981" s="71"/>
    </row>
    <row r="4982" spans="4:5" ht="26.1" customHeight="1">
      <c r="D4982" s="64"/>
      <c r="E4982" s="71"/>
    </row>
    <row r="4983" spans="4:5" ht="26.1" customHeight="1">
      <c r="D4983" s="64"/>
      <c r="E4983" s="71"/>
    </row>
    <row r="4984" spans="4:5" ht="26.1" customHeight="1">
      <c r="D4984" s="64"/>
      <c r="E4984" s="71"/>
    </row>
    <row r="4985" spans="4:5" ht="26.1" customHeight="1">
      <c r="D4985" s="64"/>
      <c r="E4985" s="71"/>
    </row>
    <row r="4986" spans="4:5" ht="26.1" customHeight="1">
      <c r="D4986" s="64"/>
      <c r="E4986" s="71"/>
    </row>
    <row r="4987" spans="4:5" ht="26.1" customHeight="1">
      <c r="D4987" s="64"/>
      <c r="E4987" s="71"/>
    </row>
    <row r="4988" spans="4:5" ht="26.1" customHeight="1">
      <c r="D4988" s="64"/>
      <c r="E4988" s="71"/>
    </row>
    <row r="4989" spans="4:5" ht="26.1" customHeight="1">
      <c r="D4989" s="64"/>
      <c r="E4989" s="71"/>
    </row>
    <row r="4990" spans="4:5" ht="26.1" customHeight="1">
      <c r="D4990" s="64"/>
      <c r="E4990" s="71"/>
    </row>
    <row r="4991" spans="4:5" ht="26.1" customHeight="1">
      <c r="D4991" s="64"/>
      <c r="E4991" s="71"/>
    </row>
    <row r="4992" spans="4:5" ht="26.1" customHeight="1">
      <c r="D4992" s="64"/>
      <c r="E4992" s="71"/>
    </row>
    <row r="4993" spans="4:5" ht="26.1" customHeight="1">
      <c r="D4993" s="64"/>
      <c r="E4993" s="71"/>
    </row>
    <row r="4994" spans="4:5" ht="26.1" customHeight="1">
      <c r="D4994" s="64"/>
      <c r="E4994" s="71"/>
    </row>
    <row r="4995" spans="4:5" ht="26.1" customHeight="1">
      <c r="D4995" s="64"/>
      <c r="E4995" s="71"/>
    </row>
    <row r="4996" spans="4:5" ht="26.1" customHeight="1">
      <c r="D4996" s="64"/>
      <c r="E4996" s="71"/>
    </row>
    <row r="4997" spans="4:5" ht="26.1" customHeight="1">
      <c r="D4997" s="64"/>
      <c r="E4997" s="71"/>
    </row>
    <row r="4998" spans="4:5" ht="26.1" customHeight="1">
      <c r="D4998" s="64"/>
      <c r="E4998" s="71"/>
    </row>
    <row r="4999" spans="4:5" ht="26.1" customHeight="1">
      <c r="D4999" s="64"/>
      <c r="E4999" s="71"/>
    </row>
    <row r="5000" spans="4:5" ht="26.1" customHeight="1">
      <c r="D5000" s="64"/>
      <c r="E5000" s="71"/>
    </row>
    <row r="5001" spans="4:5" ht="26.1" customHeight="1">
      <c r="D5001" s="64"/>
      <c r="E5001" s="71"/>
    </row>
    <row r="5002" spans="4:5" ht="26.1" customHeight="1">
      <c r="D5002" s="64"/>
      <c r="E5002" s="71"/>
    </row>
    <row r="5003" spans="4:5" ht="26.1" customHeight="1">
      <c r="D5003" s="64"/>
      <c r="E5003" s="71"/>
    </row>
    <row r="5004" spans="4:5" ht="26.1" customHeight="1">
      <c r="D5004" s="64"/>
      <c r="E5004" s="71"/>
    </row>
    <row r="5005" spans="4:5" ht="26.1" customHeight="1">
      <c r="D5005" s="64"/>
      <c r="E5005" s="71"/>
    </row>
    <row r="5006" spans="4:5" ht="26.1" customHeight="1">
      <c r="D5006" s="64"/>
      <c r="E5006" s="71"/>
    </row>
    <row r="5007" spans="4:5" ht="26.1" customHeight="1">
      <c r="D5007" s="64"/>
      <c r="E5007" s="71"/>
    </row>
    <row r="5008" spans="4:5" ht="26.1" customHeight="1">
      <c r="D5008" s="64"/>
      <c r="E5008" s="71"/>
    </row>
    <row r="5009" spans="4:5" ht="26.1" customHeight="1">
      <c r="D5009" s="64"/>
      <c r="E5009" s="71"/>
    </row>
    <row r="5010" spans="4:5" ht="26.1" customHeight="1">
      <c r="D5010" s="64"/>
      <c r="E5010" s="71"/>
    </row>
    <row r="5011" spans="4:5" ht="26.1" customHeight="1">
      <c r="D5011" s="64"/>
      <c r="E5011" s="71"/>
    </row>
    <row r="5012" spans="4:5" ht="26.1" customHeight="1">
      <c r="D5012" s="64"/>
      <c r="E5012" s="71"/>
    </row>
    <row r="5013" spans="4:5" ht="26.1" customHeight="1">
      <c r="D5013" s="64"/>
      <c r="E5013" s="71"/>
    </row>
    <row r="5014" spans="4:5" ht="26.1" customHeight="1">
      <c r="D5014" s="64"/>
      <c r="E5014" s="71"/>
    </row>
    <row r="5015" spans="4:5" ht="26.1" customHeight="1">
      <c r="D5015" s="64"/>
      <c r="E5015" s="71"/>
    </row>
    <row r="5016" spans="4:5" ht="26.1" customHeight="1">
      <c r="D5016" s="64"/>
      <c r="E5016" s="71"/>
    </row>
    <row r="5017" spans="4:5" ht="26.1" customHeight="1">
      <c r="D5017" s="64"/>
      <c r="E5017" s="71"/>
    </row>
    <row r="5018" spans="4:5" ht="26.1" customHeight="1">
      <c r="D5018" s="64"/>
      <c r="E5018" s="71"/>
    </row>
    <row r="5019" spans="4:5" ht="26.1" customHeight="1">
      <c r="D5019" s="64"/>
      <c r="E5019" s="71"/>
    </row>
    <row r="5020" spans="4:5" ht="26.1" customHeight="1">
      <c r="D5020" s="64"/>
      <c r="E5020" s="71"/>
    </row>
    <row r="5021" spans="4:5" ht="26.1" customHeight="1">
      <c r="D5021" s="64"/>
      <c r="E5021" s="71"/>
    </row>
    <row r="5022" spans="4:5" ht="26.1" customHeight="1">
      <c r="D5022" s="64"/>
      <c r="E5022" s="71"/>
    </row>
    <row r="5023" spans="4:5" ht="26.1" customHeight="1">
      <c r="D5023" s="64"/>
      <c r="E5023" s="71"/>
    </row>
    <row r="5024" spans="4:5" ht="26.1" customHeight="1">
      <c r="D5024" s="64"/>
      <c r="E5024" s="71"/>
    </row>
    <row r="5025" spans="4:5" ht="26.1" customHeight="1">
      <c r="D5025" s="64"/>
      <c r="E5025" s="71"/>
    </row>
    <row r="5026" spans="4:5" ht="26.1" customHeight="1">
      <c r="D5026" s="64"/>
      <c r="E5026" s="71"/>
    </row>
    <row r="5027" spans="4:5" ht="26.1" customHeight="1">
      <c r="D5027" s="64"/>
      <c r="E5027" s="71"/>
    </row>
    <row r="5028" spans="4:5" ht="26.1" customHeight="1">
      <c r="D5028" s="64"/>
      <c r="E5028" s="71"/>
    </row>
    <row r="5029" spans="4:5" ht="26.1" customHeight="1">
      <c r="D5029" s="64"/>
      <c r="E5029" s="71"/>
    </row>
    <row r="5030" spans="4:5" ht="26.1" customHeight="1">
      <c r="D5030" s="64"/>
      <c r="E5030" s="71"/>
    </row>
    <row r="5031" spans="4:5" ht="26.1" customHeight="1">
      <c r="D5031" s="64"/>
      <c r="E5031" s="71"/>
    </row>
    <row r="5032" spans="4:5" ht="26.1" customHeight="1">
      <c r="D5032" s="64"/>
      <c r="E5032" s="71"/>
    </row>
    <row r="5033" spans="4:5" ht="26.1" customHeight="1">
      <c r="D5033" s="64"/>
      <c r="E5033" s="71"/>
    </row>
    <row r="5034" spans="4:5" ht="26.1" customHeight="1">
      <c r="D5034" s="64"/>
      <c r="E5034" s="71"/>
    </row>
    <row r="5035" spans="4:5" ht="26.1" customHeight="1">
      <c r="D5035" s="64"/>
      <c r="E5035" s="71"/>
    </row>
    <row r="5036" spans="4:5" ht="26.1" customHeight="1">
      <c r="D5036" s="64"/>
      <c r="E5036" s="71"/>
    </row>
    <row r="5037" spans="4:5" ht="26.1" customHeight="1">
      <c r="D5037" s="64"/>
      <c r="E5037" s="71"/>
    </row>
    <row r="5038" spans="4:5" ht="26.1" customHeight="1">
      <c r="D5038" s="64"/>
      <c r="E5038" s="71"/>
    </row>
    <row r="5039" spans="4:5" ht="26.1" customHeight="1">
      <c r="D5039" s="64"/>
      <c r="E5039" s="71"/>
    </row>
    <row r="5040" spans="4:5" ht="26.1" customHeight="1">
      <c r="D5040" s="64"/>
      <c r="E5040" s="71"/>
    </row>
    <row r="5041" spans="4:5" ht="26.1" customHeight="1">
      <c r="D5041" s="64"/>
      <c r="E5041" s="71"/>
    </row>
    <row r="5042" spans="4:5" ht="26.1" customHeight="1">
      <c r="D5042" s="64"/>
      <c r="E5042" s="71"/>
    </row>
    <row r="5043" spans="4:5" ht="26.1" customHeight="1">
      <c r="D5043" s="64"/>
      <c r="E5043" s="71"/>
    </row>
    <row r="5044" spans="4:5" ht="26.1" customHeight="1">
      <c r="D5044" s="64"/>
      <c r="E5044" s="71"/>
    </row>
    <row r="5045" spans="4:5" ht="26.1" customHeight="1">
      <c r="D5045" s="64"/>
      <c r="E5045" s="71"/>
    </row>
    <row r="5046" spans="4:5" ht="26.1" customHeight="1">
      <c r="D5046" s="64"/>
      <c r="E5046" s="71"/>
    </row>
    <row r="5047" spans="4:5" ht="26.1" customHeight="1">
      <c r="D5047" s="64"/>
      <c r="E5047" s="71"/>
    </row>
    <row r="5048" spans="4:5" ht="26.1" customHeight="1">
      <c r="D5048" s="64"/>
      <c r="E5048" s="71"/>
    </row>
    <row r="5049" spans="4:5" ht="26.1" customHeight="1">
      <c r="D5049" s="64"/>
      <c r="E5049" s="71"/>
    </row>
    <row r="5050" spans="4:5" ht="26.1" customHeight="1">
      <c r="D5050" s="64"/>
      <c r="E5050" s="71"/>
    </row>
    <row r="5051" spans="4:5" ht="26.1" customHeight="1">
      <c r="D5051" s="64"/>
      <c r="E5051" s="71"/>
    </row>
    <row r="5052" spans="4:5" ht="26.1" customHeight="1">
      <c r="D5052" s="64"/>
      <c r="E5052" s="71"/>
    </row>
    <row r="5053" spans="4:5" ht="26.1" customHeight="1">
      <c r="D5053" s="64"/>
      <c r="E5053" s="71"/>
    </row>
    <row r="5054" spans="4:5" ht="26.1" customHeight="1">
      <c r="D5054" s="64"/>
      <c r="E5054" s="71"/>
    </row>
    <row r="5055" spans="4:5" ht="26.1" customHeight="1">
      <c r="D5055" s="64"/>
      <c r="E5055" s="71"/>
    </row>
    <row r="5056" spans="4:5" ht="26.1" customHeight="1">
      <c r="D5056" s="64"/>
      <c r="E5056" s="71"/>
    </row>
    <row r="5057" spans="4:5" ht="26.1" customHeight="1">
      <c r="D5057" s="64"/>
      <c r="E5057" s="71"/>
    </row>
    <row r="5058" spans="4:5" ht="26.1" customHeight="1">
      <c r="D5058" s="64"/>
      <c r="E5058" s="71"/>
    </row>
    <row r="5059" spans="4:5" ht="26.1" customHeight="1">
      <c r="D5059" s="64"/>
      <c r="E5059" s="71"/>
    </row>
    <row r="5060" spans="4:5" ht="26.1" customHeight="1">
      <c r="D5060" s="64"/>
      <c r="E5060" s="71"/>
    </row>
    <row r="5061" spans="4:5" ht="26.1" customHeight="1">
      <c r="D5061" s="64"/>
      <c r="E5061" s="71"/>
    </row>
    <row r="5062" spans="4:5" ht="26.1" customHeight="1">
      <c r="D5062" s="64"/>
      <c r="E5062" s="71"/>
    </row>
    <row r="5063" spans="4:5" ht="26.1" customHeight="1">
      <c r="D5063" s="64"/>
      <c r="E5063" s="71"/>
    </row>
    <row r="5064" spans="4:5" ht="26.1" customHeight="1">
      <c r="D5064" s="64"/>
      <c r="E5064" s="71"/>
    </row>
    <row r="5065" spans="4:5" ht="26.1" customHeight="1">
      <c r="D5065" s="64"/>
      <c r="E5065" s="71"/>
    </row>
    <row r="5066" spans="4:5" ht="26.1" customHeight="1">
      <c r="D5066" s="64"/>
      <c r="E5066" s="71"/>
    </row>
    <row r="5067" spans="4:5" ht="26.1" customHeight="1">
      <c r="D5067" s="64"/>
      <c r="E5067" s="71"/>
    </row>
    <row r="5068" spans="4:5" ht="26.1" customHeight="1">
      <c r="D5068" s="64"/>
      <c r="E5068" s="71"/>
    </row>
    <row r="5069" spans="4:5" ht="26.1" customHeight="1">
      <c r="D5069" s="64"/>
      <c r="E5069" s="71"/>
    </row>
    <row r="5070" spans="4:5" ht="26.1" customHeight="1">
      <c r="D5070" s="64"/>
      <c r="E5070" s="71"/>
    </row>
    <row r="5071" spans="4:5" ht="26.1" customHeight="1">
      <c r="D5071" s="64"/>
      <c r="E5071" s="71"/>
    </row>
    <row r="5072" spans="4:5" ht="26.1" customHeight="1">
      <c r="D5072" s="64"/>
      <c r="E5072" s="71"/>
    </row>
    <row r="5073" spans="4:5" ht="26.1" customHeight="1">
      <c r="D5073" s="64"/>
      <c r="E5073" s="71"/>
    </row>
    <row r="5074" spans="4:5" ht="26.1" customHeight="1">
      <c r="D5074" s="64"/>
      <c r="E5074" s="71"/>
    </row>
    <row r="5075" spans="4:5" ht="26.1" customHeight="1">
      <c r="D5075" s="64"/>
      <c r="E5075" s="71"/>
    </row>
    <row r="5076" spans="4:5" ht="26.1" customHeight="1">
      <c r="D5076" s="64"/>
      <c r="E5076" s="71"/>
    </row>
    <row r="5077" spans="4:5" ht="26.1" customHeight="1">
      <c r="D5077" s="64"/>
      <c r="E5077" s="71"/>
    </row>
    <row r="5078" spans="4:5" ht="26.1" customHeight="1">
      <c r="D5078" s="64"/>
      <c r="E5078" s="71"/>
    </row>
    <row r="5079" spans="4:5" ht="26.1" customHeight="1">
      <c r="D5079" s="64"/>
      <c r="E5079" s="71"/>
    </row>
    <row r="5080" spans="4:5" ht="26.1" customHeight="1">
      <c r="D5080" s="64"/>
      <c r="E5080" s="71"/>
    </row>
    <row r="5081" spans="4:5" ht="26.1" customHeight="1">
      <c r="D5081" s="64"/>
      <c r="E5081" s="71"/>
    </row>
    <row r="5082" spans="4:5" ht="26.1" customHeight="1">
      <c r="D5082" s="64"/>
      <c r="E5082" s="71"/>
    </row>
    <row r="5083" spans="4:5" ht="26.1" customHeight="1">
      <c r="D5083" s="64"/>
      <c r="E5083" s="71"/>
    </row>
    <row r="5084" spans="4:5" ht="26.1" customHeight="1">
      <c r="D5084" s="64"/>
      <c r="E5084" s="71"/>
    </row>
    <row r="5085" spans="4:5" ht="26.1" customHeight="1">
      <c r="D5085" s="64"/>
      <c r="E5085" s="71"/>
    </row>
    <row r="5086" spans="4:5" ht="26.1" customHeight="1">
      <c r="D5086" s="64"/>
      <c r="E5086" s="71"/>
    </row>
    <row r="5087" spans="4:5" ht="26.1" customHeight="1">
      <c r="D5087" s="64"/>
      <c r="E5087" s="71"/>
    </row>
    <row r="5088" spans="4:5" ht="26.1" customHeight="1">
      <c r="D5088" s="64"/>
      <c r="E5088" s="71"/>
    </row>
    <row r="5089" spans="4:5" ht="26.1" customHeight="1">
      <c r="D5089" s="64"/>
      <c r="E5089" s="71"/>
    </row>
    <row r="5090" spans="4:5" ht="26.1" customHeight="1">
      <c r="D5090" s="64"/>
      <c r="E5090" s="71"/>
    </row>
    <row r="5091" spans="4:5" ht="26.1" customHeight="1">
      <c r="D5091" s="64"/>
      <c r="E5091" s="71"/>
    </row>
    <row r="5092" spans="4:5" ht="26.1" customHeight="1">
      <c r="D5092" s="64"/>
      <c r="E5092" s="71"/>
    </row>
    <row r="5093" spans="4:5" ht="26.1" customHeight="1">
      <c r="D5093" s="64"/>
      <c r="E5093" s="71"/>
    </row>
    <row r="5094" spans="4:5" ht="26.1" customHeight="1">
      <c r="D5094" s="64"/>
      <c r="E5094" s="71"/>
    </row>
    <row r="5095" spans="4:5" ht="26.1" customHeight="1">
      <c r="D5095" s="64"/>
      <c r="E5095" s="71"/>
    </row>
    <row r="5096" spans="4:5" ht="26.1" customHeight="1">
      <c r="D5096" s="64"/>
      <c r="E5096" s="71"/>
    </row>
    <row r="5097" spans="4:5" ht="26.1" customHeight="1">
      <c r="D5097" s="64"/>
      <c r="E5097" s="71"/>
    </row>
    <row r="5098" spans="4:5" ht="26.1" customHeight="1">
      <c r="D5098" s="64"/>
      <c r="E5098" s="71"/>
    </row>
    <row r="5099" spans="4:5" ht="26.1" customHeight="1">
      <c r="D5099" s="64"/>
      <c r="E5099" s="71"/>
    </row>
    <row r="5100" spans="4:5" ht="26.1" customHeight="1">
      <c r="D5100" s="64"/>
      <c r="E5100" s="71"/>
    </row>
    <row r="5101" spans="4:5" ht="26.1" customHeight="1">
      <c r="D5101" s="64"/>
      <c r="E5101" s="71"/>
    </row>
    <row r="5102" spans="4:5" ht="26.1" customHeight="1">
      <c r="D5102" s="64"/>
      <c r="E5102" s="71"/>
    </row>
    <row r="5103" spans="4:5" ht="26.1" customHeight="1">
      <c r="D5103" s="64"/>
      <c r="E5103" s="71"/>
    </row>
    <row r="5104" spans="4:5" ht="26.1" customHeight="1">
      <c r="D5104" s="64"/>
      <c r="E5104" s="71"/>
    </row>
    <row r="5105" spans="4:5" ht="26.1" customHeight="1">
      <c r="D5105" s="64"/>
      <c r="E5105" s="71"/>
    </row>
    <row r="5106" spans="4:5" ht="26.1" customHeight="1">
      <c r="D5106" s="64"/>
      <c r="E5106" s="71"/>
    </row>
    <row r="5107" spans="4:5" ht="26.1" customHeight="1">
      <c r="D5107" s="64"/>
      <c r="E5107" s="71"/>
    </row>
    <row r="5108" spans="4:5" ht="26.1" customHeight="1">
      <c r="D5108" s="64"/>
      <c r="E5108" s="71"/>
    </row>
    <row r="5109" spans="4:5" ht="26.1" customHeight="1">
      <c r="D5109" s="64"/>
      <c r="E5109" s="71"/>
    </row>
    <row r="5110" spans="4:5" ht="26.1" customHeight="1">
      <c r="D5110" s="64"/>
      <c r="E5110" s="71"/>
    </row>
    <row r="5111" spans="4:5" ht="26.1" customHeight="1">
      <c r="D5111" s="64"/>
      <c r="E5111" s="71"/>
    </row>
    <row r="5112" spans="4:5" ht="26.1" customHeight="1">
      <c r="D5112" s="64"/>
      <c r="E5112" s="71"/>
    </row>
    <row r="5113" spans="4:5" ht="26.1" customHeight="1">
      <c r="D5113" s="64"/>
      <c r="E5113" s="71"/>
    </row>
    <row r="5114" spans="4:5" ht="26.1" customHeight="1">
      <c r="D5114" s="64"/>
      <c r="E5114" s="71"/>
    </row>
    <row r="5115" spans="4:5" ht="26.1" customHeight="1">
      <c r="D5115" s="64"/>
      <c r="E5115" s="71"/>
    </row>
    <row r="5116" spans="4:5" ht="26.1" customHeight="1">
      <c r="D5116" s="64"/>
      <c r="E5116" s="71"/>
    </row>
    <row r="5117" spans="4:5" ht="26.1" customHeight="1">
      <c r="D5117" s="64"/>
      <c r="E5117" s="71"/>
    </row>
    <row r="5118" spans="4:5" ht="26.1" customHeight="1">
      <c r="D5118" s="64"/>
      <c r="E5118" s="71"/>
    </row>
    <row r="5119" spans="4:5" ht="26.1" customHeight="1">
      <c r="D5119" s="64"/>
      <c r="E5119" s="71"/>
    </row>
    <row r="5120" spans="4:5" ht="26.1" customHeight="1">
      <c r="D5120" s="64"/>
      <c r="E5120" s="71"/>
    </row>
    <row r="5121" spans="4:5" ht="26.1" customHeight="1">
      <c r="D5121" s="64"/>
      <c r="E5121" s="71"/>
    </row>
    <row r="5122" spans="4:5" ht="26.1" customHeight="1">
      <c r="D5122" s="64"/>
      <c r="E5122" s="71"/>
    </row>
    <row r="5123" spans="4:5" ht="26.1" customHeight="1">
      <c r="D5123" s="64"/>
      <c r="E5123" s="71"/>
    </row>
    <row r="5124" spans="4:5" ht="26.1" customHeight="1">
      <c r="D5124" s="64"/>
      <c r="E5124" s="71"/>
    </row>
    <row r="5125" spans="4:5" ht="26.1" customHeight="1">
      <c r="D5125" s="64"/>
      <c r="E5125" s="71"/>
    </row>
    <row r="5126" spans="4:5" ht="26.1" customHeight="1">
      <c r="D5126" s="64"/>
      <c r="E5126" s="71"/>
    </row>
    <row r="5127" spans="4:5" ht="26.1" customHeight="1">
      <c r="D5127" s="64"/>
      <c r="E5127" s="71"/>
    </row>
    <row r="5128" spans="4:5" ht="26.1" customHeight="1">
      <c r="D5128" s="64"/>
      <c r="E5128" s="71"/>
    </row>
    <row r="5129" spans="4:5" ht="26.1" customHeight="1">
      <c r="D5129" s="64"/>
      <c r="E5129" s="71"/>
    </row>
    <row r="5130" spans="4:5" ht="26.1" customHeight="1">
      <c r="D5130" s="64"/>
      <c r="E5130" s="71"/>
    </row>
    <row r="5131" spans="4:5" ht="26.1" customHeight="1">
      <c r="D5131" s="64"/>
      <c r="E5131" s="71"/>
    </row>
    <row r="5132" spans="4:5" ht="26.1" customHeight="1">
      <c r="D5132" s="64"/>
      <c r="E5132" s="71"/>
    </row>
    <row r="5133" spans="4:5" ht="26.1" customHeight="1">
      <c r="D5133" s="64"/>
      <c r="E5133" s="71"/>
    </row>
    <row r="5134" spans="4:5" ht="26.1" customHeight="1">
      <c r="D5134" s="64"/>
      <c r="E5134" s="71"/>
    </row>
    <row r="5135" spans="4:5" ht="26.1" customHeight="1">
      <c r="D5135" s="64"/>
      <c r="E5135" s="71"/>
    </row>
    <row r="5136" spans="4:5" ht="26.1" customHeight="1">
      <c r="D5136" s="64"/>
      <c r="E5136" s="71"/>
    </row>
    <row r="5137" spans="4:5" ht="26.1" customHeight="1">
      <c r="D5137" s="64"/>
      <c r="E5137" s="71"/>
    </row>
    <row r="5138" spans="4:5" ht="26.1" customHeight="1">
      <c r="D5138" s="64"/>
      <c r="E5138" s="71"/>
    </row>
    <row r="5139" spans="4:5" ht="26.1" customHeight="1">
      <c r="D5139" s="64"/>
      <c r="E5139" s="71"/>
    </row>
    <row r="5140" spans="4:5" ht="26.1" customHeight="1">
      <c r="D5140" s="64"/>
      <c r="E5140" s="71"/>
    </row>
    <row r="5141" spans="4:5" ht="26.1" customHeight="1">
      <c r="D5141" s="64"/>
      <c r="E5141" s="71"/>
    </row>
    <row r="5142" spans="4:5" ht="26.1" customHeight="1">
      <c r="D5142" s="64"/>
      <c r="E5142" s="71"/>
    </row>
    <row r="5143" spans="4:5" ht="26.1" customHeight="1">
      <c r="D5143" s="64"/>
      <c r="E5143" s="71"/>
    </row>
    <row r="5144" spans="4:5" ht="26.1" customHeight="1">
      <c r="D5144" s="64"/>
      <c r="E5144" s="71"/>
    </row>
    <row r="5145" spans="4:5" ht="26.1" customHeight="1">
      <c r="D5145" s="64"/>
      <c r="E5145" s="71"/>
    </row>
    <row r="5146" spans="4:5" ht="26.1" customHeight="1">
      <c r="D5146" s="64"/>
      <c r="E5146" s="71"/>
    </row>
    <row r="5147" spans="4:5" ht="26.1" customHeight="1">
      <c r="D5147" s="64"/>
      <c r="E5147" s="71"/>
    </row>
    <row r="5148" spans="4:5" ht="26.1" customHeight="1">
      <c r="D5148" s="64"/>
      <c r="E5148" s="71"/>
    </row>
    <row r="5149" spans="4:5" ht="26.1" customHeight="1">
      <c r="D5149" s="64"/>
      <c r="E5149" s="71"/>
    </row>
    <row r="5150" spans="4:5" ht="26.1" customHeight="1">
      <c r="D5150" s="64"/>
      <c r="E5150" s="71"/>
    </row>
    <row r="5151" spans="4:5" ht="26.1" customHeight="1">
      <c r="D5151" s="64"/>
      <c r="E5151" s="71"/>
    </row>
    <row r="5152" spans="4:5" ht="26.1" customHeight="1">
      <c r="D5152" s="64"/>
      <c r="E5152" s="71"/>
    </row>
    <row r="5153" spans="4:5" ht="26.1" customHeight="1">
      <c r="D5153" s="64"/>
      <c r="E5153" s="71"/>
    </row>
    <row r="5154" spans="4:5" ht="26.1" customHeight="1">
      <c r="D5154" s="64"/>
      <c r="E5154" s="71"/>
    </row>
    <row r="5155" spans="4:5" ht="26.1" customHeight="1">
      <c r="D5155" s="64"/>
      <c r="E5155" s="71"/>
    </row>
    <row r="5156" spans="4:5" ht="26.1" customHeight="1">
      <c r="D5156" s="64"/>
      <c r="E5156" s="71"/>
    </row>
    <row r="5157" spans="4:5" ht="26.1" customHeight="1">
      <c r="D5157" s="64"/>
      <c r="E5157" s="71"/>
    </row>
    <row r="5158" spans="4:5" ht="26.1" customHeight="1">
      <c r="D5158" s="64"/>
      <c r="E5158" s="71"/>
    </row>
    <row r="5159" spans="4:5" ht="26.1" customHeight="1">
      <c r="D5159" s="64"/>
      <c r="E5159" s="71"/>
    </row>
    <row r="5160" spans="4:5" ht="26.1" customHeight="1">
      <c r="D5160" s="64"/>
      <c r="E5160" s="71"/>
    </row>
    <row r="5161" spans="4:5" ht="26.1" customHeight="1">
      <c r="D5161" s="64"/>
      <c r="E5161" s="71"/>
    </row>
    <row r="5162" spans="4:5" ht="26.1" customHeight="1">
      <c r="D5162" s="64"/>
      <c r="E5162" s="71"/>
    </row>
    <row r="5163" spans="4:5" ht="26.1" customHeight="1">
      <c r="D5163" s="64"/>
      <c r="E5163" s="71"/>
    </row>
    <row r="5164" spans="4:5" ht="26.1" customHeight="1">
      <c r="D5164" s="64"/>
      <c r="E5164" s="71"/>
    </row>
    <row r="5165" spans="4:5" ht="26.1" customHeight="1">
      <c r="D5165" s="64"/>
      <c r="E5165" s="71"/>
    </row>
    <row r="5166" spans="4:5" ht="26.1" customHeight="1">
      <c r="D5166" s="64"/>
      <c r="E5166" s="71"/>
    </row>
    <row r="5167" spans="4:5" ht="26.1" customHeight="1">
      <c r="D5167" s="64"/>
      <c r="E5167" s="71"/>
    </row>
    <row r="5168" spans="4:5" ht="26.1" customHeight="1">
      <c r="D5168" s="64"/>
      <c r="E5168" s="71"/>
    </row>
    <row r="5169" spans="4:5" ht="26.1" customHeight="1">
      <c r="D5169" s="64"/>
      <c r="E5169" s="71"/>
    </row>
    <row r="5170" spans="4:5" ht="26.1" customHeight="1">
      <c r="D5170" s="64"/>
      <c r="E5170" s="71"/>
    </row>
    <row r="5171" spans="4:5" ht="26.1" customHeight="1">
      <c r="D5171" s="64"/>
      <c r="E5171" s="71"/>
    </row>
    <row r="5172" spans="4:5" ht="26.1" customHeight="1">
      <c r="D5172" s="64"/>
      <c r="E5172" s="71"/>
    </row>
    <row r="5173" spans="4:5" ht="26.1" customHeight="1">
      <c r="D5173" s="64"/>
      <c r="E5173" s="71"/>
    </row>
    <row r="5174" spans="4:5" ht="26.1" customHeight="1">
      <c r="D5174" s="64"/>
      <c r="E5174" s="71"/>
    </row>
    <row r="5175" spans="4:5" ht="26.1" customHeight="1">
      <c r="D5175" s="64"/>
      <c r="E5175" s="71"/>
    </row>
    <row r="5176" spans="4:5" ht="26.1" customHeight="1">
      <c r="D5176" s="64"/>
      <c r="E5176" s="71"/>
    </row>
    <row r="5177" spans="4:5" ht="26.1" customHeight="1">
      <c r="D5177" s="64"/>
      <c r="E5177" s="71"/>
    </row>
    <row r="5178" spans="4:5" ht="26.1" customHeight="1">
      <c r="D5178" s="64"/>
      <c r="E5178" s="71"/>
    </row>
    <row r="5179" spans="4:5" ht="26.1" customHeight="1">
      <c r="D5179" s="64"/>
      <c r="E5179" s="71"/>
    </row>
    <row r="5180" spans="4:5" ht="26.1" customHeight="1">
      <c r="D5180" s="64"/>
      <c r="E5180" s="71"/>
    </row>
    <row r="5181" spans="4:5" ht="26.1" customHeight="1">
      <c r="D5181" s="64"/>
      <c r="E5181" s="71"/>
    </row>
    <row r="5182" spans="4:5" ht="26.1" customHeight="1">
      <c r="D5182" s="64"/>
      <c r="E5182" s="71"/>
    </row>
    <row r="5183" spans="4:5" ht="26.1" customHeight="1">
      <c r="D5183" s="64"/>
      <c r="E5183" s="71"/>
    </row>
    <row r="5184" spans="4:5" ht="26.1" customHeight="1">
      <c r="D5184" s="64"/>
      <c r="E5184" s="71"/>
    </row>
    <row r="5185" spans="4:5" ht="26.1" customHeight="1">
      <c r="D5185" s="64"/>
      <c r="E5185" s="71"/>
    </row>
    <row r="5186" spans="4:5" ht="26.1" customHeight="1">
      <c r="D5186" s="64"/>
      <c r="E5186" s="71"/>
    </row>
    <row r="5187" spans="4:5" ht="26.1" customHeight="1">
      <c r="D5187" s="64"/>
      <c r="E5187" s="71"/>
    </row>
    <row r="5188" spans="4:5" ht="26.1" customHeight="1">
      <c r="D5188" s="64"/>
      <c r="E5188" s="71"/>
    </row>
    <row r="5189" spans="4:5" ht="26.1" customHeight="1">
      <c r="D5189" s="64"/>
      <c r="E5189" s="71"/>
    </row>
    <row r="5190" spans="4:5" ht="26.1" customHeight="1">
      <c r="D5190" s="64"/>
      <c r="E5190" s="71"/>
    </row>
    <row r="5191" spans="4:5" ht="26.1" customHeight="1">
      <c r="D5191" s="64"/>
      <c r="E5191" s="71"/>
    </row>
    <row r="5192" spans="4:5" ht="26.1" customHeight="1">
      <c r="D5192" s="64"/>
      <c r="E5192" s="71"/>
    </row>
    <row r="5193" spans="4:5" ht="26.1" customHeight="1">
      <c r="D5193" s="64"/>
      <c r="E5193" s="71"/>
    </row>
    <row r="5194" spans="4:5" ht="26.1" customHeight="1">
      <c r="D5194" s="64"/>
      <c r="E5194" s="71"/>
    </row>
    <row r="5195" spans="4:5" ht="26.1" customHeight="1">
      <c r="D5195" s="64"/>
      <c r="E5195" s="71"/>
    </row>
    <row r="5196" spans="4:5" ht="26.1" customHeight="1">
      <c r="D5196" s="64"/>
      <c r="E5196" s="71"/>
    </row>
    <row r="5197" spans="4:5" ht="26.1" customHeight="1">
      <c r="D5197" s="64"/>
      <c r="E5197" s="71"/>
    </row>
    <row r="5198" spans="4:5" ht="26.1" customHeight="1">
      <c r="D5198" s="64"/>
      <c r="E5198" s="71"/>
    </row>
    <row r="5199" spans="4:5" ht="26.1" customHeight="1">
      <c r="D5199" s="64"/>
      <c r="E5199" s="71"/>
    </row>
    <row r="5200" spans="4:5" ht="26.1" customHeight="1">
      <c r="D5200" s="64"/>
      <c r="E5200" s="71"/>
    </row>
    <row r="5201" spans="4:5" ht="26.1" customHeight="1">
      <c r="D5201" s="64"/>
      <c r="E5201" s="71"/>
    </row>
    <row r="5202" spans="4:5" ht="26.1" customHeight="1">
      <c r="D5202" s="64"/>
      <c r="E5202" s="71"/>
    </row>
    <row r="5203" spans="4:5" ht="26.1" customHeight="1">
      <c r="D5203" s="64"/>
      <c r="E5203" s="71"/>
    </row>
    <row r="5204" spans="4:5" ht="26.1" customHeight="1">
      <c r="D5204" s="64"/>
      <c r="E5204" s="71"/>
    </row>
    <row r="5205" spans="4:5" ht="26.1" customHeight="1">
      <c r="D5205" s="64"/>
      <c r="E5205" s="71"/>
    </row>
    <row r="5206" spans="4:5" ht="26.1" customHeight="1">
      <c r="D5206" s="64"/>
      <c r="E5206" s="71"/>
    </row>
    <row r="5207" spans="4:5" ht="26.1" customHeight="1">
      <c r="D5207" s="64"/>
      <c r="E5207" s="71"/>
    </row>
    <row r="5208" spans="4:5" ht="26.1" customHeight="1">
      <c r="D5208" s="64"/>
      <c r="E5208" s="71"/>
    </row>
    <row r="5209" spans="4:5" ht="26.1" customHeight="1">
      <c r="D5209" s="64"/>
      <c r="E5209" s="71"/>
    </row>
    <row r="5210" spans="4:5" ht="26.1" customHeight="1">
      <c r="D5210" s="64"/>
      <c r="E5210" s="71"/>
    </row>
    <row r="5211" spans="4:5" ht="26.1" customHeight="1">
      <c r="D5211" s="64"/>
      <c r="E5211" s="71"/>
    </row>
    <row r="5212" spans="4:5" ht="26.1" customHeight="1">
      <c r="D5212" s="64"/>
      <c r="E5212" s="71"/>
    </row>
    <row r="5213" spans="4:5" ht="26.1" customHeight="1">
      <c r="D5213" s="64"/>
      <c r="E5213" s="71"/>
    </row>
    <row r="5214" spans="4:5" ht="26.1" customHeight="1">
      <c r="D5214" s="64"/>
      <c r="E5214" s="71"/>
    </row>
    <row r="5215" spans="4:5" ht="26.1" customHeight="1">
      <c r="D5215" s="64"/>
      <c r="E5215" s="71"/>
    </row>
    <row r="5216" spans="4:5" ht="26.1" customHeight="1">
      <c r="D5216" s="64"/>
      <c r="E5216" s="71"/>
    </row>
    <row r="5217" spans="4:5" ht="26.1" customHeight="1">
      <c r="D5217" s="64"/>
      <c r="E5217" s="71"/>
    </row>
    <row r="5218" spans="4:5" ht="26.1" customHeight="1">
      <c r="D5218" s="64"/>
      <c r="E5218" s="71"/>
    </row>
    <row r="5219" spans="4:5" ht="26.1" customHeight="1">
      <c r="D5219" s="64"/>
      <c r="E5219" s="71"/>
    </row>
    <row r="5220" spans="4:5" ht="26.1" customHeight="1">
      <c r="D5220" s="64"/>
      <c r="E5220" s="71"/>
    </row>
    <row r="5221" spans="4:5" ht="26.1" customHeight="1">
      <c r="D5221" s="64"/>
      <c r="E5221" s="71"/>
    </row>
    <row r="5222" spans="4:5" ht="26.1" customHeight="1">
      <c r="D5222" s="64"/>
      <c r="E5222" s="71"/>
    </row>
    <row r="5223" spans="4:5" ht="26.1" customHeight="1">
      <c r="D5223" s="64"/>
      <c r="E5223" s="71"/>
    </row>
    <row r="5224" spans="4:5" ht="26.1" customHeight="1">
      <c r="D5224" s="64"/>
      <c r="E5224" s="71"/>
    </row>
    <row r="5225" spans="4:5" ht="26.1" customHeight="1">
      <c r="D5225" s="64"/>
      <c r="E5225" s="71"/>
    </row>
    <row r="5226" spans="4:5" ht="26.1" customHeight="1">
      <c r="D5226" s="64"/>
      <c r="E5226" s="71"/>
    </row>
    <row r="5227" spans="4:5" ht="26.1" customHeight="1">
      <c r="D5227" s="64"/>
      <c r="E5227" s="71"/>
    </row>
    <row r="5228" spans="4:5" ht="26.1" customHeight="1">
      <c r="D5228" s="64"/>
      <c r="E5228" s="71"/>
    </row>
    <row r="5229" spans="4:5" ht="26.1" customHeight="1">
      <c r="D5229" s="64"/>
      <c r="E5229" s="71"/>
    </row>
    <row r="5230" spans="4:5" ht="26.1" customHeight="1">
      <c r="D5230" s="64"/>
      <c r="E5230" s="71"/>
    </row>
    <row r="5231" spans="4:5" ht="26.1" customHeight="1">
      <c r="D5231" s="64"/>
      <c r="E5231" s="71"/>
    </row>
    <row r="5232" spans="4:5" ht="26.1" customHeight="1">
      <c r="D5232" s="64"/>
      <c r="E5232" s="71"/>
    </row>
    <row r="5233" spans="4:5" ht="26.1" customHeight="1">
      <c r="D5233" s="64"/>
      <c r="E5233" s="71"/>
    </row>
    <row r="5234" spans="4:5" ht="26.1" customHeight="1">
      <c r="D5234" s="64"/>
      <c r="E5234" s="71"/>
    </row>
    <row r="5235" spans="4:5" ht="26.1" customHeight="1">
      <c r="D5235" s="64"/>
      <c r="E5235" s="71"/>
    </row>
    <row r="5236" spans="4:5" ht="26.1" customHeight="1">
      <c r="D5236" s="64"/>
      <c r="E5236" s="71"/>
    </row>
    <row r="5237" spans="4:5" ht="26.1" customHeight="1">
      <c r="D5237" s="64"/>
      <c r="E5237" s="71"/>
    </row>
    <row r="5238" spans="4:5" ht="26.1" customHeight="1">
      <c r="D5238" s="64"/>
      <c r="E5238" s="71"/>
    </row>
    <row r="5239" spans="4:5" ht="26.1" customHeight="1">
      <c r="D5239" s="64"/>
      <c r="E5239" s="71"/>
    </row>
    <row r="5240" spans="4:5" ht="26.1" customHeight="1">
      <c r="D5240" s="64"/>
      <c r="E5240" s="71"/>
    </row>
    <row r="5241" spans="4:5" ht="26.1" customHeight="1">
      <c r="D5241" s="64"/>
      <c r="E5241" s="71"/>
    </row>
    <row r="5242" spans="4:5" ht="26.1" customHeight="1">
      <c r="D5242" s="64"/>
      <c r="E5242" s="71"/>
    </row>
    <row r="5243" spans="4:5" ht="26.1" customHeight="1">
      <c r="D5243" s="64"/>
      <c r="E5243" s="71"/>
    </row>
    <row r="5244" spans="4:5" ht="26.1" customHeight="1">
      <c r="D5244" s="64"/>
      <c r="E5244" s="71"/>
    </row>
    <row r="5245" spans="4:5" ht="26.1" customHeight="1">
      <c r="D5245" s="64"/>
      <c r="E5245" s="71"/>
    </row>
    <row r="5246" spans="4:5" ht="26.1" customHeight="1">
      <c r="D5246" s="64"/>
      <c r="E5246" s="71"/>
    </row>
    <row r="5247" spans="4:5" ht="26.1" customHeight="1">
      <c r="D5247" s="64"/>
      <c r="E5247" s="71"/>
    </row>
    <row r="5248" spans="4:5" ht="26.1" customHeight="1">
      <c r="D5248" s="64"/>
      <c r="E5248" s="71"/>
    </row>
    <row r="5249" spans="4:5" ht="26.1" customHeight="1">
      <c r="D5249" s="64"/>
      <c r="E5249" s="71"/>
    </row>
    <row r="5250" spans="4:5" ht="26.1" customHeight="1">
      <c r="D5250" s="64"/>
      <c r="E5250" s="71"/>
    </row>
    <row r="5251" spans="4:5" ht="26.1" customHeight="1">
      <c r="D5251" s="64"/>
      <c r="E5251" s="71"/>
    </row>
    <row r="5252" spans="4:5" ht="26.1" customHeight="1">
      <c r="D5252" s="64"/>
      <c r="E5252" s="71"/>
    </row>
    <row r="5253" spans="4:5" ht="26.1" customHeight="1">
      <c r="D5253" s="64"/>
      <c r="E5253" s="71"/>
    </row>
    <row r="5254" spans="4:5" ht="26.1" customHeight="1">
      <c r="D5254" s="64"/>
      <c r="E5254" s="71"/>
    </row>
    <row r="5255" spans="4:5" ht="26.1" customHeight="1">
      <c r="D5255" s="64"/>
      <c r="E5255" s="71"/>
    </row>
    <row r="5256" spans="4:5" ht="26.1" customHeight="1">
      <c r="D5256" s="64"/>
      <c r="E5256" s="71"/>
    </row>
    <row r="5257" spans="4:5" ht="26.1" customHeight="1">
      <c r="D5257" s="64"/>
      <c r="E5257" s="71"/>
    </row>
    <row r="5258" spans="4:5" ht="26.1" customHeight="1">
      <c r="D5258" s="64"/>
      <c r="E5258" s="71"/>
    </row>
    <row r="5259" spans="4:5" ht="26.1" customHeight="1">
      <c r="D5259" s="64"/>
      <c r="E5259" s="71"/>
    </row>
    <row r="5260" spans="4:5" ht="26.1" customHeight="1">
      <c r="D5260" s="64"/>
      <c r="E5260" s="71"/>
    </row>
    <row r="5261" spans="4:5" ht="26.1" customHeight="1">
      <c r="D5261" s="64"/>
      <c r="E5261" s="71"/>
    </row>
    <row r="5262" spans="4:5" ht="26.1" customHeight="1">
      <c r="D5262" s="64"/>
      <c r="E5262" s="71"/>
    </row>
    <row r="5263" spans="4:5" ht="26.1" customHeight="1">
      <c r="D5263" s="64"/>
      <c r="E5263" s="71"/>
    </row>
    <row r="5264" spans="4:5" ht="26.1" customHeight="1">
      <c r="D5264" s="64"/>
      <c r="E5264" s="71"/>
    </row>
    <row r="5265" spans="4:5" ht="26.1" customHeight="1">
      <c r="D5265" s="64"/>
      <c r="E5265" s="71"/>
    </row>
    <row r="5266" spans="4:5" ht="26.1" customHeight="1">
      <c r="D5266" s="64"/>
      <c r="E5266" s="71"/>
    </row>
    <row r="5267" spans="4:5" ht="26.1" customHeight="1">
      <c r="D5267" s="64"/>
      <c r="E5267" s="71"/>
    </row>
    <row r="5268" spans="4:5" ht="26.1" customHeight="1">
      <c r="D5268" s="64"/>
      <c r="E5268" s="71"/>
    </row>
    <row r="5269" spans="4:5" ht="26.1" customHeight="1">
      <c r="D5269" s="64"/>
      <c r="E5269" s="71"/>
    </row>
    <row r="5270" spans="4:5" ht="26.1" customHeight="1">
      <c r="D5270" s="64"/>
      <c r="E5270" s="71"/>
    </row>
    <row r="5271" spans="4:5" ht="26.1" customHeight="1">
      <c r="D5271" s="64"/>
      <c r="E5271" s="71"/>
    </row>
    <row r="5272" spans="4:5" ht="26.1" customHeight="1">
      <c r="D5272" s="64"/>
      <c r="E5272" s="71"/>
    </row>
    <row r="5273" spans="4:5" ht="26.1" customHeight="1">
      <c r="D5273" s="64"/>
      <c r="E5273" s="71"/>
    </row>
    <row r="5274" spans="4:5" ht="26.1" customHeight="1">
      <c r="D5274" s="64"/>
      <c r="E5274" s="71"/>
    </row>
    <row r="5275" spans="4:5" ht="26.1" customHeight="1">
      <c r="D5275" s="64"/>
      <c r="E5275" s="71"/>
    </row>
    <row r="5276" spans="4:5" ht="26.1" customHeight="1">
      <c r="D5276" s="64"/>
      <c r="E5276" s="71"/>
    </row>
    <row r="5277" spans="4:5" ht="26.1" customHeight="1">
      <c r="D5277" s="64"/>
      <c r="E5277" s="71"/>
    </row>
    <row r="5278" spans="4:5" ht="26.1" customHeight="1">
      <c r="D5278" s="64"/>
      <c r="E5278" s="71"/>
    </row>
    <row r="5279" spans="4:5" ht="26.1" customHeight="1">
      <c r="D5279" s="64"/>
      <c r="E5279" s="71"/>
    </row>
    <row r="5280" spans="4:5" ht="26.1" customHeight="1">
      <c r="D5280" s="64"/>
      <c r="E5280" s="71"/>
    </row>
    <row r="5281" spans="4:5" ht="26.1" customHeight="1">
      <c r="D5281" s="64"/>
      <c r="E5281" s="71"/>
    </row>
    <row r="5282" spans="4:5" ht="26.1" customHeight="1">
      <c r="D5282" s="64"/>
      <c r="E5282" s="71"/>
    </row>
    <row r="5283" spans="4:5" ht="26.1" customHeight="1">
      <c r="D5283" s="64"/>
      <c r="E5283" s="71"/>
    </row>
    <row r="5284" spans="4:5" ht="26.1" customHeight="1">
      <c r="D5284" s="64"/>
      <c r="E5284" s="71"/>
    </row>
    <row r="5285" spans="4:5" ht="26.1" customHeight="1">
      <c r="D5285" s="64"/>
      <c r="E5285" s="71"/>
    </row>
    <row r="5286" spans="4:5" ht="26.1" customHeight="1">
      <c r="D5286" s="64"/>
      <c r="E5286" s="71"/>
    </row>
    <row r="5287" spans="4:5" ht="26.1" customHeight="1">
      <c r="D5287" s="64"/>
      <c r="E5287" s="71"/>
    </row>
    <row r="5288" spans="4:5" ht="26.1" customHeight="1">
      <c r="D5288" s="64"/>
      <c r="E5288" s="71"/>
    </row>
    <row r="5289" spans="4:5" ht="26.1" customHeight="1">
      <c r="D5289" s="64"/>
      <c r="E5289" s="71"/>
    </row>
    <row r="5290" spans="4:5" ht="26.1" customHeight="1">
      <c r="D5290" s="64"/>
      <c r="E5290" s="71"/>
    </row>
    <row r="5291" spans="4:5" ht="26.1" customHeight="1">
      <c r="D5291" s="64"/>
      <c r="E5291" s="71"/>
    </row>
    <row r="5292" spans="4:5" ht="26.1" customHeight="1">
      <c r="D5292" s="64"/>
      <c r="E5292" s="71"/>
    </row>
    <row r="5293" spans="4:5" ht="26.1" customHeight="1">
      <c r="D5293" s="64"/>
      <c r="E5293" s="71"/>
    </row>
    <row r="5294" spans="4:5" ht="26.1" customHeight="1">
      <c r="D5294" s="64"/>
      <c r="E5294" s="71"/>
    </row>
    <row r="5295" spans="4:5" ht="26.1" customHeight="1">
      <c r="D5295" s="64"/>
      <c r="E5295" s="71"/>
    </row>
    <row r="5296" spans="4:5" ht="26.1" customHeight="1">
      <c r="D5296" s="64"/>
      <c r="E5296" s="71"/>
    </row>
    <row r="5297" spans="4:5" ht="26.1" customHeight="1">
      <c r="D5297" s="64"/>
      <c r="E5297" s="71"/>
    </row>
    <row r="5298" spans="4:5" ht="26.1" customHeight="1">
      <c r="D5298" s="64"/>
      <c r="E5298" s="71"/>
    </row>
    <row r="5299" spans="4:5" ht="26.1" customHeight="1">
      <c r="D5299" s="64"/>
      <c r="E5299" s="71"/>
    </row>
    <row r="5300" spans="4:5" ht="26.1" customHeight="1">
      <c r="D5300" s="64"/>
      <c r="E5300" s="71"/>
    </row>
    <row r="5301" spans="4:5" ht="26.1" customHeight="1">
      <c r="D5301" s="64"/>
      <c r="E5301" s="71"/>
    </row>
    <row r="5302" spans="4:5" ht="26.1" customHeight="1">
      <c r="D5302" s="64"/>
      <c r="E5302" s="71"/>
    </row>
    <row r="5303" spans="4:5" ht="26.1" customHeight="1">
      <c r="D5303" s="64"/>
      <c r="E5303" s="71"/>
    </row>
    <row r="5304" spans="4:5" ht="26.1" customHeight="1">
      <c r="D5304" s="64"/>
      <c r="E5304" s="71"/>
    </row>
    <row r="5305" spans="4:5" ht="26.1" customHeight="1">
      <c r="D5305" s="64"/>
      <c r="E5305" s="71"/>
    </row>
    <row r="5306" spans="4:5" ht="26.1" customHeight="1">
      <c r="D5306" s="64"/>
      <c r="E5306" s="71"/>
    </row>
    <row r="5307" spans="4:5" ht="26.1" customHeight="1">
      <c r="D5307" s="64"/>
      <c r="E5307" s="71"/>
    </row>
    <row r="5308" spans="4:5" ht="26.1" customHeight="1">
      <c r="D5308" s="64"/>
      <c r="E5308" s="71"/>
    </row>
    <row r="5309" spans="4:5" ht="26.1" customHeight="1">
      <c r="D5309" s="64"/>
      <c r="E5309" s="71"/>
    </row>
    <row r="5310" spans="4:5" ht="26.1" customHeight="1">
      <c r="D5310" s="64"/>
      <c r="E5310" s="71"/>
    </row>
    <row r="5311" spans="4:5" ht="26.1" customHeight="1">
      <c r="D5311" s="64"/>
      <c r="E5311" s="71"/>
    </row>
    <row r="5312" spans="4:5" ht="26.1" customHeight="1">
      <c r="D5312" s="64"/>
      <c r="E5312" s="71"/>
    </row>
    <row r="5313" spans="4:5" ht="26.1" customHeight="1">
      <c r="D5313" s="64"/>
      <c r="E5313" s="71"/>
    </row>
    <row r="5314" spans="4:5" ht="26.1" customHeight="1">
      <c r="D5314" s="64"/>
      <c r="E5314" s="71"/>
    </row>
    <row r="5315" spans="4:5" ht="26.1" customHeight="1">
      <c r="D5315" s="64"/>
      <c r="E5315" s="71"/>
    </row>
    <row r="5316" spans="4:5" ht="26.1" customHeight="1">
      <c r="D5316" s="64"/>
      <c r="E5316" s="71"/>
    </row>
    <row r="5317" spans="4:5" ht="26.1" customHeight="1">
      <c r="D5317" s="64"/>
      <c r="E5317" s="71"/>
    </row>
    <row r="5318" spans="4:5" ht="26.1" customHeight="1">
      <c r="D5318" s="64"/>
      <c r="E5318" s="71"/>
    </row>
    <row r="5319" spans="4:5" ht="26.1" customHeight="1">
      <c r="D5319" s="64"/>
      <c r="E5319" s="71"/>
    </row>
    <row r="5320" spans="4:5" ht="26.1" customHeight="1">
      <c r="D5320" s="64"/>
      <c r="E5320" s="71"/>
    </row>
    <row r="5321" spans="4:5" ht="26.1" customHeight="1">
      <c r="D5321" s="64"/>
      <c r="E5321" s="71"/>
    </row>
    <row r="5322" spans="4:5" ht="26.1" customHeight="1">
      <c r="D5322" s="64"/>
      <c r="E5322" s="71"/>
    </row>
    <row r="5323" spans="4:5" ht="26.1" customHeight="1">
      <c r="D5323" s="64"/>
      <c r="E5323" s="71"/>
    </row>
    <row r="5324" spans="4:5" ht="26.1" customHeight="1">
      <c r="D5324" s="64"/>
      <c r="E5324" s="71"/>
    </row>
    <row r="5325" spans="4:5" ht="26.1" customHeight="1">
      <c r="D5325" s="64"/>
      <c r="E5325" s="71"/>
    </row>
    <row r="5326" spans="4:5" ht="26.1" customHeight="1">
      <c r="D5326" s="64"/>
      <c r="E5326" s="71"/>
    </row>
    <row r="5327" spans="4:5" ht="26.1" customHeight="1">
      <c r="D5327" s="64"/>
      <c r="E5327" s="71"/>
    </row>
    <row r="5328" spans="4:5" ht="26.1" customHeight="1">
      <c r="D5328" s="64"/>
      <c r="E5328" s="71"/>
    </row>
    <row r="5329" spans="4:5" ht="26.1" customHeight="1">
      <c r="D5329" s="64"/>
      <c r="E5329" s="71"/>
    </row>
    <row r="5330" spans="4:5" ht="26.1" customHeight="1">
      <c r="D5330" s="64"/>
      <c r="E5330" s="71"/>
    </row>
    <row r="5331" spans="4:5" ht="26.1" customHeight="1">
      <c r="D5331" s="64"/>
      <c r="E5331" s="71"/>
    </row>
    <row r="5332" spans="4:5" ht="26.1" customHeight="1">
      <c r="D5332" s="64"/>
      <c r="E5332" s="71"/>
    </row>
    <row r="5333" spans="4:5" ht="26.1" customHeight="1">
      <c r="D5333" s="64"/>
      <c r="E5333" s="71"/>
    </row>
    <row r="5334" spans="4:5" ht="26.1" customHeight="1">
      <c r="D5334" s="64"/>
      <c r="E5334" s="71"/>
    </row>
    <row r="5335" spans="4:5" ht="26.1" customHeight="1">
      <c r="D5335" s="64"/>
      <c r="E5335" s="71"/>
    </row>
    <row r="5336" spans="4:5" ht="26.1" customHeight="1">
      <c r="D5336" s="64"/>
      <c r="E5336" s="71"/>
    </row>
    <row r="5337" spans="4:5" ht="26.1" customHeight="1">
      <c r="D5337" s="64"/>
      <c r="E5337" s="71"/>
    </row>
    <row r="5338" spans="4:5" ht="26.1" customHeight="1">
      <c r="D5338" s="64"/>
      <c r="E5338" s="71"/>
    </row>
    <row r="5339" spans="4:5" ht="26.1" customHeight="1">
      <c r="D5339" s="64"/>
      <c r="E5339" s="71"/>
    </row>
    <row r="5340" spans="4:5" ht="26.1" customHeight="1">
      <c r="D5340" s="64"/>
      <c r="E5340" s="71"/>
    </row>
    <row r="5341" spans="4:5" ht="26.1" customHeight="1">
      <c r="D5341" s="64"/>
      <c r="E5341" s="71"/>
    </row>
    <row r="5342" spans="4:5" ht="26.1" customHeight="1">
      <c r="D5342" s="64"/>
      <c r="E5342" s="71"/>
    </row>
    <row r="5343" spans="4:5" ht="26.1" customHeight="1">
      <c r="D5343" s="64"/>
      <c r="E5343" s="71"/>
    </row>
    <row r="5344" spans="4:5" ht="26.1" customHeight="1">
      <c r="D5344" s="64"/>
      <c r="E5344" s="71"/>
    </row>
    <row r="5345" spans="4:5" ht="26.1" customHeight="1">
      <c r="D5345" s="64"/>
      <c r="E5345" s="71"/>
    </row>
    <row r="5346" spans="4:5" ht="26.1" customHeight="1">
      <c r="D5346" s="64"/>
      <c r="E5346" s="71"/>
    </row>
    <row r="5347" spans="4:5" ht="26.1" customHeight="1">
      <c r="D5347" s="64"/>
      <c r="E5347" s="71"/>
    </row>
    <row r="5348" spans="4:5" ht="26.1" customHeight="1">
      <c r="D5348" s="64"/>
      <c r="E5348" s="71"/>
    </row>
    <row r="5349" spans="4:5" ht="26.1" customHeight="1">
      <c r="D5349" s="64"/>
      <c r="E5349" s="71"/>
    </row>
    <row r="5350" spans="4:5" ht="26.1" customHeight="1">
      <c r="D5350" s="64"/>
      <c r="E5350" s="71"/>
    </row>
    <row r="5351" spans="4:5" ht="26.1" customHeight="1">
      <c r="D5351" s="64"/>
      <c r="E5351" s="71"/>
    </row>
    <row r="5352" spans="4:5" ht="26.1" customHeight="1">
      <c r="D5352" s="64"/>
      <c r="E5352" s="71"/>
    </row>
    <row r="5353" spans="4:5" ht="26.1" customHeight="1">
      <c r="D5353" s="64"/>
      <c r="E5353" s="71"/>
    </row>
    <row r="5354" spans="4:5" ht="26.1" customHeight="1">
      <c r="D5354" s="64"/>
      <c r="E5354" s="71"/>
    </row>
    <row r="5355" spans="4:5" ht="26.1" customHeight="1">
      <c r="D5355" s="64"/>
      <c r="E5355" s="71"/>
    </row>
    <row r="5356" spans="4:5" ht="26.1" customHeight="1">
      <c r="D5356" s="64"/>
      <c r="E5356" s="71"/>
    </row>
    <row r="5357" spans="4:5" ht="26.1" customHeight="1">
      <c r="D5357" s="64"/>
      <c r="E5357" s="71"/>
    </row>
    <row r="5358" spans="4:5" ht="26.1" customHeight="1">
      <c r="D5358" s="64"/>
      <c r="E5358" s="71"/>
    </row>
    <row r="5359" spans="4:5" ht="26.1" customHeight="1">
      <c r="D5359" s="64"/>
      <c r="E5359" s="71"/>
    </row>
    <row r="5360" spans="4:5" ht="26.1" customHeight="1">
      <c r="D5360" s="64"/>
      <c r="E5360" s="71"/>
    </row>
    <row r="5361" spans="4:5" ht="26.1" customHeight="1">
      <c r="D5361" s="64"/>
      <c r="E5361" s="71"/>
    </row>
    <row r="5362" spans="4:5" ht="26.1" customHeight="1">
      <c r="D5362" s="64"/>
      <c r="E5362" s="71"/>
    </row>
    <row r="5363" spans="4:5" ht="26.1" customHeight="1">
      <c r="D5363" s="64"/>
      <c r="E5363" s="71"/>
    </row>
    <row r="5364" spans="4:5" ht="26.1" customHeight="1">
      <c r="D5364" s="64"/>
      <c r="E5364" s="71"/>
    </row>
    <row r="5365" spans="4:5" ht="26.1" customHeight="1">
      <c r="D5365" s="64"/>
      <c r="E5365" s="71"/>
    </row>
    <row r="5366" spans="4:5" ht="26.1" customHeight="1">
      <c r="D5366" s="64"/>
      <c r="E5366" s="71"/>
    </row>
    <row r="5367" spans="4:5" ht="26.1" customHeight="1">
      <c r="D5367" s="64"/>
      <c r="E5367" s="71"/>
    </row>
    <row r="5368" spans="4:5" ht="26.1" customHeight="1">
      <c r="D5368" s="64"/>
      <c r="E5368" s="71"/>
    </row>
    <row r="5369" spans="4:5" ht="26.1" customHeight="1">
      <c r="D5369" s="64"/>
      <c r="E5369" s="71"/>
    </row>
    <row r="5370" spans="4:5" ht="26.1" customHeight="1">
      <c r="D5370" s="64"/>
      <c r="E5370" s="71"/>
    </row>
    <row r="5371" spans="4:5" ht="26.1" customHeight="1">
      <c r="D5371" s="64"/>
      <c r="E5371" s="71"/>
    </row>
    <row r="5372" spans="4:5" ht="26.1" customHeight="1">
      <c r="D5372" s="64"/>
      <c r="E5372" s="71"/>
    </row>
    <row r="5373" spans="4:5" ht="26.1" customHeight="1">
      <c r="D5373" s="64"/>
      <c r="E5373" s="71"/>
    </row>
    <row r="5374" spans="4:5" ht="26.1" customHeight="1">
      <c r="D5374" s="64"/>
      <c r="E5374" s="71"/>
    </row>
    <row r="5375" spans="4:5" ht="26.1" customHeight="1">
      <c r="D5375" s="64"/>
      <c r="E5375" s="71"/>
    </row>
    <row r="5376" spans="4:5" ht="26.1" customHeight="1">
      <c r="D5376" s="64"/>
      <c r="E5376" s="71"/>
    </row>
    <row r="5377" spans="4:5" ht="26.1" customHeight="1">
      <c r="D5377" s="64"/>
      <c r="E5377" s="71"/>
    </row>
    <row r="5378" spans="4:5" ht="26.1" customHeight="1">
      <c r="D5378" s="64"/>
      <c r="E5378" s="71"/>
    </row>
    <row r="5379" spans="4:5" ht="26.1" customHeight="1">
      <c r="D5379" s="64"/>
      <c r="E5379" s="71"/>
    </row>
    <row r="5380" spans="4:5" ht="26.1" customHeight="1">
      <c r="D5380" s="64"/>
      <c r="E5380" s="71"/>
    </row>
    <row r="5381" spans="4:5" ht="26.1" customHeight="1">
      <c r="D5381" s="64"/>
      <c r="E5381" s="71"/>
    </row>
    <row r="5382" spans="4:5" ht="26.1" customHeight="1">
      <c r="D5382" s="64"/>
      <c r="E5382" s="71"/>
    </row>
    <row r="5383" spans="4:5" ht="26.1" customHeight="1">
      <c r="D5383" s="64"/>
      <c r="E5383" s="71"/>
    </row>
    <row r="5384" spans="4:5" ht="26.1" customHeight="1">
      <c r="D5384" s="64"/>
      <c r="E5384" s="71"/>
    </row>
    <row r="5385" spans="4:5" ht="26.1" customHeight="1">
      <c r="D5385" s="64"/>
      <c r="E5385" s="71"/>
    </row>
    <row r="5386" spans="4:5" ht="26.1" customHeight="1">
      <c r="D5386" s="64"/>
      <c r="E5386" s="71"/>
    </row>
    <row r="5387" spans="4:5" ht="26.1" customHeight="1">
      <c r="D5387" s="64"/>
      <c r="E5387" s="71"/>
    </row>
    <row r="5388" spans="4:5" ht="26.1" customHeight="1">
      <c r="D5388" s="64"/>
      <c r="E5388" s="71"/>
    </row>
    <row r="5389" spans="4:5" ht="26.1" customHeight="1">
      <c r="D5389" s="64"/>
      <c r="E5389" s="71"/>
    </row>
    <row r="5390" spans="4:5" ht="26.1" customHeight="1">
      <c r="D5390" s="64"/>
      <c r="E5390" s="71"/>
    </row>
    <row r="5391" spans="4:5" ht="26.1" customHeight="1">
      <c r="D5391" s="64"/>
      <c r="E5391" s="71"/>
    </row>
    <row r="5392" spans="4:5" ht="26.1" customHeight="1">
      <c r="D5392" s="64"/>
      <c r="E5392" s="71"/>
    </row>
    <row r="5393" spans="4:5" ht="26.1" customHeight="1">
      <c r="D5393" s="64"/>
      <c r="E5393" s="71"/>
    </row>
    <row r="5394" spans="4:5" ht="26.1" customHeight="1">
      <c r="D5394" s="64"/>
      <c r="E5394" s="71"/>
    </row>
    <row r="5395" spans="4:5" ht="26.1" customHeight="1">
      <c r="D5395" s="64"/>
      <c r="E5395" s="71"/>
    </row>
    <row r="5396" spans="4:5" ht="26.1" customHeight="1">
      <c r="D5396" s="64"/>
      <c r="E5396" s="71"/>
    </row>
    <row r="5397" spans="4:5" ht="26.1" customHeight="1">
      <c r="D5397" s="64"/>
      <c r="E5397" s="71"/>
    </row>
    <row r="5398" spans="4:5" ht="26.1" customHeight="1">
      <c r="D5398" s="64"/>
      <c r="E5398" s="71"/>
    </row>
    <row r="5399" spans="4:5" ht="26.1" customHeight="1">
      <c r="D5399" s="64"/>
      <c r="E5399" s="71"/>
    </row>
    <row r="5400" spans="4:5" ht="26.1" customHeight="1">
      <c r="D5400" s="64"/>
      <c r="E5400" s="71"/>
    </row>
    <row r="5401" spans="4:5" ht="26.1" customHeight="1">
      <c r="D5401" s="64"/>
      <c r="E5401" s="71"/>
    </row>
    <row r="5402" spans="4:5" ht="26.1" customHeight="1">
      <c r="D5402" s="64"/>
      <c r="E5402" s="71"/>
    </row>
    <row r="5403" spans="4:5" ht="26.1" customHeight="1">
      <c r="D5403" s="64"/>
      <c r="E5403" s="71"/>
    </row>
    <row r="5404" spans="4:5" ht="26.1" customHeight="1">
      <c r="D5404" s="64"/>
      <c r="E5404" s="71"/>
    </row>
    <row r="5405" spans="4:5" ht="26.1" customHeight="1">
      <c r="D5405" s="64"/>
      <c r="E5405" s="71"/>
    </row>
    <row r="5406" spans="4:5" ht="26.1" customHeight="1">
      <c r="D5406" s="64"/>
      <c r="E5406" s="71"/>
    </row>
    <row r="5407" spans="4:5" ht="26.1" customHeight="1">
      <c r="D5407" s="64"/>
      <c r="E5407" s="71"/>
    </row>
    <row r="5408" spans="4:5" ht="26.1" customHeight="1">
      <c r="D5408" s="64"/>
      <c r="E5408" s="71"/>
    </row>
    <row r="5409" spans="4:5" ht="26.1" customHeight="1">
      <c r="D5409" s="64"/>
      <c r="E5409" s="71"/>
    </row>
    <row r="5410" spans="4:5" ht="26.1" customHeight="1">
      <c r="D5410" s="64"/>
      <c r="E5410" s="71"/>
    </row>
    <row r="5411" spans="4:5" ht="26.1" customHeight="1">
      <c r="D5411" s="64"/>
      <c r="E5411" s="71"/>
    </row>
    <row r="5412" spans="4:5" ht="26.1" customHeight="1">
      <c r="D5412" s="64"/>
      <c r="E5412" s="71"/>
    </row>
    <row r="5413" spans="4:5" ht="26.1" customHeight="1">
      <c r="D5413" s="64"/>
      <c r="E5413" s="71"/>
    </row>
    <row r="5414" spans="4:5" ht="26.1" customHeight="1">
      <c r="D5414" s="64"/>
      <c r="E5414" s="71"/>
    </row>
    <row r="5415" spans="4:5" ht="26.1" customHeight="1">
      <c r="D5415" s="64"/>
      <c r="E5415" s="71"/>
    </row>
    <row r="5416" spans="4:5" ht="26.1" customHeight="1">
      <c r="D5416" s="64"/>
      <c r="E5416" s="71"/>
    </row>
    <row r="5417" spans="4:5" ht="26.1" customHeight="1">
      <c r="D5417" s="64"/>
      <c r="E5417" s="71"/>
    </row>
    <row r="5418" spans="4:5" ht="26.1" customHeight="1">
      <c r="D5418" s="64"/>
      <c r="E5418" s="71"/>
    </row>
    <row r="5419" spans="4:5" ht="26.1" customHeight="1">
      <c r="D5419" s="64"/>
      <c r="E5419" s="71"/>
    </row>
    <row r="5420" spans="4:5" ht="26.1" customHeight="1">
      <c r="D5420" s="64"/>
      <c r="E5420" s="71"/>
    </row>
    <row r="5421" spans="4:5" ht="26.1" customHeight="1">
      <c r="D5421" s="64"/>
      <c r="E5421" s="71"/>
    </row>
    <row r="5422" spans="4:5" ht="26.1" customHeight="1">
      <c r="D5422" s="64"/>
      <c r="E5422" s="71"/>
    </row>
    <row r="5423" spans="4:5" ht="26.1" customHeight="1">
      <c r="D5423" s="64"/>
      <c r="E5423" s="71"/>
    </row>
    <row r="5424" spans="4:5" ht="26.1" customHeight="1">
      <c r="D5424" s="64"/>
      <c r="E5424" s="71"/>
    </row>
    <row r="5425" spans="4:5" ht="26.1" customHeight="1">
      <c r="D5425" s="64"/>
      <c r="E5425" s="71"/>
    </row>
    <row r="5426" spans="4:5" ht="26.1" customHeight="1">
      <c r="D5426" s="64"/>
      <c r="E5426" s="71"/>
    </row>
    <row r="5427" spans="4:5" ht="26.1" customHeight="1">
      <c r="D5427" s="64"/>
      <c r="E5427" s="71"/>
    </row>
    <row r="5428" spans="4:5" ht="26.1" customHeight="1">
      <c r="D5428" s="64"/>
      <c r="E5428" s="71"/>
    </row>
    <row r="5429" spans="4:5" ht="26.1" customHeight="1">
      <c r="D5429" s="64"/>
      <c r="E5429" s="71"/>
    </row>
    <row r="5430" spans="4:5" ht="26.1" customHeight="1">
      <c r="D5430" s="64"/>
      <c r="E5430" s="71"/>
    </row>
    <row r="5431" spans="4:5" ht="26.1" customHeight="1">
      <c r="D5431" s="64"/>
      <c r="E5431" s="71"/>
    </row>
    <row r="5432" spans="4:5" ht="26.1" customHeight="1">
      <c r="D5432" s="64"/>
      <c r="E5432" s="71"/>
    </row>
    <row r="5433" spans="4:5" ht="26.1" customHeight="1">
      <c r="D5433" s="64"/>
      <c r="E5433" s="71"/>
    </row>
    <row r="5434" spans="4:5" ht="26.1" customHeight="1">
      <c r="D5434" s="64"/>
      <c r="E5434" s="71"/>
    </row>
    <row r="5435" spans="4:5" ht="26.1" customHeight="1">
      <c r="D5435" s="64"/>
      <c r="E5435" s="71"/>
    </row>
    <row r="5436" spans="4:5" ht="26.1" customHeight="1">
      <c r="D5436" s="64"/>
      <c r="E5436" s="71"/>
    </row>
    <row r="5437" spans="4:5" ht="26.1" customHeight="1">
      <c r="D5437" s="64"/>
      <c r="E5437" s="71"/>
    </row>
    <row r="5438" spans="4:5" ht="26.1" customHeight="1">
      <c r="D5438" s="64"/>
      <c r="E5438" s="71"/>
    </row>
    <row r="5439" spans="4:5" ht="26.1" customHeight="1">
      <c r="D5439" s="64"/>
      <c r="E5439" s="71"/>
    </row>
    <row r="5440" spans="4:5" ht="26.1" customHeight="1">
      <c r="D5440" s="64"/>
      <c r="E5440" s="71"/>
    </row>
    <row r="5441" spans="4:5" ht="26.1" customHeight="1">
      <c r="D5441" s="64"/>
      <c r="E5441" s="71"/>
    </row>
    <row r="5442" spans="4:5" ht="26.1" customHeight="1">
      <c r="D5442" s="64"/>
      <c r="E5442" s="71"/>
    </row>
    <row r="5443" spans="4:5" ht="26.1" customHeight="1">
      <c r="D5443" s="64"/>
      <c r="E5443" s="71"/>
    </row>
    <row r="5444" spans="4:5" ht="26.1" customHeight="1">
      <c r="D5444" s="64"/>
      <c r="E5444" s="71"/>
    </row>
    <row r="5445" spans="4:5" ht="26.1" customHeight="1">
      <c r="D5445" s="64"/>
      <c r="E5445" s="71"/>
    </row>
    <row r="5446" spans="4:5" ht="26.1" customHeight="1">
      <c r="D5446" s="64"/>
      <c r="E5446" s="71"/>
    </row>
    <row r="5447" spans="4:5" ht="26.1" customHeight="1">
      <c r="D5447" s="64"/>
      <c r="E5447" s="71"/>
    </row>
    <row r="5448" spans="4:5" ht="26.1" customHeight="1">
      <c r="D5448" s="64"/>
      <c r="E5448" s="71"/>
    </row>
    <row r="5449" spans="4:5" ht="26.1" customHeight="1">
      <c r="D5449" s="64"/>
      <c r="E5449" s="71"/>
    </row>
    <row r="5450" spans="4:5" ht="26.1" customHeight="1">
      <c r="D5450" s="64"/>
      <c r="E5450" s="71"/>
    </row>
    <row r="5451" spans="4:5" ht="26.1" customHeight="1">
      <c r="D5451" s="64"/>
      <c r="E5451" s="71"/>
    </row>
    <row r="5452" spans="4:5" ht="26.1" customHeight="1">
      <c r="D5452" s="64"/>
      <c r="E5452" s="71"/>
    </row>
    <row r="5453" spans="4:5" ht="26.1" customHeight="1">
      <c r="D5453" s="64"/>
      <c r="E5453" s="71"/>
    </row>
    <row r="5454" spans="4:5" ht="26.1" customHeight="1">
      <c r="D5454" s="64"/>
      <c r="E5454" s="71"/>
    </row>
    <row r="5455" spans="4:5" ht="26.1" customHeight="1">
      <c r="D5455" s="64"/>
      <c r="E5455" s="71"/>
    </row>
    <row r="5456" spans="4:5" ht="26.1" customHeight="1">
      <c r="D5456" s="64"/>
      <c r="E5456" s="71"/>
    </row>
    <row r="5457" spans="4:5" ht="26.1" customHeight="1">
      <c r="D5457" s="64"/>
      <c r="E5457" s="71"/>
    </row>
    <row r="5458" spans="4:5" ht="26.1" customHeight="1">
      <c r="D5458" s="64"/>
      <c r="E5458" s="71"/>
    </row>
    <row r="5459" spans="4:5" ht="26.1" customHeight="1">
      <c r="D5459" s="64"/>
      <c r="E5459" s="71"/>
    </row>
    <row r="5460" spans="4:5" ht="26.1" customHeight="1">
      <c r="D5460" s="64"/>
      <c r="E5460" s="71"/>
    </row>
    <row r="5461" spans="4:5" ht="26.1" customHeight="1">
      <c r="D5461" s="64"/>
      <c r="E5461" s="71"/>
    </row>
    <row r="5462" spans="4:5" ht="26.1" customHeight="1">
      <c r="D5462" s="64"/>
      <c r="E5462" s="71"/>
    </row>
    <row r="5463" spans="4:5" ht="26.1" customHeight="1">
      <c r="D5463" s="64"/>
      <c r="E5463" s="71"/>
    </row>
    <row r="5464" spans="4:5" ht="26.1" customHeight="1">
      <c r="D5464" s="64"/>
      <c r="E5464" s="71"/>
    </row>
    <row r="5465" spans="4:5" ht="26.1" customHeight="1">
      <c r="D5465" s="64"/>
      <c r="E5465" s="71"/>
    </row>
    <row r="5466" spans="4:5" ht="26.1" customHeight="1">
      <c r="D5466" s="64"/>
      <c r="E5466" s="71"/>
    </row>
    <row r="5467" spans="4:5" ht="26.1" customHeight="1">
      <c r="D5467" s="64"/>
      <c r="E5467" s="71"/>
    </row>
    <row r="5468" spans="4:5" ht="26.1" customHeight="1">
      <c r="D5468" s="64"/>
      <c r="E5468" s="71"/>
    </row>
    <row r="5469" spans="4:5" ht="26.1" customHeight="1">
      <c r="D5469" s="64"/>
      <c r="E5469" s="71"/>
    </row>
    <row r="5470" spans="4:5" ht="26.1" customHeight="1">
      <c r="D5470" s="64"/>
      <c r="E5470" s="71"/>
    </row>
    <row r="5471" spans="4:5" ht="26.1" customHeight="1">
      <c r="D5471" s="64"/>
      <c r="E5471" s="71"/>
    </row>
    <row r="5472" spans="4:5" ht="26.1" customHeight="1">
      <c r="D5472" s="64"/>
      <c r="E5472" s="71"/>
    </row>
    <row r="5473" spans="4:5" ht="26.1" customHeight="1">
      <c r="D5473" s="64"/>
      <c r="E5473" s="71"/>
    </row>
    <row r="5474" spans="4:5" ht="26.1" customHeight="1">
      <c r="D5474" s="64"/>
      <c r="E5474" s="71"/>
    </row>
    <row r="5475" spans="4:5" ht="26.1" customHeight="1">
      <c r="D5475" s="64"/>
      <c r="E5475" s="71"/>
    </row>
    <row r="5476" spans="4:5" ht="26.1" customHeight="1">
      <c r="D5476" s="64"/>
      <c r="E5476" s="71"/>
    </row>
    <row r="5477" spans="4:5" ht="26.1" customHeight="1">
      <c r="D5477" s="64"/>
      <c r="E5477" s="71"/>
    </row>
    <row r="5478" spans="4:5" ht="26.1" customHeight="1">
      <c r="D5478" s="64"/>
      <c r="E5478" s="71"/>
    </row>
    <row r="5479" spans="4:5" ht="26.1" customHeight="1">
      <c r="D5479" s="64"/>
      <c r="E5479" s="71"/>
    </row>
    <row r="5480" spans="4:5" ht="26.1" customHeight="1">
      <c r="D5480" s="64"/>
      <c r="E5480" s="71"/>
    </row>
    <row r="5481" spans="4:5" ht="26.1" customHeight="1">
      <c r="D5481" s="64"/>
      <c r="E5481" s="71"/>
    </row>
    <row r="5482" spans="4:5" ht="26.1" customHeight="1">
      <c r="D5482" s="64"/>
      <c r="E5482" s="71"/>
    </row>
    <row r="5483" spans="4:5" ht="26.1" customHeight="1">
      <c r="D5483" s="64"/>
      <c r="E5483" s="71"/>
    </row>
    <row r="5484" spans="4:5" ht="26.1" customHeight="1">
      <c r="D5484" s="64"/>
      <c r="E5484" s="71"/>
    </row>
    <row r="5485" spans="4:5" ht="26.1" customHeight="1">
      <c r="D5485" s="64"/>
      <c r="E5485" s="71"/>
    </row>
    <row r="5486" spans="4:5" ht="26.1" customHeight="1">
      <c r="D5486" s="64"/>
      <c r="E5486" s="71"/>
    </row>
    <row r="5487" spans="4:5" ht="26.1" customHeight="1">
      <c r="D5487" s="64"/>
      <c r="E5487" s="71"/>
    </row>
    <row r="5488" spans="4:5" ht="26.1" customHeight="1">
      <c r="D5488" s="64"/>
      <c r="E5488" s="71"/>
    </row>
    <row r="5489" spans="4:5" ht="26.1" customHeight="1">
      <c r="D5489" s="64"/>
      <c r="E5489" s="71"/>
    </row>
    <row r="5490" spans="4:5" ht="26.1" customHeight="1">
      <c r="D5490" s="64"/>
      <c r="E5490" s="71"/>
    </row>
    <row r="5491" spans="4:5" ht="26.1" customHeight="1">
      <c r="D5491" s="64"/>
      <c r="E5491" s="71"/>
    </row>
    <row r="5492" spans="4:5" ht="26.1" customHeight="1">
      <c r="D5492" s="64"/>
      <c r="E5492" s="71"/>
    </row>
    <row r="5493" spans="4:5" ht="26.1" customHeight="1">
      <c r="D5493" s="64"/>
      <c r="E5493" s="71"/>
    </row>
    <row r="5494" spans="4:5" ht="26.1" customHeight="1">
      <c r="D5494" s="64"/>
      <c r="E5494" s="71"/>
    </row>
    <row r="5495" spans="4:5" ht="26.1" customHeight="1">
      <c r="D5495" s="64"/>
      <c r="E5495" s="71"/>
    </row>
    <row r="5496" spans="4:5" ht="26.1" customHeight="1">
      <c r="D5496" s="64"/>
      <c r="E5496" s="71"/>
    </row>
    <row r="5497" spans="4:5" ht="26.1" customHeight="1">
      <c r="D5497" s="64"/>
      <c r="E5497" s="71"/>
    </row>
    <row r="5498" spans="4:5" ht="26.1" customHeight="1">
      <c r="D5498" s="64"/>
      <c r="E5498" s="71"/>
    </row>
    <row r="5499" spans="4:5" ht="26.1" customHeight="1">
      <c r="D5499" s="64"/>
      <c r="E5499" s="71"/>
    </row>
    <row r="5500" spans="4:5" ht="26.1" customHeight="1">
      <c r="D5500" s="64"/>
      <c r="E5500" s="71"/>
    </row>
    <row r="5501" spans="4:5" ht="26.1" customHeight="1">
      <c r="D5501" s="64"/>
      <c r="E5501" s="71"/>
    </row>
    <row r="5502" spans="4:5" ht="26.1" customHeight="1">
      <c r="D5502" s="64"/>
      <c r="E5502" s="71"/>
    </row>
    <row r="5503" spans="4:5" ht="26.1" customHeight="1">
      <c r="D5503" s="64"/>
      <c r="E5503" s="71"/>
    </row>
    <row r="5504" spans="4:5" ht="26.1" customHeight="1">
      <c r="D5504" s="64"/>
      <c r="E5504" s="71"/>
    </row>
    <row r="5505" spans="4:5" ht="26.1" customHeight="1">
      <c r="D5505" s="64"/>
      <c r="E5505" s="71"/>
    </row>
    <row r="5506" spans="4:5" ht="26.1" customHeight="1">
      <c r="D5506" s="64"/>
      <c r="E5506" s="71"/>
    </row>
    <row r="5507" spans="4:5" ht="26.1" customHeight="1">
      <c r="D5507" s="64"/>
      <c r="E5507" s="71"/>
    </row>
    <row r="5508" spans="4:5" ht="26.1" customHeight="1">
      <c r="D5508" s="64"/>
      <c r="E5508" s="71"/>
    </row>
    <row r="5509" spans="4:5" ht="26.1" customHeight="1">
      <c r="D5509" s="64"/>
      <c r="E5509" s="71"/>
    </row>
    <row r="5510" spans="4:5" ht="26.1" customHeight="1">
      <c r="D5510" s="64"/>
      <c r="E5510" s="71"/>
    </row>
    <row r="5511" spans="4:5" ht="26.1" customHeight="1">
      <c r="D5511" s="64"/>
      <c r="E5511" s="71"/>
    </row>
    <row r="5512" spans="4:5" ht="26.1" customHeight="1">
      <c r="D5512" s="64"/>
      <c r="E5512" s="71"/>
    </row>
    <row r="5513" spans="4:5" ht="26.1" customHeight="1">
      <c r="D5513" s="64"/>
      <c r="E5513" s="71"/>
    </row>
    <row r="5514" spans="4:5" ht="26.1" customHeight="1">
      <c r="D5514" s="64"/>
      <c r="E5514" s="71"/>
    </row>
    <row r="5515" spans="4:5" ht="26.1" customHeight="1">
      <c r="D5515" s="64"/>
      <c r="E5515" s="71"/>
    </row>
    <row r="5516" spans="4:5" ht="26.1" customHeight="1">
      <c r="D5516" s="64"/>
      <c r="E5516" s="71"/>
    </row>
    <row r="5517" spans="4:5" ht="26.1" customHeight="1">
      <c r="D5517" s="64"/>
      <c r="E5517" s="71"/>
    </row>
    <row r="5518" spans="4:5" ht="26.1" customHeight="1">
      <c r="D5518" s="64"/>
      <c r="E5518" s="71"/>
    </row>
    <row r="5519" spans="4:5" ht="26.1" customHeight="1">
      <c r="D5519" s="64"/>
      <c r="E5519" s="71"/>
    </row>
    <row r="5520" spans="4:5" ht="26.1" customHeight="1">
      <c r="D5520" s="64"/>
      <c r="E5520" s="71"/>
    </row>
    <row r="5521" spans="4:5" ht="26.1" customHeight="1">
      <c r="D5521" s="64"/>
      <c r="E5521" s="71"/>
    </row>
    <row r="5522" spans="4:5" ht="26.1" customHeight="1">
      <c r="D5522" s="64"/>
      <c r="E5522" s="71"/>
    </row>
    <row r="5523" spans="4:5" ht="26.1" customHeight="1">
      <c r="D5523" s="64"/>
      <c r="E5523" s="71"/>
    </row>
    <row r="5524" spans="4:5" ht="26.1" customHeight="1">
      <c r="D5524" s="64"/>
      <c r="E5524" s="71"/>
    </row>
    <row r="5525" spans="4:5" ht="26.1" customHeight="1">
      <c r="D5525" s="64"/>
      <c r="E5525" s="71"/>
    </row>
    <row r="5526" spans="4:5" ht="26.1" customHeight="1">
      <c r="D5526" s="64"/>
      <c r="E5526" s="71"/>
    </row>
    <row r="5527" spans="4:5" ht="26.1" customHeight="1">
      <c r="D5527" s="64"/>
      <c r="E5527" s="71"/>
    </row>
    <row r="5528" spans="4:5" ht="26.1" customHeight="1">
      <c r="D5528" s="64"/>
      <c r="E5528" s="71"/>
    </row>
    <row r="5529" spans="4:5" ht="26.1" customHeight="1">
      <c r="D5529" s="64"/>
      <c r="E5529" s="71"/>
    </row>
    <row r="5530" spans="4:5" ht="26.1" customHeight="1">
      <c r="D5530" s="64"/>
      <c r="E5530" s="71"/>
    </row>
    <row r="5531" spans="4:5" ht="26.1" customHeight="1">
      <c r="D5531" s="64"/>
      <c r="E5531" s="71"/>
    </row>
    <row r="5532" spans="4:5" ht="26.1" customHeight="1">
      <c r="D5532" s="64"/>
      <c r="E5532" s="71"/>
    </row>
    <row r="5533" spans="4:5" ht="26.1" customHeight="1">
      <c r="D5533" s="64"/>
      <c r="E5533" s="71"/>
    </row>
    <row r="5534" spans="4:5" ht="26.1" customHeight="1">
      <c r="D5534" s="64"/>
      <c r="E5534" s="71"/>
    </row>
    <row r="5535" spans="4:5" ht="26.1" customHeight="1">
      <c r="D5535" s="64"/>
      <c r="E5535" s="71"/>
    </row>
    <row r="5536" spans="4:5" ht="26.1" customHeight="1">
      <c r="D5536" s="64"/>
      <c r="E5536" s="71"/>
    </row>
    <row r="5537" spans="4:5" ht="26.1" customHeight="1">
      <c r="D5537" s="64"/>
      <c r="E5537" s="71"/>
    </row>
    <row r="5538" spans="4:5" ht="26.1" customHeight="1">
      <c r="D5538" s="64"/>
      <c r="E5538" s="71"/>
    </row>
    <row r="5539" spans="4:5" ht="26.1" customHeight="1">
      <c r="D5539" s="64"/>
      <c r="E5539" s="71"/>
    </row>
    <row r="5540" spans="4:5" ht="26.1" customHeight="1">
      <c r="D5540" s="64"/>
      <c r="E5540" s="71"/>
    </row>
    <row r="5541" spans="4:5" ht="26.1" customHeight="1">
      <c r="D5541" s="64"/>
      <c r="E5541" s="71"/>
    </row>
    <row r="5542" spans="4:5" ht="26.1" customHeight="1">
      <c r="D5542" s="64"/>
      <c r="E5542" s="71"/>
    </row>
    <row r="5543" spans="4:5" ht="26.1" customHeight="1">
      <c r="D5543" s="64"/>
      <c r="E5543" s="71"/>
    </row>
    <row r="5544" spans="4:5" ht="26.1" customHeight="1">
      <c r="D5544" s="64"/>
      <c r="E5544" s="71"/>
    </row>
    <row r="5545" spans="4:5" ht="26.1" customHeight="1">
      <c r="D5545" s="64"/>
      <c r="E5545" s="71"/>
    </row>
    <row r="5546" spans="4:5" ht="26.1" customHeight="1">
      <c r="D5546" s="64"/>
      <c r="E5546" s="71"/>
    </row>
    <row r="5547" spans="4:5" ht="26.1" customHeight="1">
      <c r="D5547" s="64"/>
      <c r="E5547" s="71"/>
    </row>
    <row r="5548" spans="4:5" ht="26.1" customHeight="1">
      <c r="D5548" s="64"/>
      <c r="E5548" s="71"/>
    </row>
    <row r="5549" spans="4:5" ht="26.1" customHeight="1">
      <c r="D5549" s="64"/>
      <c r="E5549" s="71"/>
    </row>
    <row r="5550" spans="4:5" ht="26.1" customHeight="1">
      <c r="D5550" s="64"/>
      <c r="E5550" s="71"/>
    </row>
    <row r="5551" spans="4:5" ht="26.1" customHeight="1">
      <c r="D5551" s="64"/>
      <c r="E5551" s="71"/>
    </row>
    <row r="5552" spans="4:5" ht="26.1" customHeight="1">
      <c r="D5552" s="64"/>
      <c r="E5552" s="71"/>
    </row>
    <row r="5553" spans="4:5" ht="26.1" customHeight="1">
      <c r="D5553" s="64"/>
      <c r="E5553" s="71"/>
    </row>
    <row r="5554" spans="4:5" ht="26.1" customHeight="1">
      <c r="D5554" s="64"/>
      <c r="E5554" s="71"/>
    </row>
    <row r="5555" spans="4:5" ht="26.1" customHeight="1">
      <c r="D5555" s="64"/>
      <c r="E5555" s="71"/>
    </row>
    <row r="5556" spans="4:5" ht="26.1" customHeight="1">
      <c r="D5556" s="64"/>
      <c r="E5556" s="71"/>
    </row>
    <row r="5557" spans="4:5" ht="26.1" customHeight="1">
      <c r="D5557" s="64"/>
      <c r="E5557" s="71"/>
    </row>
    <row r="5558" spans="4:5" ht="26.1" customHeight="1">
      <c r="D5558" s="64"/>
      <c r="E5558" s="71"/>
    </row>
    <row r="5559" spans="4:5" ht="26.1" customHeight="1">
      <c r="D5559" s="64"/>
      <c r="E5559" s="71"/>
    </row>
    <row r="5560" spans="4:5" ht="26.1" customHeight="1">
      <c r="D5560" s="64"/>
      <c r="E5560" s="71"/>
    </row>
    <row r="5561" spans="4:5" ht="26.1" customHeight="1">
      <c r="D5561" s="64"/>
      <c r="E5561" s="71"/>
    </row>
    <row r="5562" spans="4:5" ht="26.1" customHeight="1">
      <c r="D5562" s="64"/>
      <c r="E5562" s="71"/>
    </row>
    <row r="5563" spans="4:5" ht="26.1" customHeight="1">
      <c r="D5563" s="64"/>
      <c r="E5563" s="71"/>
    </row>
    <row r="5564" spans="4:5" ht="26.1" customHeight="1">
      <c r="D5564" s="64"/>
      <c r="E5564" s="71"/>
    </row>
    <row r="5565" spans="4:5" ht="26.1" customHeight="1">
      <c r="D5565" s="64"/>
      <c r="E5565" s="71"/>
    </row>
    <row r="5566" spans="4:5" ht="26.1" customHeight="1">
      <c r="D5566" s="64"/>
      <c r="E5566" s="71"/>
    </row>
    <row r="5567" spans="4:5" ht="26.1" customHeight="1">
      <c r="D5567" s="64"/>
      <c r="E5567" s="71"/>
    </row>
    <row r="5568" spans="4:5" ht="26.1" customHeight="1">
      <c r="D5568" s="64"/>
      <c r="E5568" s="71"/>
    </row>
    <row r="5569" spans="4:5" ht="26.1" customHeight="1">
      <c r="D5569" s="64"/>
      <c r="E5569" s="71"/>
    </row>
    <row r="5570" spans="4:5" ht="26.1" customHeight="1">
      <c r="D5570" s="64"/>
      <c r="E5570" s="71"/>
    </row>
    <row r="5571" spans="4:5" ht="26.1" customHeight="1">
      <c r="D5571" s="64"/>
      <c r="E5571" s="71"/>
    </row>
    <row r="5572" spans="4:5" ht="26.1" customHeight="1">
      <c r="D5572" s="64"/>
      <c r="E5572" s="71"/>
    </row>
    <row r="5573" spans="4:5" ht="26.1" customHeight="1">
      <c r="D5573" s="64"/>
      <c r="E5573" s="71"/>
    </row>
    <row r="5574" spans="4:5" ht="26.1" customHeight="1">
      <c r="D5574" s="64"/>
      <c r="E5574" s="71"/>
    </row>
    <row r="5575" spans="4:5" ht="26.1" customHeight="1">
      <c r="D5575" s="64"/>
      <c r="E5575" s="71"/>
    </row>
    <row r="5576" spans="4:5" ht="26.1" customHeight="1">
      <c r="D5576" s="64"/>
      <c r="E5576" s="71"/>
    </row>
    <row r="5577" spans="4:5" ht="26.1" customHeight="1">
      <c r="D5577" s="64"/>
      <c r="E5577" s="71"/>
    </row>
    <row r="5578" spans="4:5" ht="26.1" customHeight="1">
      <c r="D5578" s="64"/>
      <c r="E5578" s="71"/>
    </row>
    <row r="5579" spans="4:5" ht="26.1" customHeight="1">
      <c r="D5579" s="64"/>
      <c r="E5579" s="71"/>
    </row>
    <row r="5580" spans="4:5" ht="26.1" customHeight="1">
      <c r="D5580" s="64"/>
      <c r="E5580" s="71"/>
    </row>
    <row r="5581" spans="4:5" ht="26.1" customHeight="1">
      <c r="D5581" s="64"/>
      <c r="E5581" s="71"/>
    </row>
    <row r="5582" spans="4:5" ht="26.1" customHeight="1">
      <c r="D5582" s="64"/>
      <c r="E5582" s="71"/>
    </row>
    <row r="5583" spans="4:5" ht="26.1" customHeight="1">
      <c r="D5583" s="64"/>
      <c r="E5583" s="71"/>
    </row>
    <row r="5584" spans="4:5" ht="26.1" customHeight="1">
      <c r="D5584" s="64"/>
      <c r="E5584" s="71"/>
    </row>
    <row r="5585" spans="4:5" ht="26.1" customHeight="1">
      <c r="D5585" s="64"/>
      <c r="E5585" s="71"/>
    </row>
    <row r="5586" spans="4:5" ht="26.1" customHeight="1">
      <c r="D5586" s="64"/>
      <c r="E5586" s="71"/>
    </row>
    <row r="5587" spans="4:5" ht="26.1" customHeight="1">
      <c r="D5587" s="64"/>
      <c r="E5587" s="71"/>
    </row>
    <row r="5588" spans="4:5" ht="26.1" customHeight="1">
      <c r="D5588" s="64"/>
      <c r="E5588" s="71"/>
    </row>
    <row r="5589" spans="4:5" ht="26.1" customHeight="1">
      <c r="D5589" s="64"/>
      <c r="E5589" s="71"/>
    </row>
    <row r="5590" spans="4:5" ht="26.1" customHeight="1">
      <c r="D5590" s="64"/>
      <c r="E5590" s="71"/>
    </row>
    <row r="5591" spans="4:5" ht="26.1" customHeight="1">
      <c r="D5591" s="64"/>
      <c r="E5591" s="71"/>
    </row>
    <row r="5592" spans="4:5" ht="26.1" customHeight="1">
      <c r="D5592" s="64"/>
      <c r="E5592" s="71"/>
    </row>
    <row r="5593" spans="4:5" ht="26.1" customHeight="1">
      <c r="D5593" s="64"/>
      <c r="E5593" s="71"/>
    </row>
    <row r="5594" spans="4:5" ht="26.1" customHeight="1">
      <c r="D5594" s="64"/>
      <c r="E5594" s="71"/>
    </row>
    <row r="5595" spans="4:5" ht="26.1" customHeight="1">
      <c r="D5595" s="64"/>
      <c r="E5595" s="71"/>
    </row>
    <row r="5596" spans="4:5" ht="26.1" customHeight="1">
      <c r="D5596" s="64"/>
      <c r="E5596" s="71"/>
    </row>
    <row r="5597" spans="4:5" ht="26.1" customHeight="1">
      <c r="D5597" s="64"/>
      <c r="E5597" s="71"/>
    </row>
    <row r="5598" spans="4:5" ht="26.1" customHeight="1">
      <c r="D5598" s="64"/>
      <c r="E5598" s="71"/>
    </row>
    <row r="5599" spans="4:5" ht="26.1" customHeight="1">
      <c r="D5599" s="64"/>
      <c r="E5599" s="71"/>
    </row>
    <row r="5600" spans="4:5" ht="26.1" customHeight="1">
      <c r="D5600" s="64"/>
      <c r="E5600" s="71"/>
    </row>
    <row r="5601" spans="4:5" ht="26.1" customHeight="1">
      <c r="D5601" s="64"/>
      <c r="E5601" s="71"/>
    </row>
    <row r="5602" spans="4:5" ht="26.1" customHeight="1">
      <c r="D5602" s="64"/>
      <c r="E5602" s="71"/>
    </row>
    <row r="5603" spans="4:5" ht="26.1" customHeight="1">
      <c r="D5603" s="64"/>
      <c r="E5603" s="71"/>
    </row>
    <row r="5604" spans="4:5" ht="26.1" customHeight="1">
      <c r="D5604" s="64"/>
      <c r="E5604" s="71"/>
    </row>
    <row r="5605" spans="4:5" ht="26.1" customHeight="1">
      <c r="D5605" s="64"/>
      <c r="E5605" s="71"/>
    </row>
    <row r="5606" spans="4:5" ht="26.1" customHeight="1">
      <c r="D5606" s="64"/>
      <c r="E5606" s="71"/>
    </row>
    <row r="5607" spans="4:5" ht="26.1" customHeight="1">
      <c r="D5607" s="64"/>
      <c r="E5607" s="71"/>
    </row>
    <row r="5608" spans="4:5" ht="26.1" customHeight="1">
      <c r="D5608" s="64"/>
      <c r="E5608" s="71"/>
    </row>
    <row r="5609" spans="4:5" ht="26.1" customHeight="1">
      <c r="D5609" s="64"/>
      <c r="E5609" s="71"/>
    </row>
    <row r="5610" spans="4:5" ht="26.1" customHeight="1">
      <c r="D5610" s="64"/>
      <c r="E5610" s="71"/>
    </row>
    <row r="5611" spans="4:5" ht="26.1" customHeight="1">
      <c r="D5611" s="64"/>
      <c r="E5611" s="71"/>
    </row>
    <row r="5612" spans="4:5" ht="26.1" customHeight="1">
      <c r="D5612" s="64"/>
      <c r="E5612" s="71"/>
    </row>
    <row r="5613" spans="4:5" ht="26.1" customHeight="1">
      <c r="D5613" s="64"/>
      <c r="E5613" s="71"/>
    </row>
    <row r="5614" spans="4:5" ht="26.1" customHeight="1">
      <c r="D5614" s="64"/>
      <c r="E5614" s="71"/>
    </row>
    <row r="5615" spans="4:5" ht="26.1" customHeight="1">
      <c r="D5615" s="64"/>
      <c r="E5615" s="71"/>
    </row>
    <row r="5616" spans="4:5" ht="26.1" customHeight="1">
      <c r="D5616" s="64"/>
      <c r="E5616" s="71"/>
    </row>
    <row r="5617" spans="4:5" ht="26.1" customHeight="1">
      <c r="D5617" s="64"/>
      <c r="E5617" s="71"/>
    </row>
    <row r="5618" spans="4:5" ht="26.1" customHeight="1">
      <c r="D5618" s="64"/>
      <c r="E5618" s="71"/>
    </row>
    <row r="5619" spans="4:5" ht="26.1" customHeight="1">
      <c r="D5619" s="64"/>
      <c r="E5619" s="71"/>
    </row>
    <row r="5620" spans="4:5" ht="26.1" customHeight="1">
      <c r="D5620" s="64"/>
      <c r="E5620" s="71"/>
    </row>
    <row r="5621" spans="4:5" ht="26.1" customHeight="1">
      <c r="D5621" s="64"/>
      <c r="E5621" s="71"/>
    </row>
    <row r="5622" spans="4:5" ht="26.1" customHeight="1">
      <c r="D5622" s="64"/>
      <c r="E5622" s="71"/>
    </row>
    <row r="5623" spans="4:5" ht="26.1" customHeight="1">
      <c r="D5623" s="64"/>
      <c r="E5623" s="71"/>
    </row>
    <row r="5624" spans="4:5" ht="26.1" customHeight="1">
      <c r="D5624" s="64"/>
      <c r="E5624" s="71"/>
    </row>
    <row r="5625" spans="4:5" ht="26.1" customHeight="1">
      <c r="D5625" s="64"/>
      <c r="E5625" s="71"/>
    </row>
    <row r="5626" spans="4:5" ht="26.1" customHeight="1">
      <c r="D5626" s="64"/>
      <c r="E5626" s="71"/>
    </row>
    <row r="5627" spans="4:5" ht="26.1" customHeight="1">
      <c r="D5627" s="64"/>
      <c r="E5627" s="71"/>
    </row>
    <row r="5628" spans="4:5" ht="26.1" customHeight="1">
      <c r="D5628" s="64"/>
      <c r="E5628" s="71"/>
    </row>
    <row r="5629" spans="4:5" ht="26.1" customHeight="1">
      <c r="D5629" s="64"/>
      <c r="E5629" s="71"/>
    </row>
    <row r="5630" spans="4:5" ht="26.1" customHeight="1">
      <c r="D5630" s="64"/>
      <c r="E5630" s="71"/>
    </row>
    <row r="5631" spans="4:5" ht="26.1" customHeight="1">
      <c r="D5631" s="64"/>
      <c r="E5631" s="71"/>
    </row>
    <row r="5632" spans="4:5" ht="26.1" customHeight="1">
      <c r="D5632" s="64"/>
      <c r="E5632" s="71"/>
    </row>
    <row r="5633" spans="4:5" ht="26.1" customHeight="1">
      <c r="D5633" s="64"/>
      <c r="E5633" s="71"/>
    </row>
    <row r="5634" spans="4:5" ht="26.1" customHeight="1">
      <c r="D5634" s="64"/>
      <c r="E5634" s="71"/>
    </row>
    <row r="5635" spans="4:5" ht="26.1" customHeight="1">
      <c r="D5635" s="64"/>
      <c r="E5635" s="71"/>
    </row>
    <row r="5636" spans="4:5" ht="26.1" customHeight="1">
      <c r="D5636" s="64"/>
      <c r="E5636" s="71"/>
    </row>
    <row r="5637" spans="4:5" ht="26.1" customHeight="1">
      <c r="D5637" s="64"/>
      <c r="E5637" s="71"/>
    </row>
    <row r="5638" spans="4:5" ht="26.1" customHeight="1">
      <c r="D5638" s="64"/>
      <c r="E5638" s="71"/>
    </row>
    <row r="5639" spans="4:5" ht="26.1" customHeight="1">
      <c r="D5639" s="64"/>
      <c r="E5639" s="71"/>
    </row>
    <row r="5640" spans="4:5" ht="26.1" customHeight="1">
      <c r="D5640" s="64"/>
      <c r="E5640" s="71"/>
    </row>
    <row r="5641" spans="4:5" ht="26.1" customHeight="1">
      <c r="D5641" s="64"/>
      <c r="E5641" s="71"/>
    </row>
    <row r="5642" spans="4:5" ht="26.1" customHeight="1">
      <c r="D5642" s="64"/>
      <c r="E5642" s="71"/>
    </row>
    <row r="5643" spans="4:5" ht="26.1" customHeight="1">
      <c r="D5643" s="64"/>
      <c r="E5643" s="71"/>
    </row>
    <row r="5644" spans="4:5" ht="26.1" customHeight="1">
      <c r="D5644" s="64"/>
      <c r="E5644" s="71"/>
    </row>
    <row r="5645" spans="4:5" ht="26.1" customHeight="1">
      <c r="D5645" s="64"/>
      <c r="E5645" s="71"/>
    </row>
    <row r="5646" spans="4:5" ht="26.1" customHeight="1">
      <c r="D5646" s="64"/>
      <c r="E5646" s="71"/>
    </row>
    <row r="5647" spans="4:5" ht="26.1" customHeight="1">
      <c r="D5647" s="64"/>
      <c r="E5647" s="71"/>
    </row>
    <row r="5648" spans="4:5" ht="26.1" customHeight="1">
      <c r="D5648" s="64"/>
      <c r="E5648" s="71"/>
    </row>
    <row r="5649" spans="4:5" ht="26.1" customHeight="1">
      <c r="D5649" s="64"/>
      <c r="E5649" s="71"/>
    </row>
    <row r="5650" spans="4:5" ht="26.1" customHeight="1">
      <c r="D5650" s="64"/>
      <c r="E5650" s="71"/>
    </row>
    <row r="5651" spans="4:5" ht="26.1" customHeight="1">
      <c r="D5651" s="64"/>
      <c r="E5651" s="71"/>
    </row>
    <row r="5652" spans="4:5" ht="26.1" customHeight="1">
      <c r="D5652" s="64"/>
      <c r="E5652" s="71"/>
    </row>
    <row r="5653" spans="4:5" ht="26.1" customHeight="1">
      <c r="D5653" s="64"/>
      <c r="E5653" s="71"/>
    </row>
    <row r="5654" spans="4:5" ht="26.1" customHeight="1">
      <c r="D5654" s="64"/>
      <c r="E5654" s="71"/>
    </row>
    <row r="5655" spans="4:5" ht="26.1" customHeight="1">
      <c r="D5655" s="64"/>
      <c r="E5655" s="71"/>
    </row>
    <row r="5656" spans="4:5" ht="26.1" customHeight="1">
      <c r="D5656" s="64"/>
      <c r="E5656" s="71"/>
    </row>
    <row r="5657" spans="4:5" ht="26.1" customHeight="1">
      <c r="D5657" s="64"/>
      <c r="E5657" s="71"/>
    </row>
    <row r="5658" spans="4:5" ht="26.1" customHeight="1">
      <c r="D5658" s="64"/>
      <c r="E5658" s="71"/>
    </row>
    <row r="5659" spans="4:5" ht="26.1" customHeight="1">
      <c r="D5659" s="64"/>
      <c r="E5659" s="71"/>
    </row>
    <row r="5660" spans="4:5" ht="26.1" customHeight="1">
      <c r="D5660" s="64"/>
      <c r="E5660" s="71"/>
    </row>
    <row r="5661" spans="4:5" ht="26.1" customHeight="1">
      <c r="D5661" s="64"/>
      <c r="E5661" s="71"/>
    </row>
    <row r="5662" spans="4:5" ht="26.1" customHeight="1">
      <c r="D5662" s="64"/>
      <c r="E5662" s="71"/>
    </row>
    <row r="5663" spans="4:5" ht="26.1" customHeight="1">
      <c r="D5663" s="64"/>
      <c r="E5663" s="71"/>
    </row>
    <row r="5664" spans="4:5" ht="26.1" customHeight="1">
      <c r="D5664" s="64"/>
      <c r="E5664" s="71"/>
    </row>
    <row r="5665" spans="4:5" ht="26.1" customHeight="1">
      <c r="D5665" s="64"/>
      <c r="E5665" s="71"/>
    </row>
    <row r="5666" spans="4:5" ht="26.1" customHeight="1">
      <c r="D5666" s="64"/>
      <c r="E5666" s="71"/>
    </row>
    <row r="5667" spans="4:5" ht="26.1" customHeight="1">
      <c r="D5667" s="64"/>
      <c r="E5667" s="71"/>
    </row>
    <row r="5668" spans="4:5" ht="26.1" customHeight="1">
      <c r="D5668" s="64"/>
      <c r="E5668" s="71"/>
    </row>
    <row r="5669" spans="4:5" ht="26.1" customHeight="1">
      <c r="D5669" s="64"/>
      <c r="E5669" s="71"/>
    </row>
    <row r="5670" spans="4:5" ht="26.1" customHeight="1">
      <c r="D5670" s="64"/>
      <c r="E5670" s="71"/>
    </row>
    <row r="5671" spans="4:5" ht="26.1" customHeight="1">
      <c r="D5671" s="64"/>
      <c r="E5671" s="71"/>
    </row>
    <row r="5672" spans="4:5" ht="26.1" customHeight="1">
      <c r="D5672" s="64"/>
      <c r="E5672" s="71"/>
    </row>
    <row r="5673" spans="4:5" ht="26.1" customHeight="1">
      <c r="D5673" s="64"/>
      <c r="E5673" s="71"/>
    </row>
    <row r="5674" spans="4:5" ht="26.1" customHeight="1">
      <c r="D5674" s="64"/>
      <c r="E5674" s="71"/>
    </row>
    <row r="5675" spans="4:5" ht="26.1" customHeight="1">
      <c r="D5675" s="64"/>
      <c r="E5675" s="71"/>
    </row>
    <row r="5676" spans="4:5" ht="26.1" customHeight="1">
      <c r="D5676" s="64"/>
      <c r="E5676" s="71"/>
    </row>
    <row r="5677" spans="4:5" ht="26.1" customHeight="1">
      <c r="D5677" s="64"/>
      <c r="E5677" s="71"/>
    </row>
    <row r="5678" spans="4:5" ht="26.1" customHeight="1">
      <c r="D5678" s="64"/>
      <c r="E5678" s="71"/>
    </row>
    <row r="5679" spans="4:5" ht="26.1" customHeight="1">
      <c r="D5679" s="64"/>
      <c r="E5679" s="71"/>
    </row>
    <row r="5680" spans="4:5" ht="26.1" customHeight="1">
      <c r="D5680" s="64"/>
      <c r="E5680" s="71"/>
    </row>
    <row r="5681" spans="4:5" ht="26.1" customHeight="1">
      <c r="D5681" s="64"/>
      <c r="E5681" s="71"/>
    </row>
    <row r="5682" spans="4:5" ht="26.1" customHeight="1">
      <c r="D5682" s="64"/>
      <c r="E5682" s="71"/>
    </row>
    <row r="5683" spans="4:5" ht="26.1" customHeight="1">
      <c r="D5683" s="64"/>
      <c r="E5683" s="71"/>
    </row>
    <row r="5684" spans="4:5" ht="26.1" customHeight="1">
      <c r="D5684" s="64"/>
      <c r="E5684" s="71"/>
    </row>
    <row r="5685" spans="4:5" ht="26.1" customHeight="1">
      <c r="D5685" s="64"/>
      <c r="E5685" s="71"/>
    </row>
    <row r="5686" spans="4:5" ht="26.1" customHeight="1">
      <c r="D5686" s="64"/>
      <c r="E5686" s="71"/>
    </row>
    <row r="5687" spans="4:5" ht="26.1" customHeight="1">
      <c r="D5687" s="64"/>
      <c r="E5687" s="71"/>
    </row>
    <row r="5688" spans="4:5" ht="26.1" customHeight="1">
      <c r="D5688" s="64"/>
      <c r="E5688" s="71"/>
    </row>
    <row r="5689" spans="4:5" ht="26.1" customHeight="1">
      <c r="D5689" s="64"/>
      <c r="E5689" s="71"/>
    </row>
    <row r="5690" spans="4:5" ht="26.1" customHeight="1">
      <c r="D5690" s="64"/>
      <c r="E5690" s="71"/>
    </row>
    <row r="5691" spans="4:5" ht="26.1" customHeight="1">
      <c r="D5691" s="64"/>
      <c r="E5691" s="71"/>
    </row>
    <row r="5692" spans="4:5" ht="26.1" customHeight="1">
      <c r="D5692" s="64"/>
      <c r="E5692" s="71"/>
    </row>
    <row r="5693" spans="4:5" ht="26.1" customHeight="1">
      <c r="D5693" s="64"/>
      <c r="E5693" s="71"/>
    </row>
    <row r="5694" spans="4:5" ht="26.1" customHeight="1">
      <c r="D5694" s="64"/>
      <c r="E5694" s="71"/>
    </row>
    <row r="5695" spans="4:5" ht="26.1" customHeight="1">
      <c r="D5695" s="64"/>
      <c r="E5695" s="71"/>
    </row>
    <row r="5696" spans="4:5" ht="26.1" customHeight="1">
      <c r="D5696" s="64"/>
      <c r="E5696" s="71"/>
    </row>
    <row r="5697" spans="4:5" ht="26.1" customHeight="1">
      <c r="D5697" s="64"/>
      <c r="E5697" s="71"/>
    </row>
    <row r="5698" spans="4:5" ht="26.1" customHeight="1">
      <c r="D5698" s="64"/>
      <c r="E5698" s="71"/>
    </row>
    <row r="5699" spans="4:5" ht="26.1" customHeight="1">
      <c r="D5699" s="64"/>
      <c r="E5699" s="71"/>
    </row>
    <row r="5700" spans="4:5" ht="26.1" customHeight="1">
      <c r="D5700" s="64"/>
      <c r="E5700" s="71"/>
    </row>
    <row r="5701" spans="4:5" ht="26.1" customHeight="1">
      <c r="D5701" s="64"/>
      <c r="E5701" s="71"/>
    </row>
    <row r="5702" spans="4:5" ht="26.1" customHeight="1">
      <c r="D5702" s="64"/>
      <c r="E5702" s="71"/>
    </row>
    <row r="5703" spans="4:5" ht="26.1" customHeight="1">
      <c r="D5703" s="64"/>
      <c r="E5703" s="71"/>
    </row>
    <row r="5704" spans="4:5" ht="26.1" customHeight="1">
      <c r="D5704" s="64"/>
      <c r="E5704" s="71"/>
    </row>
    <row r="5705" spans="4:5" ht="26.1" customHeight="1">
      <c r="D5705" s="64"/>
      <c r="E5705" s="71"/>
    </row>
    <row r="5706" spans="4:5" ht="26.1" customHeight="1">
      <c r="D5706" s="64"/>
      <c r="E5706" s="71"/>
    </row>
    <row r="5707" spans="4:5" ht="26.1" customHeight="1">
      <c r="D5707" s="64"/>
      <c r="E5707" s="71"/>
    </row>
    <row r="5708" spans="4:5" ht="26.1" customHeight="1">
      <c r="D5708" s="64"/>
      <c r="E5708" s="71"/>
    </row>
    <row r="5709" spans="4:5" ht="26.1" customHeight="1">
      <c r="D5709" s="64"/>
      <c r="E5709" s="71"/>
    </row>
    <row r="5710" spans="4:5" ht="26.1" customHeight="1">
      <c r="D5710" s="64"/>
      <c r="E5710" s="71"/>
    </row>
    <row r="5711" spans="4:5" ht="26.1" customHeight="1">
      <c r="D5711" s="64"/>
      <c r="E5711" s="71"/>
    </row>
    <row r="5712" spans="4:5" ht="26.1" customHeight="1">
      <c r="D5712" s="64"/>
      <c r="E5712" s="71"/>
    </row>
    <row r="5713" spans="4:5" ht="26.1" customHeight="1">
      <c r="D5713" s="64"/>
      <c r="E5713" s="71"/>
    </row>
    <row r="5714" spans="4:5" ht="26.1" customHeight="1">
      <c r="D5714" s="64"/>
      <c r="E5714" s="71"/>
    </row>
    <row r="5715" spans="4:5" ht="26.1" customHeight="1">
      <c r="D5715" s="64"/>
      <c r="E5715" s="71"/>
    </row>
    <row r="5716" spans="4:5" ht="26.1" customHeight="1">
      <c r="D5716" s="64"/>
      <c r="E5716" s="71"/>
    </row>
    <row r="5717" spans="4:5" ht="26.1" customHeight="1">
      <c r="D5717" s="64"/>
      <c r="E5717" s="71"/>
    </row>
    <row r="5718" spans="4:5" ht="26.1" customHeight="1">
      <c r="D5718" s="64"/>
      <c r="E5718" s="71"/>
    </row>
    <row r="5719" spans="4:5" ht="26.1" customHeight="1">
      <c r="D5719" s="64"/>
      <c r="E5719" s="71"/>
    </row>
    <row r="5720" spans="4:5" ht="26.1" customHeight="1">
      <c r="D5720" s="64"/>
      <c r="E5720" s="71"/>
    </row>
    <row r="5721" spans="4:5" ht="26.1" customHeight="1">
      <c r="D5721" s="64"/>
      <c r="E5721" s="71"/>
    </row>
    <row r="5722" spans="4:5" ht="26.1" customHeight="1">
      <c r="D5722" s="64"/>
      <c r="E5722" s="71"/>
    </row>
    <row r="5723" spans="4:5" ht="26.1" customHeight="1">
      <c r="D5723" s="64"/>
      <c r="E5723" s="71"/>
    </row>
    <row r="5724" spans="4:5" ht="26.1" customHeight="1">
      <c r="D5724" s="64"/>
      <c r="E5724" s="71"/>
    </row>
    <row r="5725" spans="4:5" ht="26.1" customHeight="1">
      <c r="D5725" s="64"/>
      <c r="E5725" s="71"/>
    </row>
    <row r="5726" spans="4:5" ht="26.1" customHeight="1">
      <c r="D5726" s="64"/>
      <c r="E5726" s="71"/>
    </row>
    <row r="5727" spans="4:5" ht="26.1" customHeight="1">
      <c r="D5727" s="64"/>
      <c r="E5727" s="71"/>
    </row>
    <row r="5728" spans="4:5" ht="26.1" customHeight="1">
      <c r="D5728" s="64"/>
      <c r="E5728" s="71"/>
    </row>
    <row r="5729" spans="4:5" ht="26.1" customHeight="1">
      <c r="D5729" s="64"/>
      <c r="E5729" s="71"/>
    </row>
    <row r="5730" spans="4:5" ht="26.1" customHeight="1">
      <c r="D5730" s="64"/>
      <c r="E5730" s="71"/>
    </row>
    <row r="5731" spans="4:5" ht="26.1" customHeight="1">
      <c r="D5731" s="64"/>
      <c r="E5731" s="71"/>
    </row>
    <row r="5732" spans="4:5" ht="26.1" customHeight="1">
      <c r="D5732" s="64"/>
      <c r="E5732" s="71"/>
    </row>
    <row r="5733" spans="4:5" ht="26.1" customHeight="1">
      <c r="D5733" s="64"/>
      <c r="E5733" s="71"/>
    </row>
    <row r="5734" spans="4:5" ht="26.1" customHeight="1">
      <c r="D5734" s="64"/>
      <c r="E5734" s="71"/>
    </row>
    <row r="5735" spans="4:5" ht="26.1" customHeight="1">
      <c r="D5735" s="64"/>
      <c r="E5735" s="71"/>
    </row>
    <row r="5736" spans="4:5" ht="26.1" customHeight="1">
      <c r="D5736" s="64"/>
      <c r="E5736" s="71"/>
    </row>
    <row r="5737" spans="4:5" ht="26.1" customHeight="1">
      <c r="D5737" s="64"/>
      <c r="E5737" s="71"/>
    </row>
    <row r="5738" spans="4:5" ht="26.1" customHeight="1">
      <c r="D5738" s="64"/>
      <c r="E5738" s="71"/>
    </row>
    <row r="5739" spans="4:5" ht="26.1" customHeight="1">
      <c r="D5739" s="64"/>
      <c r="E5739" s="71"/>
    </row>
    <row r="5740" spans="4:5" ht="26.1" customHeight="1">
      <c r="D5740" s="64"/>
      <c r="E5740" s="71"/>
    </row>
    <row r="5741" spans="4:5" ht="26.1" customHeight="1">
      <c r="D5741" s="64"/>
      <c r="E5741" s="71"/>
    </row>
    <row r="5742" spans="4:5" ht="26.1" customHeight="1">
      <c r="D5742" s="64"/>
      <c r="E5742" s="71"/>
    </row>
    <row r="5743" spans="4:5" ht="26.1" customHeight="1">
      <c r="D5743" s="64"/>
      <c r="E5743" s="71"/>
    </row>
    <row r="5744" spans="4:5" ht="26.1" customHeight="1">
      <c r="D5744" s="64"/>
      <c r="E5744" s="71"/>
    </row>
    <row r="5745" spans="4:5" ht="26.1" customHeight="1">
      <c r="D5745" s="64"/>
      <c r="E5745" s="71"/>
    </row>
    <row r="5746" spans="4:5" ht="26.1" customHeight="1">
      <c r="D5746" s="64"/>
      <c r="E5746" s="71"/>
    </row>
    <row r="5747" spans="4:5" ht="26.1" customHeight="1">
      <c r="D5747" s="64"/>
      <c r="E5747" s="71"/>
    </row>
    <row r="5748" spans="4:5" ht="26.1" customHeight="1">
      <c r="D5748" s="64"/>
      <c r="E5748" s="71"/>
    </row>
    <row r="5749" spans="4:5" ht="26.1" customHeight="1">
      <c r="D5749" s="64"/>
      <c r="E5749" s="71"/>
    </row>
    <row r="5750" spans="4:5" ht="26.1" customHeight="1">
      <c r="D5750" s="64"/>
      <c r="E5750" s="71"/>
    </row>
    <row r="5751" spans="4:5" ht="26.1" customHeight="1">
      <c r="D5751" s="64"/>
      <c r="E5751" s="71"/>
    </row>
    <row r="5752" spans="4:5" ht="26.1" customHeight="1">
      <c r="D5752" s="64"/>
      <c r="E5752" s="71"/>
    </row>
    <row r="5753" spans="4:5" ht="26.1" customHeight="1">
      <c r="D5753" s="64"/>
      <c r="E5753" s="71"/>
    </row>
    <row r="5754" spans="4:5" ht="26.1" customHeight="1">
      <c r="D5754" s="64"/>
      <c r="E5754" s="71"/>
    </row>
    <row r="5755" spans="4:5" ht="26.1" customHeight="1">
      <c r="D5755" s="64"/>
      <c r="E5755" s="71"/>
    </row>
    <row r="5756" spans="4:5" ht="26.1" customHeight="1">
      <c r="D5756" s="64"/>
      <c r="E5756" s="71"/>
    </row>
    <row r="5757" spans="4:5" ht="26.1" customHeight="1">
      <c r="D5757" s="64"/>
      <c r="E5757" s="71"/>
    </row>
    <row r="5758" spans="4:5" ht="26.1" customHeight="1">
      <c r="D5758" s="64"/>
      <c r="E5758" s="71"/>
    </row>
    <row r="5759" spans="4:5" ht="26.1" customHeight="1">
      <c r="D5759" s="64"/>
      <c r="E5759" s="71"/>
    </row>
    <row r="5760" spans="4:5" ht="26.1" customHeight="1">
      <c r="D5760" s="64"/>
      <c r="E5760" s="71"/>
    </row>
    <row r="5761" spans="4:5" ht="26.1" customHeight="1">
      <c r="D5761" s="64"/>
      <c r="E5761" s="71"/>
    </row>
    <row r="5762" spans="4:5" ht="26.1" customHeight="1">
      <c r="D5762" s="64"/>
      <c r="E5762" s="71"/>
    </row>
    <row r="5763" spans="4:5" ht="26.1" customHeight="1">
      <c r="D5763" s="64"/>
      <c r="E5763" s="71"/>
    </row>
    <row r="5764" spans="4:5" ht="26.1" customHeight="1">
      <c r="D5764" s="64"/>
      <c r="E5764" s="71"/>
    </row>
    <row r="5765" spans="4:5" ht="26.1" customHeight="1">
      <c r="D5765" s="64"/>
      <c r="E5765" s="71"/>
    </row>
    <row r="5766" spans="4:5" ht="26.1" customHeight="1">
      <c r="D5766" s="64"/>
      <c r="E5766" s="71"/>
    </row>
    <row r="5767" spans="4:5" ht="26.1" customHeight="1">
      <c r="D5767" s="64"/>
      <c r="E5767" s="71"/>
    </row>
    <row r="5768" spans="4:5" ht="26.1" customHeight="1">
      <c r="D5768" s="64"/>
      <c r="E5768" s="71"/>
    </row>
    <row r="5769" spans="4:5" ht="26.1" customHeight="1">
      <c r="D5769" s="64"/>
      <c r="E5769" s="71"/>
    </row>
    <row r="5770" spans="4:5" ht="26.1" customHeight="1">
      <c r="D5770" s="64"/>
      <c r="E5770" s="71"/>
    </row>
    <row r="5771" spans="4:5" ht="26.1" customHeight="1">
      <c r="D5771" s="64"/>
      <c r="E5771" s="71"/>
    </row>
    <row r="5772" spans="4:5" ht="26.1" customHeight="1">
      <c r="D5772" s="64"/>
      <c r="E5772" s="71"/>
    </row>
    <row r="5773" spans="4:5" ht="26.1" customHeight="1">
      <c r="D5773" s="64"/>
      <c r="E5773" s="71"/>
    </row>
    <row r="5774" spans="4:5" ht="26.1" customHeight="1">
      <c r="D5774" s="64"/>
      <c r="E5774" s="71"/>
    </row>
    <row r="5775" spans="4:5" ht="26.1" customHeight="1">
      <c r="D5775" s="64"/>
      <c r="E5775" s="71"/>
    </row>
    <row r="5776" spans="4:5" ht="26.1" customHeight="1">
      <c r="D5776" s="64"/>
      <c r="E5776" s="71"/>
    </row>
    <row r="5777" spans="4:5" ht="26.1" customHeight="1">
      <c r="D5777" s="64"/>
      <c r="E5777" s="71"/>
    </row>
    <row r="5778" spans="4:5" ht="26.1" customHeight="1">
      <c r="D5778" s="64"/>
      <c r="E5778" s="71"/>
    </row>
    <row r="5779" spans="4:5" ht="26.1" customHeight="1">
      <c r="D5779" s="64"/>
      <c r="E5779" s="71"/>
    </row>
    <row r="5780" spans="4:5" ht="26.1" customHeight="1">
      <c r="D5780" s="64"/>
      <c r="E5780" s="71"/>
    </row>
    <row r="5781" spans="4:5" ht="26.1" customHeight="1">
      <c r="D5781" s="64"/>
      <c r="E5781" s="71"/>
    </row>
    <row r="5782" spans="4:5" ht="26.1" customHeight="1">
      <c r="D5782" s="64"/>
      <c r="E5782" s="71"/>
    </row>
    <row r="5783" spans="4:5" ht="26.1" customHeight="1">
      <c r="D5783" s="64"/>
      <c r="E5783" s="71"/>
    </row>
    <row r="5784" spans="4:5" ht="26.1" customHeight="1">
      <c r="D5784" s="64"/>
      <c r="E5784" s="71"/>
    </row>
    <row r="5785" spans="4:5" ht="26.1" customHeight="1">
      <c r="D5785" s="64"/>
      <c r="E5785" s="71"/>
    </row>
    <row r="5786" spans="4:5" ht="26.1" customHeight="1">
      <c r="D5786" s="64"/>
      <c r="E5786" s="71"/>
    </row>
    <row r="5787" spans="4:5" ht="26.1" customHeight="1">
      <c r="D5787" s="64"/>
      <c r="E5787" s="71"/>
    </row>
    <row r="5788" spans="4:5" ht="26.1" customHeight="1">
      <c r="D5788" s="64"/>
      <c r="E5788" s="71"/>
    </row>
    <row r="5789" spans="4:5" ht="26.1" customHeight="1">
      <c r="D5789" s="64"/>
      <c r="E5789" s="71"/>
    </row>
    <row r="5790" spans="4:5" ht="26.1" customHeight="1">
      <c r="D5790" s="64"/>
      <c r="E5790" s="71"/>
    </row>
    <row r="5791" spans="4:5" ht="26.1" customHeight="1">
      <c r="D5791" s="64"/>
      <c r="E5791" s="71"/>
    </row>
    <row r="5792" spans="4:5" ht="26.1" customHeight="1">
      <c r="D5792" s="64"/>
      <c r="E5792" s="71"/>
    </row>
    <row r="5793" spans="4:5" ht="26.1" customHeight="1">
      <c r="D5793" s="64"/>
      <c r="E5793" s="71"/>
    </row>
    <row r="5794" spans="4:5" ht="26.1" customHeight="1">
      <c r="D5794" s="64"/>
      <c r="E5794" s="71"/>
    </row>
    <row r="5795" spans="4:5" ht="26.1" customHeight="1">
      <c r="D5795" s="64"/>
      <c r="E5795" s="71"/>
    </row>
    <row r="5796" spans="4:5" ht="26.1" customHeight="1">
      <c r="D5796" s="64"/>
      <c r="E5796" s="71"/>
    </row>
    <row r="5797" spans="4:5" ht="26.1" customHeight="1">
      <c r="D5797" s="64"/>
      <c r="E5797" s="71"/>
    </row>
    <row r="5798" spans="4:5" ht="26.1" customHeight="1">
      <c r="D5798" s="64"/>
      <c r="E5798" s="71"/>
    </row>
    <row r="5799" spans="4:5" ht="26.1" customHeight="1">
      <c r="D5799" s="64"/>
      <c r="E5799" s="71"/>
    </row>
    <row r="5800" spans="4:5" ht="26.1" customHeight="1">
      <c r="D5800" s="64"/>
      <c r="E5800" s="71"/>
    </row>
    <row r="5801" spans="4:5" ht="26.1" customHeight="1">
      <c r="D5801" s="64"/>
      <c r="E5801" s="71"/>
    </row>
    <row r="5802" spans="4:5" ht="26.1" customHeight="1">
      <c r="D5802" s="64"/>
      <c r="E5802" s="71"/>
    </row>
    <row r="5803" spans="4:5" ht="26.1" customHeight="1">
      <c r="D5803" s="64"/>
      <c r="E5803" s="71"/>
    </row>
    <row r="5804" spans="4:5" ht="26.1" customHeight="1">
      <c r="D5804" s="64"/>
      <c r="E5804" s="71"/>
    </row>
    <row r="5805" spans="4:5" ht="26.1" customHeight="1">
      <c r="D5805" s="64"/>
      <c r="E5805" s="71"/>
    </row>
    <row r="5806" spans="4:5" ht="26.1" customHeight="1">
      <c r="D5806" s="64"/>
      <c r="E5806" s="71"/>
    </row>
    <row r="5807" spans="4:5" ht="26.1" customHeight="1">
      <c r="D5807" s="64"/>
      <c r="E5807" s="71"/>
    </row>
    <row r="5808" spans="4:5" ht="26.1" customHeight="1">
      <c r="D5808" s="64"/>
      <c r="E5808" s="71"/>
    </row>
    <row r="5809" spans="4:5" ht="26.1" customHeight="1">
      <c r="D5809" s="64"/>
      <c r="E5809" s="71"/>
    </row>
    <row r="5810" spans="4:5" ht="26.1" customHeight="1">
      <c r="D5810" s="64"/>
      <c r="E5810" s="71"/>
    </row>
    <row r="5811" spans="4:5" ht="26.1" customHeight="1">
      <c r="D5811" s="64"/>
      <c r="E5811" s="71"/>
    </row>
    <row r="5812" spans="4:5" ht="26.1" customHeight="1">
      <c r="D5812" s="64"/>
      <c r="E5812" s="71"/>
    </row>
    <row r="5813" spans="4:5" ht="26.1" customHeight="1">
      <c r="D5813" s="64"/>
      <c r="E5813" s="71"/>
    </row>
    <row r="5814" spans="4:5" ht="26.1" customHeight="1">
      <c r="D5814" s="64"/>
      <c r="E5814" s="71"/>
    </row>
    <row r="5815" spans="4:5" ht="26.1" customHeight="1">
      <c r="D5815" s="64"/>
      <c r="E5815" s="71"/>
    </row>
    <row r="5816" spans="4:5" ht="26.1" customHeight="1">
      <c r="D5816" s="64"/>
      <c r="E5816" s="71"/>
    </row>
    <row r="5817" spans="4:5" ht="26.1" customHeight="1">
      <c r="D5817" s="64"/>
      <c r="E5817" s="71"/>
    </row>
    <row r="5818" spans="4:5" ht="26.1" customHeight="1">
      <c r="D5818" s="64"/>
      <c r="E5818" s="71"/>
    </row>
    <row r="5819" spans="4:5" ht="26.1" customHeight="1">
      <c r="D5819" s="64"/>
      <c r="E5819" s="71"/>
    </row>
    <row r="5820" spans="4:5" ht="26.1" customHeight="1">
      <c r="D5820" s="64"/>
      <c r="E5820" s="71"/>
    </row>
    <row r="5821" spans="4:5" ht="26.1" customHeight="1">
      <c r="D5821" s="64"/>
      <c r="E5821" s="71"/>
    </row>
    <row r="5822" spans="4:5" ht="26.1" customHeight="1">
      <c r="D5822" s="64"/>
      <c r="E5822" s="71"/>
    </row>
    <row r="5823" spans="4:5" ht="26.1" customHeight="1">
      <c r="D5823" s="64"/>
      <c r="E5823" s="71"/>
    </row>
    <row r="5824" spans="4:5" ht="26.1" customHeight="1">
      <c r="D5824" s="64"/>
      <c r="E5824" s="71"/>
    </row>
    <row r="5825" spans="4:5" ht="26.1" customHeight="1">
      <c r="D5825" s="64"/>
      <c r="E5825" s="71"/>
    </row>
    <row r="5826" spans="4:5" ht="26.1" customHeight="1">
      <c r="D5826" s="64"/>
      <c r="E5826" s="71"/>
    </row>
    <row r="5827" spans="4:5" ht="26.1" customHeight="1">
      <c r="D5827" s="64"/>
      <c r="E5827" s="71"/>
    </row>
    <row r="5828" spans="4:5" ht="26.1" customHeight="1">
      <c r="D5828" s="64"/>
      <c r="E5828" s="71"/>
    </row>
    <row r="5829" spans="4:5" ht="26.1" customHeight="1">
      <c r="D5829" s="64"/>
      <c r="E5829" s="71"/>
    </row>
    <row r="5830" spans="4:5" ht="26.1" customHeight="1">
      <c r="D5830" s="64"/>
      <c r="E5830" s="71"/>
    </row>
    <row r="5831" spans="4:5" ht="26.1" customHeight="1">
      <c r="D5831" s="64"/>
      <c r="E5831" s="71"/>
    </row>
    <row r="5832" spans="4:5" ht="26.1" customHeight="1">
      <c r="D5832" s="64"/>
      <c r="E5832" s="71"/>
    </row>
    <row r="5833" spans="4:5" ht="26.1" customHeight="1">
      <c r="D5833" s="64"/>
      <c r="E5833" s="71"/>
    </row>
    <row r="5834" spans="4:5" ht="26.1" customHeight="1">
      <c r="D5834" s="64"/>
      <c r="E5834" s="71"/>
    </row>
    <row r="5835" spans="4:5" ht="26.1" customHeight="1">
      <c r="D5835" s="64"/>
      <c r="E5835" s="71"/>
    </row>
    <row r="5836" spans="4:5" ht="26.1" customHeight="1">
      <c r="D5836" s="64"/>
      <c r="E5836" s="71"/>
    </row>
    <row r="5837" spans="4:5" ht="26.1" customHeight="1">
      <c r="D5837" s="64"/>
      <c r="E5837" s="71"/>
    </row>
    <row r="5838" spans="4:5" ht="26.1" customHeight="1">
      <c r="D5838" s="64"/>
      <c r="E5838" s="71"/>
    </row>
    <row r="5839" spans="4:5" ht="26.1" customHeight="1">
      <c r="D5839" s="64"/>
      <c r="E5839" s="71"/>
    </row>
    <row r="5840" spans="4:5" ht="26.1" customHeight="1">
      <c r="D5840" s="64"/>
      <c r="E5840" s="71"/>
    </row>
    <row r="5841" spans="4:5" ht="26.1" customHeight="1">
      <c r="D5841" s="64"/>
      <c r="E5841" s="71"/>
    </row>
    <row r="5842" spans="4:5" ht="26.1" customHeight="1">
      <c r="D5842" s="64"/>
      <c r="E5842" s="71"/>
    </row>
    <row r="5843" spans="4:5" ht="26.1" customHeight="1">
      <c r="D5843" s="64"/>
      <c r="E5843" s="71"/>
    </row>
    <row r="5844" spans="4:5" ht="26.1" customHeight="1">
      <c r="D5844" s="64"/>
      <c r="E5844" s="71"/>
    </row>
    <row r="5845" spans="4:5" ht="26.1" customHeight="1">
      <c r="D5845" s="64"/>
      <c r="E5845" s="71"/>
    </row>
    <row r="5846" spans="4:5" ht="26.1" customHeight="1">
      <c r="D5846" s="64"/>
      <c r="E5846" s="71"/>
    </row>
    <row r="5847" spans="4:5" ht="26.1" customHeight="1">
      <c r="D5847" s="64"/>
      <c r="E5847" s="71"/>
    </row>
    <row r="5848" spans="4:5" ht="26.1" customHeight="1">
      <c r="D5848" s="64"/>
      <c r="E5848" s="71"/>
    </row>
    <row r="5849" spans="4:5" ht="26.1" customHeight="1">
      <c r="D5849" s="64"/>
      <c r="E5849" s="71"/>
    </row>
    <row r="5850" spans="4:5" ht="26.1" customHeight="1">
      <c r="D5850" s="64"/>
      <c r="E5850" s="71"/>
    </row>
    <row r="5851" spans="4:5" ht="26.1" customHeight="1">
      <c r="D5851" s="64"/>
      <c r="E5851" s="71"/>
    </row>
    <row r="5852" spans="4:5" ht="26.1" customHeight="1">
      <c r="D5852" s="64"/>
      <c r="E5852" s="71"/>
    </row>
    <row r="5853" spans="4:5" ht="26.1" customHeight="1">
      <c r="D5853" s="64"/>
      <c r="E5853" s="71"/>
    </row>
    <row r="5854" spans="4:5" ht="26.1" customHeight="1">
      <c r="D5854" s="64"/>
      <c r="E5854" s="71"/>
    </row>
    <row r="5855" spans="4:5" ht="26.1" customHeight="1">
      <c r="D5855" s="64"/>
      <c r="E5855" s="71"/>
    </row>
    <row r="5856" spans="4:5" ht="26.1" customHeight="1">
      <c r="D5856" s="64"/>
      <c r="E5856" s="71"/>
    </row>
    <row r="5857" spans="4:5" ht="26.1" customHeight="1">
      <c r="D5857" s="64"/>
      <c r="E5857" s="71"/>
    </row>
    <row r="5858" spans="4:5" ht="26.1" customHeight="1">
      <c r="D5858" s="64"/>
      <c r="E5858" s="71"/>
    </row>
    <row r="5859" spans="4:5" ht="26.1" customHeight="1">
      <c r="D5859" s="64"/>
      <c r="E5859" s="71"/>
    </row>
    <row r="5860" spans="4:5" ht="26.1" customHeight="1">
      <c r="D5860" s="64"/>
      <c r="E5860" s="71"/>
    </row>
    <row r="5861" spans="4:5" ht="26.1" customHeight="1">
      <c r="D5861" s="64"/>
      <c r="E5861" s="71"/>
    </row>
    <row r="5862" spans="4:5" ht="26.1" customHeight="1">
      <c r="D5862" s="64"/>
      <c r="E5862" s="71"/>
    </row>
    <row r="5863" spans="4:5" ht="26.1" customHeight="1">
      <c r="D5863" s="64"/>
      <c r="E5863" s="71"/>
    </row>
    <row r="5864" spans="4:5" ht="26.1" customHeight="1">
      <c r="D5864" s="64"/>
      <c r="E5864" s="71"/>
    </row>
    <row r="5865" spans="4:5" ht="26.1" customHeight="1">
      <c r="D5865" s="64"/>
      <c r="E5865" s="71"/>
    </row>
    <row r="5866" spans="4:5" ht="26.1" customHeight="1">
      <c r="D5866" s="64"/>
      <c r="E5866" s="71"/>
    </row>
    <row r="5867" spans="4:5" ht="26.1" customHeight="1">
      <c r="D5867" s="64"/>
      <c r="E5867" s="71"/>
    </row>
    <row r="5868" spans="4:5" ht="26.1" customHeight="1">
      <c r="D5868" s="64"/>
      <c r="E5868" s="71"/>
    </row>
    <row r="5869" spans="4:5" ht="26.1" customHeight="1">
      <c r="D5869" s="64"/>
      <c r="E5869" s="71"/>
    </row>
    <row r="5870" spans="4:5" ht="26.1" customHeight="1">
      <c r="D5870" s="64"/>
      <c r="E5870" s="71"/>
    </row>
    <row r="5871" spans="4:5" ht="26.1" customHeight="1">
      <c r="D5871" s="64"/>
      <c r="E5871" s="71"/>
    </row>
    <row r="5872" spans="4:5" ht="26.1" customHeight="1">
      <c r="D5872" s="64"/>
      <c r="E5872" s="71"/>
    </row>
    <row r="5873" spans="4:5" ht="26.1" customHeight="1">
      <c r="D5873" s="64"/>
      <c r="E5873" s="71"/>
    </row>
    <row r="5874" spans="4:5" ht="26.1" customHeight="1">
      <c r="D5874" s="64"/>
      <c r="E5874" s="71"/>
    </row>
    <row r="5875" spans="4:5" ht="26.1" customHeight="1">
      <c r="D5875" s="64"/>
      <c r="E5875" s="71"/>
    </row>
    <row r="5876" spans="4:5" ht="26.1" customHeight="1">
      <c r="D5876" s="64"/>
      <c r="E5876" s="71"/>
    </row>
    <row r="5877" spans="4:5" ht="26.1" customHeight="1">
      <c r="D5877" s="64"/>
      <c r="E5877" s="71"/>
    </row>
    <row r="5878" spans="4:5" ht="26.1" customHeight="1">
      <c r="D5878" s="64"/>
      <c r="E5878" s="71"/>
    </row>
    <row r="5879" spans="4:5" ht="26.1" customHeight="1">
      <c r="D5879" s="64"/>
      <c r="E5879" s="71"/>
    </row>
    <row r="5880" spans="4:5" ht="26.1" customHeight="1">
      <c r="D5880" s="64"/>
      <c r="E5880" s="71"/>
    </row>
    <row r="5881" spans="4:5" ht="26.1" customHeight="1">
      <c r="D5881" s="64"/>
      <c r="E5881" s="71"/>
    </row>
    <row r="5882" spans="4:5" ht="26.1" customHeight="1">
      <c r="D5882" s="64"/>
      <c r="E5882" s="71"/>
    </row>
    <row r="5883" spans="4:5" ht="26.1" customHeight="1">
      <c r="D5883" s="64"/>
      <c r="E5883" s="71"/>
    </row>
    <row r="5884" spans="4:5" ht="26.1" customHeight="1">
      <c r="D5884" s="64"/>
      <c r="E5884" s="71"/>
    </row>
    <row r="5885" spans="4:5" ht="26.1" customHeight="1">
      <c r="D5885" s="64"/>
      <c r="E5885" s="71"/>
    </row>
    <row r="5886" spans="4:5" ht="26.1" customHeight="1">
      <c r="D5886" s="64"/>
      <c r="E5886" s="71"/>
    </row>
    <row r="5887" spans="4:5" ht="26.1" customHeight="1">
      <c r="D5887" s="64"/>
      <c r="E5887" s="71"/>
    </row>
    <row r="5888" spans="4:5" ht="26.1" customHeight="1">
      <c r="D5888" s="64"/>
      <c r="E5888" s="71"/>
    </row>
    <row r="5889" spans="4:5" ht="26.1" customHeight="1">
      <c r="D5889" s="64"/>
      <c r="E5889" s="71"/>
    </row>
    <row r="5890" spans="4:5" ht="26.1" customHeight="1">
      <c r="D5890" s="64"/>
      <c r="E5890" s="71"/>
    </row>
    <row r="5891" spans="4:5" ht="26.1" customHeight="1">
      <c r="D5891" s="64"/>
      <c r="E5891" s="71"/>
    </row>
    <row r="5892" spans="4:5" ht="26.1" customHeight="1">
      <c r="D5892" s="64"/>
      <c r="E5892" s="71"/>
    </row>
    <row r="5893" spans="4:5" ht="26.1" customHeight="1">
      <c r="D5893" s="64"/>
      <c r="E5893" s="71"/>
    </row>
    <row r="5894" spans="4:5" ht="26.1" customHeight="1">
      <c r="D5894" s="64"/>
      <c r="E5894" s="71"/>
    </row>
    <row r="5895" spans="4:5" ht="26.1" customHeight="1">
      <c r="D5895" s="64"/>
      <c r="E5895" s="71"/>
    </row>
    <row r="5896" spans="4:5" ht="26.1" customHeight="1">
      <c r="D5896" s="64"/>
      <c r="E5896" s="71"/>
    </row>
    <row r="5897" spans="4:5" ht="26.1" customHeight="1">
      <c r="D5897" s="64"/>
      <c r="E5897" s="71"/>
    </row>
    <row r="5898" spans="4:5" ht="26.1" customHeight="1">
      <c r="D5898" s="64"/>
      <c r="E5898" s="71"/>
    </row>
    <row r="5899" spans="4:5" ht="26.1" customHeight="1">
      <c r="D5899" s="64"/>
      <c r="E5899" s="71"/>
    </row>
    <row r="5900" spans="4:5" ht="26.1" customHeight="1">
      <c r="D5900" s="64"/>
      <c r="E5900" s="71"/>
    </row>
    <row r="5901" spans="4:5" ht="26.1" customHeight="1">
      <c r="D5901" s="64"/>
      <c r="E5901" s="71"/>
    </row>
    <row r="5902" spans="4:5" ht="26.1" customHeight="1">
      <c r="D5902" s="64"/>
      <c r="E5902" s="71"/>
    </row>
    <row r="5903" spans="4:5" ht="26.1" customHeight="1">
      <c r="D5903" s="64"/>
      <c r="E5903" s="71"/>
    </row>
    <row r="5904" spans="4:5" ht="26.1" customHeight="1">
      <c r="D5904" s="64"/>
      <c r="E5904" s="71"/>
    </row>
    <row r="5905" spans="4:5" ht="26.1" customHeight="1">
      <c r="D5905" s="64"/>
      <c r="E5905" s="71"/>
    </row>
    <row r="5906" spans="4:5" ht="26.1" customHeight="1">
      <c r="D5906" s="64"/>
      <c r="E5906" s="71"/>
    </row>
    <row r="5907" spans="4:5" ht="26.1" customHeight="1">
      <c r="D5907" s="64"/>
      <c r="E5907" s="71"/>
    </row>
    <row r="5908" spans="4:5" ht="26.1" customHeight="1">
      <c r="D5908" s="64"/>
      <c r="E5908" s="71"/>
    </row>
    <row r="5909" spans="4:5" ht="26.1" customHeight="1">
      <c r="D5909" s="64"/>
      <c r="E5909" s="71"/>
    </row>
    <row r="5910" spans="4:5" ht="26.1" customHeight="1">
      <c r="D5910" s="64"/>
      <c r="E5910" s="71"/>
    </row>
    <row r="5911" spans="4:5" ht="26.1" customHeight="1">
      <c r="D5911" s="64"/>
      <c r="E5911" s="71"/>
    </row>
    <row r="5912" spans="4:5" ht="26.1" customHeight="1">
      <c r="D5912" s="64"/>
      <c r="E5912" s="71"/>
    </row>
    <row r="5913" spans="4:5" ht="26.1" customHeight="1">
      <c r="D5913" s="64"/>
      <c r="E5913" s="71"/>
    </row>
    <row r="5914" spans="4:5" ht="26.1" customHeight="1">
      <c r="D5914" s="64"/>
      <c r="E5914" s="71"/>
    </row>
    <row r="5915" spans="4:5" ht="26.1" customHeight="1">
      <c r="D5915" s="64"/>
      <c r="E5915" s="71"/>
    </row>
    <row r="5916" spans="4:5" ht="26.1" customHeight="1">
      <c r="D5916" s="64"/>
      <c r="E5916" s="71"/>
    </row>
    <row r="5917" spans="4:5" ht="26.1" customHeight="1">
      <c r="D5917" s="64"/>
      <c r="E5917" s="71"/>
    </row>
    <row r="5918" spans="4:5" ht="26.1" customHeight="1">
      <c r="D5918" s="64"/>
      <c r="E5918" s="71"/>
    </row>
    <row r="5919" spans="4:5" ht="26.1" customHeight="1">
      <c r="D5919" s="64"/>
      <c r="E5919" s="71"/>
    </row>
    <row r="5920" spans="4:5" ht="26.1" customHeight="1">
      <c r="D5920" s="64"/>
      <c r="E5920" s="71"/>
    </row>
    <row r="5921" spans="4:5" ht="26.1" customHeight="1">
      <c r="D5921" s="64"/>
      <c r="E5921" s="71"/>
    </row>
    <row r="5922" spans="4:5" ht="26.1" customHeight="1">
      <c r="D5922" s="64"/>
      <c r="E5922" s="71"/>
    </row>
    <row r="5923" spans="4:5" ht="26.1" customHeight="1">
      <c r="D5923" s="64"/>
      <c r="E5923" s="71"/>
    </row>
    <row r="5924" spans="4:5" ht="26.1" customHeight="1">
      <c r="D5924" s="64"/>
      <c r="E5924" s="71"/>
    </row>
    <row r="5925" spans="4:5" ht="26.1" customHeight="1">
      <c r="D5925" s="64"/>
      <c r="E5925" s="71"/>
    </row>
    <row r="5926" spans="4:5" ht="26.1" customHeight="1">
      <c r="D5926" s="64"/>
      <c r="E5926" s="71"/>
    </row>
    <row r="5927" spans="4:5" ht="26.1" customHeight="1">
      <c r="D5927" s="64"/>
      <c r="E5927" s="71"/>
    </row>
    <row r="5928" spans="4:5" ht="26.1" customHeight="1">
      <c r="D5928" s="64"/>
      <c r="E5928" s="71"/>
    </row>
    <row r="5929" spans="4:5" ht="26.1" customHeight="1">
      <c r="D5929" s="64"/>
      <c r="E5929" s="71"/>
    </row>
    <row r="5930" spans="4:5" ht="26.1" customHeight="1">
      <c r="D5930" s="64"/>
      <c r="E5930" s="71"/>
    </row>
    <row r="5931" spans="4:5" ht="26.1" customHeight="1">
      <c r="D5931" s="64"/>
      <c r="E5931" s="71"/>
    </row>
    <row r="5932" spans="4:5" ht="26.1" customHeight="1">
      <c r="D5932" s="64"/>
      <c r="E5932" s="71"/>
    </row>
    <row r="5933" spans="4:5" ht="26.1" customHeight="1">
      <c r="D5933" s="64"/>
      <c r="E5933" s="71"/>
    </row>
    <row r="5934" spans="4:5" ht="26.1" customHeight="1">
      <c r="D5934" s="64"/>
      <c r="E5934" s="71"/>
    </row>
    <row r="5935" spans="4:5" ht="26.1" customHeight="1">
      <c r="D5935" s="64"/>
      <c r="E5935" s="71"/>
    </row>
    <row r="5936" spans="4:5" ht="26.1" customHeight="1">
      <c r="D5936" s="64"/>
      <c r="E5936" s="71"/>
    </row>
    <row r="5937" spans="4:5" ht="26.1" customHeight="1">
      <c r="D5937" s="64"/>
      <c r="E5937" s="71"/>
    </row>
    <row r="5938" spans="4:5" ht="26.1" customHeight="1">
      <c r="D5938" s="64"/>
      <c r="E5938" s="71"/>
    </row>
    <row r="5939" spans="4:5" ht="26.1" customHeight="1">
      <c r="D5939" s="64"/>
      <c r="E5939" s="71"/>
    </row>
    <row r="5940" spans="4:5" ht="26.1" customHeight="1">
      <c r="D5940" s="64"/>
      <c r="E5940" s="71"/>
    </row>
    <row r="5941" spans="4:5" ht="26.1" customHeight="1">
      <c r="D5941" s="64"/>
      <c r="E5941" s="71"/>
    </row>
    <row r="5942" spans="4:5" ht="26.1" customHeight="1">
      <c r="D5942" s="64"/>
      <c r="E5942" s="71"/>
    </row>
    <row r="5943" spans="4:5" ht="26.1" customHeight="1">
      <c r="D5943" s="64"/>
      <c r="E5943" s="71"/>
    </row>
    <row r="5944" spans="4:5" ht="26.1" customHeight="1">
      <c r="D5944" s="64"/>
      <c r="E5944" s="71"/>
    </row>
    <row r="5945" spans="4:5" ht="26.1" customHeight="1">
      <c r="D5945" s="64"/>
      <c r="E5945" s="71"/>
    </row>
    <row r="5946" spans="4:5" ht="26.1" customHeight="1">
      <c r="D5946" s="64"/>
      <c r="E5946" s="71"/>
    </row>
    <row r="5947" spans="4:5" ht="26.1" customHeight="1">
      <c r="D5947" s="64"/>
      <c r="E5947" s="71"/>
    </row>
    <row r="5948" spans="4:5" ht="26.1" customHeight="1">
      <c r="D5948" s="64"/>
      <c r="E5948" s="71"/>
    </row>
    <row r="5949" spans="4:5" ht="26.1" customHeight="1">
      <c r="D5949" s="64"/>
      <c r="E5949" s="71"/>
    </row>
    <row r="5950" spans="4:5" ht="26.1" customHeight="1">
      <c r="D5950" s="64"/>
      <c r="E5950" s="71"/>
    </row>
    <row r="5951" spans="4:5" ht="26.1" customHeight="1">
      <c r="D5951" s="64"/>
      <c r="E5951" s="71"/>
    </row>
    <row r="5952" spans="4:5" ht="26.1" customHeight="1">
      <c r="D5952" s="64"/>
      <c r="E5952" s="71"/>
    </row>
    <row r="5953" spans="4:5" ht="26.1" customHeight="1">
      <c r="D5953" s="64"/>
      <c r="E5953" s="71"/>
    </row>
    <row r="5954" spans="4:5" ht="26.1" customHeight="1">
      <c r="D5954" s="64"/>
      <c r="E5954" s="71"/>
    </row>
    <row r="5955" spans="4:5" ht="26.1" customHeight="1">
      <c r="D5955" s="64"/>
      <c r="E5955" s="71"/>
    </row>
    <row r="5956" spans="4:5" ht="26.1" customHeight="1">
      <c r="D5956" s="64"/>
      <c r="E5956" s="71"/>
    </row>
    <row r="5957" spans="4:5" ht="26.1" customHeight="1">
      <c r="D5957" s="64"/>
      <c r="E5957" s="71"/>
    </row>
    <row r="5958" spans="4:5" ht="26.1" customHeight="1">
      <c r="D5958" s="64"/>
      <c r="E5958" s="71"/>
    </row>
    <row r="5959" spans="4:5" ht="26.1" customHeight="1">
      <c r="D5959" s="64"/>
      <c r="E5959" s="71"/>
    </row>
    <row r="5960" spans="4:5" ht="26.1" customHeight="1">
      <c r="D5960" s="64"/>
      <c r="E5960" s="71"/>
    </row>
    <row r="5961" spans="4:5" ht="26.1" customHeight="1">
      <c r="D5961" s="64"/>
      <c r="E5961" s="71"/>
    </row>
    <row r="5962" spans="4:5" ht="26.1" customHeight="1">
      <c r="D5962" s="64"/>
      <c r="E5962" s="71"/>
    </row>
    <row r="5963" spans="4:5" ht="26.1" customHeight="1">
      <c r="D5963" s="64"/>
      <c r="E5963" s="71"/>
    </row>
    <row r="5964" spans="4:5" ht="26.1" customHeight="1">
      <c r="D5964" s="64"/>
      <c r="E5964" s="71"/>
    </row>
    <row r="5965" spans="4:5" ht="26.1" customHeight="1">
      <c r="D5965" s="64"/>
      <c r="E5965" s="71"/>
    </row>
    <row r="5966" spans="4:5" ht="26.1" customHeight="1">
      <c r="D5966" s="64"/>
      <c r="E5966" s="71"/>
    </row>
    <row r="5967" spans="4:5" ht="26.1" customHeight="1">
      <c r="D5967" s="64"/>
      <c r="E5967" s="71"/>
    </row>
    <row r="5968" spans="4:5" ht="26.1" customHeight="1">
      <c r="D5968" s="64"/>
      <c r="E5968" s="71"/>
    </row>
    <row r="5969" spans="4:5" ht="26.1" customHeight="1">
      <c r="D5969" s="64"/>
      <c r="E5969" s="71"/>
    </row>
    <row r="5970" spans="4:5" ht="26.1" customHeight="1">
      <c r="D5970" s="64"/>
      <c r="E5970" s="71"/>
    </row>
    <row r="5971" spans="4:5" ht="26.1" customHeight="1">
      <c r="D5971" s="64"/>
      <c r="E5971" s="71"/>
    </row>
    <row r="5972" spans="4:5" ht="26.1" customHeight="1">
      <c r="D5972" s="64"/>
      <c r="E5972" s="71"/>
    </row>
    <row r="5973" spans="4:5" ht="26.1" customHeight="1">
      <c r="D5973" s="64"/>
      <c r="E5973" s="71"/>
    </row>
    <row r="5974" spans="4:5" ht="26.1" customHeight="1">
      <c r="D5974" s="64"/>
      <c r="E5974" s="71"/>
    </row>
    <row r="5975" spans="4:5" ht="26.1" customHeight="1">
      <c r="D5975" s="64"/>
      <c r="E5975" s="71"/>
    </row>
    <row r="5976" spans="4:5" ht="26.1" customHeight="1">
      <c r="D5976" s="64"/>
      <c r="E5976" s="71"/>
    </row>
    <row r="5977" spans="4:5" ht="26.1" customHeight="1">
      <c r="D5977" s="64"/>
      <c r="E5977" s="71"/>
    </row>
    <row r="5978" spans="4:5" ht="26.1" customHeight="1">
      <c r="D5978" s="64"/>
      <c r="E5978" s="71"/>
    </row>
    <row r="5979" spans="4:5" ht="26.1" customHeight="1">
      <c r="D5979" s="64"/>
      <c r="E5979" s="71"/>
    </row>
    <row r="5980" spans="4:5" ht="26.1" customHeight="1">
      <c r="D5980" s="64"/>
      <c r="E5980" s="71"/>
    </row>
    <row r="5981" spans="4:5" ht="26.1" customHeight="1">
      <c r="D5981" s="64"/>
      <c r="E5981" s="71"/>
    </row>
    <row r="5982" spans="4:5" ht="26.1" customHeight="1">
      <c r="D5982" s="64"/>
      <c r="E5982" s="71"/>
    </row>
    <row r="5983" spans="4:5" ht="26.1" customHeight="1">
      <c r="D5983" s="64"/>
      <c r="E5983" s="71"/>
    </row>
    <row r="5984" spans="4:5" ht="26.1" customHeight="1">
      <c r="D5984" s="64"/>
      <c r="E5984" s="71"/>
    </row>
    <row r="5985" spans="4:5" ht="26.1" customHeight="1">
      <c r="D5985" s="64"/>
      <c r="E5985" s="71"/>
    </row>
    <row r="5986" spans="4:5" ht="26.1" customHeight="1">
      <c r="D5986" s="64"/>
      <c r="E5986" s="71"/>
    </row>
    <row r="5987" spans="4:5" ht="26.1" customHeight="1">
      <c r="D5987" s="64"/>
      <c r="E5987" s="71"/>
    </row>
    <row r="5988" spans="4:5" ht="26.1" customHeight="1">
      <c r="D5988" s="64"/>
      <c r="E5988" s="71"/>
    </row>
    <row r="5989" spans="4:5" ht="26.1" customHeight="1">
      <c r="D5989" s="64"/>
      <c r="E5989" s="71"/>
    </row>
    <row r="5990" spans="4:5" ht="26.1" customHeight="1">
      <c r="D5990" s="64"/>
      <c r="E5990" s="71"/>
    </row>
    <row r="5991" spans="4:5" ht="26.1" customHeight="1">
      <c r="D5991" s="64"/>
      <c r="E5991" s="71"/>
    </row>
    <row r="5992" spans="4:5" ht="26.1" customHeight="1">
      <c r="D5992" s="64"/>
      <c r="E5992" s="71"/>
    </row>
    <row r="5993" spans="4:5" ht="26.1" customHeight="1">
      <c r="D5993" s="64"/>
      <c r="E5993" s="71"/>
    </row>
    <row r="5994" spans="4:5" ht="26.1" customHeight="1">
      <c r="D5994" s="64"/>
      <c r="E5994" s="71"/>
    </row>
    <row r="5995" spans="4:5" ht="26.1" customHeight="1">
      <c r="D5995" s="64"/>
      <c r="E5995" s="71"/>
    </row>
    <row r="5996" spans="4:5" ht="26.1" customHeight="1">
      <c r="D5996" s="64"/>
      <c r="E5996" s="71"/>
    </row>
    <row r="5997" spans="4:5" ht="26.1" customHeight="1">
      <c r="D5997" s="64"/>
      <c r="E5997" s="71"/>
    </row>
    <row r="5998" spans="4:5" ht="26.1" customHeight="1">
      <c r="D5998" s="64"/>
      <c r="E5998" s="71"/>
    </row>
    <row r="5999" spans="4:5" ht="26.1" customHeight="1">
      <c r="D5999" s="64"/>
      <c r="E5999" s="71"/>
    </row>
    <row r="6000" spans="4:5" ht="26.1" customHeight="1">
      <c r="D6000" s="64"/>
      <c r="E6000" s="71"/>
    </row>
    <row r="6001" spans="4:5" ht="26.1" customHeight="1">
      <c r="D6001" s="64"/>
      <c r="E6001" s="71"/>
    </row>
    <row r="6002" spans="4:5" ht="26.1" customHeight="1">
      <c r="D6002" s="64"/>
      <c r="E6002" s="71"/>
    </row>
    <row r="6003" spans="4:5" ht="26.1" customHeight="1">
      <c r="D6003" s="64"/>
      <c r="E6003" s="71"/>
    </row>
    <row r="6004" spans="4:5" ht="26.1" customHeight="1">
      <c r="D6004" s="64"/>
      <c r="E6004" s="71"/>
    </row>
    <row r="6005" spans="4:5" ht="26.1" customHeight="1">
      <c r="D6005" s="64"/>
      <c r="E6005" s="71"/>
    </row>
    <row r="6006" spans="4:5" ht="26.1" customHeight="1">
      <c r="D6006" s="64"/>
      <c r="E6006" s="71"/>
    </row>
    <row r="6007" spans="4:5" ht="26.1" customHeight="1">
      <c r="D6007" s="64"/>
      <c r="E6007" s="71"/>
    </row>
    <row r="6008" spans="4:5" ht="26.1" customHeight="1">
      <c r="D6008" s="64"/>
      <c r="E6008" s="71"/>
    </row>
    <row r="6009" spans="4:5" ht="26.1" customHeight="1">
      <c r="D6009" s="64"/>
      <c r="E6009" s="71"/>
    </row>
    <row r="6010" spans="4:5" ht="26.1" customHeight="1">
      <c r="D6010" s="64"/>
      <c r="E6010" s="71"/>
    </row>
    <row r="6011" spans="4:5" ht="26.1" customHeight="1">
      <c r="D6011" s="64"/>
      <c r="E6011" s="71"/>
    </row>
    <row r="6012" spans="4:5" ht="26.1" customHeight="1">
      <c r="D6012" s="64"/>
      <c r="E6012" s="71"/>
    </row>
    <row r="6013" spans="4:5" ht="26.1" customHeight="1">
      <c r="D6013" s="64"/>
      <c r="E6013" s="71"/>
    </row>
    <row r="6014" spans="4:5" ht="26.1" customHeight="1">
      <c r="D6014" s="64"/>
      <c r="E6014" s="71"/>
    </row>
    <row r="6015" spans="4:5" ht="26.1" customHeight="1">
      <c r="D6015" s="64"/>
      <c r="E6015" s="71"/>
    </row>
    <row r="6016" spans="4:5" ht="26.1" customHeight="1">
      <c r="D6016" s="64"/>
      <c r="E6016" s="71"/>
    </row>
    <row r="6017" spans="4:5" ht="26.1" customHeight="1">
      <c r="D6017" s="64"/>
      <c r="E6017" s="71"/>
    </row>
    <row r="6018" spans="4:5" ht="26.1" customHeight="1">
      <c r="D6018" s="64"/>
      <c r="E6018" s="71"/>
    </row>
    <row r="6019" spans="4:5" ht="26.1" customHeight="1">
      <c r="D6019" s="64"/>
      <c r="E6019" s="71"/>
    </row>
    <row r="6020" spans="4:5" ht="26.1" customHeight="1">
      <c r="D6020" s="64"/>
      <c r="E6020" s="71"/>
    </row>
    <row r="6021" spans="4:5" ht="26.1" customHeight="1">
      <c r="D6021" s="64"/>
      <c r="E6021" s="71"/>
    </row>
    <row r="6022" spans="4:5" ht="26.1" customHeight="1">
      <c r="D6022" s="64"/>
      <c r="E6022" s="71"/>
    </row>
    <row r="6023" spans="4:5" ht="26.1" customHeight="1">
      <c r="D6023" s="64"/>
      <c r="E6023" s="71"/>
    </row>
    <row r="6024" spans="4:5" ht="26.1" customHeight="1">
      <c r="D6024" s="64"/>
      <c r="E6024" s="71"/>
    </row>
    <row r="6025" spans="4:5" ht="26.1" customHeight="1">
      <c r="D6025" s="64"/>
      <c r="E6025" s="71"/>
    </row>
    <row r="6026" spans="4:5" ht="26.1" customHeight="1">
      <c r="D6026" s="64"/>
      <c r="E6026" s="71"/>
    </row>
    <row r="6027" spans="4:5" ht="26.1" customHeight="1">
      <c r="D6027" s="64"/>
      <c r="E6027" s="71"/>
    </row>
    <row r="6028" spans="4:5" ht="26.1" customHeight="1">
      <c r="D6028" s="64"/>
      <c r="E6028" s="71"/>
    </row>
    <row r="6029" spans="4:5" ht="26.1" customHeight="1">
      <c r="D6029" s="64"/>
      <c r="E6029" s="71"/>
    </row>
    <row r="6030" spans="4:5" ht="26.1" customHeight="1">
      <c r="D6030" s="64"/>
      <c r="E6030" s="71"/>
    </row>
    <row r="6031" spans="4:5" ht="26.1" customHeight="1">
      <c r="D6031" s="64"/>
      <c r="E6031" s="71"/>
    </row>
    <row r="6032" spans="4:5" ht="26.1" customHeight="1">
      <c r="D6032" s="64"/>
      <c r="E6032" s="71"/>
    </row>
    <row r="6033" spans="4:5" ht="26.1" customHeight="1">
      <c r="D6033" s="64"/>
      <c r="E6033" s="71"/>
    </row>
    <row r="6034" spans="4:5" ht="26.1" customHeight="1">
      <c r="D6034" s="64"/>
      <c r="E6034" s="71"/>
    </row>
    <row r="6035" spans="4:5" ht="26.1" customHeight="1">
      <c r="D6035" s="64"/>
      <c r="E6035" s="71"/>
    </row>
    <row r="6036" spans="4:5" ht="26.1" customHeight="1">
      <c r="D6036" s="64"/>
      <c r="E6036" s="71"/>
    </row>
    <row r="6037" spans="4:5" ht="26.1" customHeight="1">
      <c r="D6037" s="64"/>
      <c r="E6037" s="71"/>
    </row>
    <row r="6038" spans="4:5" ht="26.1" customHeight="1">
      <c r="D6038" s="64"/>
      <c r="E6038" s="71"/>
    </row>
    <row r="6039" spans="4:5" ht="26.1" customHeight="1">
      <c r="D6039" s="64"/>
      <c r="E6039" s="71"/>
    </row>
    <row r="6040" spans="4:5" ht="26.1" customHeight="1">
      <c r="D6040" s="64"/>
      <c r="E6040" s="71"/>
    </row>
    <row r="6041" spans="4:5" ht="26.1" customHeight="1">
      <c r="D6041" s="64"/>
      <c r="E6041" s="71"/>
    </row>
    <row r="6042" spans="4:5" ht="26.1" customHeight="1">
      <c r="D6042" s="64"/>
      <c r="E6042" s="71"/>
    </row>
    <row r="6043" spans="4:5" ht="26.1" customHeight="1">
      <c r="D6043" s="64"/>
      <c r="E6043" s="71"/>
    </row>
    <row r="6044" spans="4:5" ht="26.1" customHeight="1">
      <c r="D6044" s="64"/>
      <c r="E6044" s="71"/>
    </row>
    <row r="6045" spans="4:5" ht="26.1" customHeight="1">
      <c r="D6045" s="64"/>
      <c r="E6045" s="71"/>
    </row>
    <row r="6046" spans="4:5" ht="26.1" customHeight="1">
      <c r="D6046" s="64"/>
      <c r="E6046" s="71"/>
    </row>
    <row r="6047" spans="4:5" ht="26.1" customHeight="1">
      <c r="D6047" s="64"/>
      <c r="E6047" s="71"/>
    </row>
    <row r="6048" spans="4:5" ht="26.1" customHeight="1">
      <c r="D6048" s="64"/>
      <c r="E6048" s="71"/>
    </row>
    <row r="6049" spans="4:5" ht="26.1" customHeight="1">
      <c r="D6049" s="64"/>
      <c r="E6049" s="71"/>
    </row>
    <row r="6050" spans="4:5" ht="26.1" customHeight="1">
      <c r="D6050" s="64"/>
      <c r="E6050" s="71"/>
    </row>
    <row r="6051" spans="4:5" ht="26.1" customHeight="1">
      <c r="D6051" s="64"/>
      <c r="E6051" s="71"/>
    </row>
    <row r="6052" spans="4:5" ht="26.1" customHeight="1">
      <c r="D6052" s="64"/>
      <c r="E6052" s="71"/>
    </row>
    <row r="6053" spans="4:5" ht="26.1" customHeight="1">
      <c r="D6053" s="64"/>
      <c r="E6053" s="71"/>
    </row>
    <row r="6054" spans="4:5" ht="26.1" customHeight="1">
      <c r="D6054" s="64"/>
      <c r="E6054" s="71"/>
    </row>
    <row r="6055" spans="4:5" ht="26.1" customHeight="1">
      <c r="D6055" s="64"/>
      <c r="E6055" s="71"/>
    </row>
    <row r="6056" spans="4:5" ht="26.1" customHeight="1">
      <c r="D6056" s="64"/>
      <c r="E6056" s="71"/>
    </row>
    <row r="6057" spans="4:5" ht="26.1" customHeight="1">
      <c r="D6057" s="64"/>
      <c r="E6057" s="71"/>
    </row>
    <row r="6058" spans="4:5" ht="26.1" customHeight="1">
      <c r="D6058" s="64"/>
      <c r="E6058" s="71"/>
    </row>
    <row r="6059" spans="4:5" ht="26.1" customHeight="1">
      <c r="D6059" s="64"/>
      <c r="E6059" s="71"/>
    </row>
    <row r="6060" spans="4:5" ht="26.1" customHeight="1">
      <c r="D6060" s="64"/>
      <c r="E6060" s="71"/>
    </row>
    <row r="6061" spans="4:5" ht="26.1" customHeight="1">
      <c r="D6061" s="64"/>
      <c r="E6061" s="71"/>
    </row>
    <row r="6062" spans="4:5" ht="26.1" customHeight="1">
      <c r="D6062" s="64"/>
      <c r="E6062" s="71"/>
    </row>
    <row r="6063" spans="4:5" ht="26.1" customHeight="1">
      <c r="D6063" s="64"/>
      <c r="E6063" s="71"/>
    </row>
    <row r="6064" spans="4:5" ht="26.1" customHeight="1">
      <c r="D6064" s="64"/>
      <c r="E6064" s="71"/>
    </row>
    <row r="6065" spans="4:5" ht="26.1" customHeight="1">
      <c r="D6065" s="64"/>
      <c r="E6065" s="71"/>
    </row>
    <row r="6066" spans="4:5" ht="26.1" customHeight="1">
      <c r="D6066" s="64"/>
      <c r="E6066" s="71"/>
    </row>
    <row r="6067" spans="4:5" ht="26.1" customHeight="1">
      <c r="D6067" s="64"/>
      <c r="E6067" s="71"/>
    </row>
    <row r="6068" spans="4:5" ht="26.1" customHeight="1">
      <c r="D6068" s="64"/>
      <c r="E6068" s="71"/>
    </row>
    <row r="6069" spans="4:5" ht="26.1" customHeight="1">
      <c r="D6069" s="64"/>
      <c r="E6069" s="71"/>
    </row>
    <row r="6070" spans="4:5" ht="26.1" customHeight="1">
      <c r="D6070" s="64"/>
      <c r="E6070" s="71"/>
    </row>
    <row r="6071" spans="4:5" ht="26.1" customHeight="1">
      <c r="D6071" s="64"/>
      <c r="E6071" s="71"/>
    </row>
    <row r="6072" spans="4:5" ht="26.1" customHeight="1">
      <c r="D6072" s="64"/>
      <c r="E6072" s="71"/>
    </row>
    <row r="6073" spans="4:5" ht="26.1" customHeight="1">
      <c r="D6073" s="64"/>
      <c r="E6073" s="71"/>
    </row>
    <row r="6074" spans="4:5" ht="26.1" customHeight="1">
      <c r="D6074" s="64"/>
      <c r="E6074" s="71"/>
    </row>
    <row r="6075" spans="4:5" ht="26.1" customHeight="1">
      <c r="D6075" s="64"/>
      <c r="E6075" s="71"/>
    </row>
    <row r="6076" spans="4:5" ht="26.1" customHeight="1">
      <c r="D6076" s="64"/>
      <c r="E6076" s="71"/>
    </row>
    <row r="6077" spans="4:5" ht="26.1" customHeight="1">
      <c r="D6077" s="64"/>
      <c r="E6077" s="71"/>
    </row>
    <row r="6078" spans="4:5" ht="26.1" customHeight="1">
      <c r="D6078" s="64"/>
      <c r="E6078" s="71"/>
    </row>
    <row r="6079" spans="4:5" ht="26.1" customHeight="1">
      <c r="D6079" s="64"/>
      <c r="E6079" s="71"/>
    </row>
    <row r="6080" spans="4:5" ht="26.1" customHeight="1">
      <c r="D6080" s="64"/>
      <c r="E6080" s="71"/>
    </row>
    <row r="6081" spans="4:5" ht="26.1" customHeight="1">
      <c r="D6081" s="64"/>
      <c r="E6081" s="71"/>
    </row>
    <row r="6082" spans="4:5" ht="26.1" customHeight="1">
      <c r="D6082" s="64"/>
      <c r="E6082" s="71"/>
    </row>
    <row r="6083" spans="4:5" ht="26.1" customHeight="1">
      <c r="D6083" s="64"/>
      <c r="E6083" s="71"/>
    </row>
    <row r="6084" spans="4:5" ht="26.1" customHeight="1">
      <c r="D6084" s="64"/>
      <c r="E6084" s="71"/>
    </row>
    <row r="6085" spans="4:5" ht="26.1" customHeight="1">
      <c r="D6085" s="64"/>
      <c r="E6085" s="71"/>
    </row>
    <row r="6086" spans="4:5" ht="26.1" customHeight="1">
      <c r="D6086" s="64"/>
      <c r="E6086" s="71"/>
    </row>
    <row r="6087" spans="4:5" ht="26.1" customHeight="1">
      <c r="D6087" s="64"/>
      <c r="E6087" s="71"/>
    </row>
    <row r="6088" spans="4:5" ht="26.1" customHeight="1">
      <c r="D6088" s="64"/>
      <c r="E6088" s="71"/>
    </row>
    <row r="6089" spans="4:5" ht="26.1" customHeight="1">
      <c r="D6089" s="64"/>
      <c r="E6089" s="71"/>
    </row>
    <row r="6090" spans="4:5" ht="26.1" customHeight="1">
      <c r="D6090" s="64"/>
      <c r="E6090" s="71"/>
    </row>
    <row r="6091" spans="4:5" ht="26.1" customHeight="1">
      <c r="D6091" s="64"/>
      <c r="E6091" s="71"/>
    </row>
    <row r="6092" spans="4:5" ht="26.1" customHeight="1">
      <c r="D6092" s="64"/>
      <c r="E6092" s="71"/>
    </row>
    <row r="6093" spans="4:5" ht="26.1" customHeight="1">
      <c r="D6093" s="64"/>
      <c r="E6093" s="71"/>
    </row>
    <row r="6094" spans="4:5" ht="26.1" customHeight="1">
      <c r="D6094" s="64"/>
      <c r="E6094" s="71"/>
    </row>
    <row r="6095" spans="4:5" ht="26.1" customHeight="1">
      <c r="D6095" s="64"/>
      <c r="E6095" s="71"/>
    </row>
    <row r="6096" spans="4:5" ht="26.1" customHeight="1">
      <c r="D6096" s="64"/>
      <c r="E6096" s="71"/>
    </row>
    <row r="6097" spans="4:5" ht="26.1" customHeight="1">
      <c r="D6097" s="64"/>
      <c r="E6097" s="71"/>
    </row>
    <row r="6098" spans="4:5" ht="26.1" customHeight="1">
      <c r="D6098" s="64"/>
      <c r="E6098" s="71"/>
    </row>
    <row r="6099" spans="4:5" ht="26.1" customHeight="1">
      <c r="D6099" s="64"/>
      <c r="E6099" s="71"/>
    </row>
    <row r="6100" spans="4:5" ht="26.1" customHeight="1">
      <c r="D6100" s="64"/>
      <c r="E6100" s="71"/>
    </row>
    <row r="6101" spans="4:5" ht="26.1" customHeight="1">
      <c r="D6101" s="64"/>
      <c r="E6101" s="71"/>
    </row>
    <row r="6102" spans="4:5" ht="26.1" customHeight="1">
      <c r="D6102" s="64"/>
      <c r="E6102" s="71"/>
    </row>
    <row r="6103" spans="4:5" ht="26.1" customHeight="1">
      <c r="D6103" s="64"/>
      <c r="E6103" s="71"/>
    </row>
    <row r="6104" spans="4:5" ht="26.1" customHeight="1">
      <c r="D6104" s="64"/>
      <c r="E6104" s="71"/>
    </row>
    <row r="6105" spans="4:5" ht="26.1" customHeight="1">
      <c r="D6105" s="64"/>
      <c r="E6105" s="71"/>
    </row>
    <row r="6106" spans="4:5" ht="26.1" customHeight="1">
      <c r="D6106" s="64"/>
      <c r="E6106" s="71"/>
    </row>
    <row r="6107" spans="4:5" ht="26.1" customHeight="1">
      <c r="D6107" s="64"/>
      <c r="E6107" s="71"/>
    </row>
    <row r="6108" spans="4:5" ht="26.1" customHeight="1">
      <c r="D6108" s="64"/>
      <c r="E6108" s="71"/>
    </row>
    <row r="6109" spans="4:5" ht="26.1" customHeight="1">
      <c r="D6109" s="64"/>
      <c r="E6109" s="71"/>
    </row>
    <row r="6110" spans="4:5" ht="26.1" customHeight="1">
      <c r="D6110" s="64"/>
      <c r="E6110" s="71"/>
    </row>
    <row r="6111" spans="4:5" ht="26.1" customHeight="1">
      <c r="D6111" s="64"/>
      <c r="E6111" s="71"/>
    </row>
    <row r="6112" spans="4:5" ht="26.1" customHeight="1">
      <c r="D6112" s="64"/>
      <c r="E6112" s="71"/>
    </row>
    <row r="6113" spans="4:5" ht="26.1" customHeight="1">
      <c r="D6113" s="64"/>
      <c r="E6113" s="71"/>
    </row>
    <row r="6114" spans="4:5" ht="26.1" customHeight="1">
      <c r="D6114" s="64"/>
      <c r="E6114" s="71"/>
    </row>
    <row r="6115" spans="4:5" ht="26.1" customHeight="1">
      <c r="D6115" s="64"/>
      <c r="E6115" s="71"/>
    </row>
    <row r="6116" spans="4:5" ht="26.1" customHeight="1">
      <c r="D6116" s="64"/>
      <c r="E6116" s="71"/>
    </row>
    <row r="6117" spans="4:5" ht="26.1" customHeight="1">
      <c r="D6117" s="64"/>
      <c r="E6117" s="71"/>
    </row>
    <row r="6118" spans="4:5" ht="26.1" customHeight="1">
      <c r="D6118" s="64"/>
      <c r="E6118" s="71"/>
    </row>
    <row r="6119" spans="4:5" ht="26.1" customHeight="1">
      <c r="D6119" s="64"/>
      <c r="E6119" s="71"/>
    </row>
    <row r="6120" spans="4:5" ht="26.1" customHeight="1">
      <c r="D6120" s="64"/>
      <c r="E6120" s="71"/>
    </row>
    <row r="6121" spans="4:5" ht="26.1" customHeight="1">
      <c r="D6121" s="64"/>
      <c r="E6121" s="71"/>
    </row>
    <row r="6122" spans="4:5" ht="26.1" customHeight="1">
      <c r="D6122" s="64"/>
      <c r="E6122" s="71"/>
    </row>
    <row r="6123" spans="4:5" ht="26.1" customHeight="1">
      <c r="D6123" s="64"/>
      <c r="E6123" s="71"/>
    </row>
    <row r="6124" spans="4:5" ht="26.1" customHeight="1">
      <c r="D6124" s="64"/>
      <c r="E6124" s="71"/>
    </row>
    <row r="6125" spans="4:5" ht="26.1" customHeight="1">
      <c r="D6125" s="64"/>
      <c r="E6125" s="71"/>
    </row>
    <row r="6126" spans="4:5" ht="26.1" customHeight="1">
      <c r="D6126" s="64"/>
      <c r="E6126" s="71"/>
    </row>
    <row r="6127" spans="4:5" ht="26.1" customHeight="1">
      <c r="D6127" s="64"/>
      <c r="E6127" s="71"/>
    </row>
    <row r="6128" spans="4:5" ht="26.1" customHeight="1">
      <c r="D6128" s="64"/>
      <c r="E6128" s="71"/>
    </row>
    <row r="6129" spans="4:5" ht="26.1" customHeight="1">
      <c r="D6129" s="64"/>
      <c r="E6129" s="71"/>
    </row>
    <row r="6130" spans="4:5" ht="26.1" customHeight="1">
      <c r="D6130" s="64"/>
      <c r="E6130" s="71"/>
    </row>
    <row r="6131" spans="4:5" ht="26.1" customHeight="1">
      <c r="D6131" s="64"/>
      <c r="E6131" s="71"/>
    </row>
    <row r="6132" spans="4:5" ht="26.1" customHeight="1">
      <c r="D6132" s="64"/>
      <c r="E6132" s="71"/>
    </row>
    <row r="6133" spans="4:5" ht="26.1" customHeight="1">
      <c r="D6133" s="64"/>
      <c r="E6133" s="71"/>
    </row>
    <row r="6134" spans="4:5" ht="26.1" customHeight="1">
      <c r="D6134" s="64"/>
      <c r="E6134" s="71"/>
    </row>
    <row r="6135" spans="4:5" ht="26.1" customHeight="1">
      <c r="D6135" s="64"/>
      <c r="E6135" s="71"/>
    </row>
    <row r="6136" spans="4:5" ht="26.1" customHeight="1">
      <c r="D6136" s="64"/>
      <c r="E6136" s="71"/>
    </row>
    <row r="6137" spans="4:5" ht="26.1" customHeight="1">
      <c r="D6137" s="64"/>
      <c r="E6137" s="71"/>
    </row>
    <row r="6138" spans="4:5" ht="26.1" customHeight="1">
      <c r="D6138" s="64"/>
      <c r="E6138" s="71"/>
    </row>
    <row r="6139" spans="4:5" ht="26.1" customHeight="1">
      <c r="D6139" s="64"/>
      <c r="E6139" s="71"/>
    </row>
    <row r="6140" spans="4:5" ht="26.1" customHeight="1">
      <c r="D6140" s="64"/>
      <c r="E6140" s="71"/>
    </row>
    <row r="6141" spans="4:5" ht="26.1" customHeight="1">
      <c r="D6141" s="64"/>
      <c r="E6141" s="71"/>
    </row>
    <row r="6142" spans="4:5" ht="26.1" customHeight="1">
      <c r="D6142" s="64"/>
      <c r="E6142" s="71"/>
    </row>
    <row r="6143" spans="4:5" ht="26.1" customHeight="1">
      <c r="D6143" s="64"/>
      <c r="E6143" s="71"/>
    </row>
    <row r="6144" spans="4:5" ht="26.1" customHeight="1">
      <c r="D6144" s="64"/>
      <c r="E6144" s="71"/>
    </row>
    <row r="6145" spans="4:5" ht="26.1" customHeight="1">
      <c r="D6145" s="64"/>
      <c r="E6145" s="71"/>
    </row>
    <row r="6146" spans="4:5" ht="26.1" customHeight="1">
      <c r="D6146" s="64"/>
      <c r="E6146" s="71"/>
    </row>
    <row r="6147" spans="4:5" ht="26.1" customHeight="1">
      <c r="D6147" s="64"/>
      <c r="E6147" s="71"/>
    </row>
    <row r="6148" spans="4:5" ht="26.1" customHeight="1">
      <c r="D6148" s="64"/>
      <c r="E6148" s="71"/>
    </row>
    <row r="6149" spans="4:5" ht="26.1" customHeight="1">
      <c r="D6149" s="64"/>
      <c r="E6149" s="71"/>
    </row>
    <row r="6150" spans="4:5" ht="26.1" customHeight="1">
      <c r="D6150" s="64"/>
      <c r="E6150" s="71"/>
    </row>
    <row r="6151" spans="4:5" ht="26.1" customHeight="1">
      <c r="D6151" s="64"/>
      <c r="E6151" s="71"/>
    </row>
    <row r="6152" spans="4:5" ht="26.1" customHeight="1">
      <c r="D6152" s="64"/>
      <c r="E6152" s="71"/>
    </row>
    <row r="6153" spans="4:5" ht="26.1" customHeight="1">
      <c r="D6153" s="64"/>
      <c r="E6153" s="71"/>
    </row>
    <row r="6154" spans="4:5" ht="26.1" customHeight="1">
      <c r="D6154" s="64"/>
      <c r="E6154" s="71"/>
    </row>
    <row r="6155" spans="4:5" ht="26.1" customHeight="1">
      <c r="D6155" s="64"/>
      <c r="E6155" s="71"/>
    </row>
    <row r="6156" spans="4:5" ht="26.1" customHeight="1">
      <c r="D6156" s="64"/>
      <c r="E6156" s="71"/>
    </row>
    <row r="6157" spans="4:5" ht="26.1" customHeight="1">
      <c r="D6157" s="64"/>
      <c r="E6157" s="71"/>
    </row>
    <row r="6158" spans="4:5" ht="26.1" customHeight="1">
      <c r="D6158" s="64"/>
      <c r="E6158" s="71"/>
    </row>
    <row r="6159" spans="4:5" ht="26.1" customHeight="1">
      <c r="D6159" s="64"/>
      <c r="E6159" s="71"/>
    </row>
    <row r="6160" spans="4:5" ht="26.1" customHeight="1">
      <c r="D6160" s="64"/>
      <c r="E6160" s="71"/>
    </row>
    <row r="6161" spans="4:5" ht="26.1" customHeight="1">
      <c r="D6161" s="64"/>
      <c r="E6161" s="71"/>
    </row>
    <row r="6162" spans="4:5" ht="26.1" customHeight="1">
      <c r="D6162" s="64"/>
      <c r="E6162" s="71"/>
    </row>
    <row r="6163" spans="4:5" ht="26.1" customHeight="1">
      <c r="D6163" s="64"/>
      <c r="E6163" s="71"/>
    </row>
    <row r="6164" spans="4:5" ht="26.1" customHeight="1">
      <c r="D6164" s="64"/>
      <c r="E6164" s="71"/>
    </row>
    <row r="6165" spans="4:5" ht="26.1" customHeight="1">
      <c r="D6165" s="64"/>
      <c r="E6165" s="71"/>
    </row>
    <row r="6166" spans="4:5" ht="26.1" customHeight="1">
      <c r="D6166" s="64"/>
      <c r="E6166" s="71"/>
    </row>
    <row r="6167" spans="4:5" ht="26.1" customHeight="1">
      <c r="D6167" s="64"/>
      <c r="E6167" s="71"/>
    </row>
    <row r="6168" spans="4:5" ht="26.1" customHeight="1">
      <c r="D6168" s="64"/>
      <c r="E6168" s="71"/>
    </row>
    <row r="6169" spans="4:5" ht="26.1" customHeight="1">
      <c r="D6169" s="64"/>
      <c r="E6169" s="71"/>
    </row>
    <row r="6170" spans="4:5" ht="26.1" customHeight="1">
      <c r="D6170" s="64"/>
      <c r="E6170" s="71"/>
    </row>
    <row r="6171" spans="4:5" ht="26.1" customHeight="1">
      <c r="D6171" s="64"/>
      <c r="E6171" s="71"/>
    </row>
    <row r="6172" spans="4:5" ht="26.1" customHeight="1">
      <c r="D6172" s="64"/>
      <c r="E6172" s="71"/>
    </row>
    <row r="6173" spans="4:5" ht="26.1" customHeight="1">
      <c r="D6173" s="64"/>
      <c r="E6173" s="71"/>
    </row>
    <row r="6174" spans="4:5" ht="26.1" customHeight="1">
      <c r="D6174" s="64"/>
      <c r="E6174" s="71"/>
    </row>
    <row r="6175" spans="4:5" ht="26.1" customHeight="1">
      <c r="D6175" s="64"/>
      <c r="E6175" s="71"/>
    </row>
    <row r="6176" spans="4:5" ht="26.1" customHeight="1">
      <c r="D6176" s="64"/>
      <c r="E6176" s="71"/>
    </row>
    <row r="6177" spans="4:5" ht="26.1" customHeight="1">
      <c r="D6177" s="64"/>
      <c r="E6177" s="71"/>
    </row>
    <row r="6178" spans="4:5" ht="26.1" customHeight="1">
      <c r="D6178" s="64"/>
      <c r="E6178" s="71"/>
    </row>
    <row r="6179" spans="4:5" ht="26.1" customHeight="1">
      <c r="D6179" s="64"/>
      <c r="E6179" s="71"/>
    </row>
    <row r="6180" spans="4:5" ht="26.1" customHeight="1">
      <c r="D6180" s="64"/>
      <c r="E6180" s="71"/>
    </row>
    <row r="6181" spans="4:5" ht="26.1" customHeight="1">
      <c r="D6181" s="64"/>
      <c r="E6181" s="71"/>
    </row>
    <row r="6182" spans="4:5" ht="26.1" customHeight="1">
      <c r="D6182" s="64"/>
      <c r="E6182" s="71"/>
    </row>
    <row r="6183" spans="4:5" ht="26.1" customHeight="1">
      <c r="D6183" s="64"/>
      <c r="E6183" s="71"/>
    </row>
    <row r="6184" spans="4:5" ht="26.1" customHeight="1">
      <c r="D6184" s="64"/>
      <c r="E6184" s="71"/>
    </row>
    <row r="6185" spans="4:5" ht="26.1" customHeight="1">
      <c r="D6185" s="64"/>
      <c r="E6185" s="71"/>
    </row>
    <row r="6186" spans="4:5" ht="26.1" customHeight="1">
      <c r="D6186" s="64"/>
      <c r="E6186" s="71"/>
    </row>
    <row r="6187" spans="4:5" ht="26.1" customHeight="1">
      <c r="D6187" s="64"/>
      <c r="E6187" s="71"/>
    </row>
    <row r="6188" spans="4:5" ht="26.1" customHeight="1">
      <c r="D6188" s="64"/>
      <c r="E6188" s="71"/>
    </row>
    <row r="6189" spans="4:5" ht="26.1" customHeight="1">
      <c r="D6189" s="64"/>
      <c r="E6189" s="71"/>
    </row>
    <row r="6190" spans="4:5" ht="26.1" customHeight="1">
      <c r="D6190" s="64"/>
      <c r="E6190" s="71"/>
    </row>
    <row r="6191" spans="4:5" ht="26.1" customHeight="1">
      <c r="D6191" s="64"/>
      <c r="E6191" s="71"/>
    </row>
    <row r="6192" spans="4:5" ht="26.1" customHeight="1">
      <c r="D6192" s="64"/>
      <c r="E6192" s="71"/>
    </row>
    <row r="6193" spans="4:5" ht="26.1" customHeight="1">
      <c r="D6193" s="64"/>
      <c r="E6193" s="71"/>
    </row>
    <row r="6194" spans="4:5" ht="26.1" customHeight="1">
      <c r="D6194" s="64"/>
      <c r="E6194" s="71"/>
    </row>
    <row r="6195" spans="4:5" ht="26.1" customHeight="1">
      <c r="D6195" s="64"/>
      <c r="E6195" s="71"/>
    </row>
    <row r="6196" spans="4:5" ht="26.1" customHeight="1">
      <c r="D6196" s="64"/>
      <c r="E6196" s="71"/>
    </row>
    <row r="6197" spans="4:5" ht="26.1" customHeight="1">
      <c r="D6197" s="64"/>
      <c r="E6197" s="71"/>
    </row>
    <row r="6198" spans="4:5" ht="26.1" customHeight="1">
      <c r="D6198" s="64"/>
      <c r="E6198" s="71"/>
    </row>
    <row r="6199" spans="4:5" ht="26.1" customHeight="1">
      <c r="D6199" s="64"/>
      <c r="E6199" s="71"/>
    </row>
    <row r="6200" spans="4:5" ht="26.1" customHeight="1">
      <c r="D6200" s="64"/>
      <c r="E6200" s="71"/>
    </row>
    <row r="6201" spans="4:5" ht="26.1" customHeight="1">
      <c r="D6201" s="64"/>
      <c r="E6201" s="71"/>
    </row>
    <row r="6202" spans="4:5" ht="26.1" customHeight="1">
      <c r="D6202" s="64"/>
      <c r="E6202" s="71"/>
    </row>
    <row r="6203" spans="4:5" ht="26.1" customHeight="1">
      <c r="D6203" s="64"/>
      <c r="E6203" s="71"/>
    </row>
    <row r="6204" spans="4:5" ht="26.1" customHeight="1">
      <c r="D6204" s="64"/>
      <c r="E6204" s="71"/>
    </row>
    <row r="6205" spans="4:5" ht="26.1" customHeight="1">
      <c r="D6205" s="64"/>
      <c r="E6205" s="71"/>
    </row>
    <row r="6206" spans="4:5" ht="26.1" customHeight="1">
      <c r="D6206" s="64"/>
      <c r="E6206" s="71"/>
    </row>
    <row r="6207" spans="4:5" ht="26.1" customHeight="1">
      <c r="D6207" s="64"/>
      <c r="E6207" s="71"/>
    </row>
    <row r="6208" spans="4:5" ht="26.1" customHeight="1">
      <c r="D6208" s="64"/>
      <c r="E6208" s="71"/>
    </row>
    <row r="6209" spans="4:5" ht="26.1" customHeight="1">
      <c r="D6209" s="64"/>
      <c r="E6209" s="71"/>
    </row>
    <row r="6210" spans="4:5" ht="26.1" customHeight="1">
      <c r="D6210" s="64"/>
      <c r="E6210" s="71"/>
    </row>
    <row r="6211" spans="4:5" ht="26.1" customHeight="1">
      <c r="D6211" s="64"/>
      <c r="E6211" s="71"/>
    </row>
    <row r="6212" spans="4:5" ht="26.1" customHeight="1">
      <c r="D6212" s="64"/>
      <c r="E6212" s="71"/>
    </row>
    <row r="6213" spans="4:5" ht="26.1" customHeight="1">
      <c r="D6213" s="64"/>
      <c r="E6213" s="71"/>
    </row>
    <row r="6214" spans="4:5" ht="26.1" customHeight="1">
      <c r="D6214" s="64"/>
      <c r="E6214" s="71"/>
    </row>
    <row r="6215" spans="4:5" ht="26.1" customHeight="1">
      <c r="D6215" s="64"/>
      <c r="E6215" s="71"/>
    </row>
    <row r="6216" spans="4:5" ht="26.1" customHeight="1">
      <c r="D6216" s="64"/>
      <c r="E6216" s="71"/>
    </row>
    <row r="6217" spans="4:5" ht="26.1" customHeight="1">
      <c r="D6217" s="64"/>
      <c r="E6217" s="71"/>
    </row>
    <row r="6218" spans="4:5" ht="26.1" customHeight="1">
      <c r="D6218" s="64"/>
      <c r="E6218" s="71"/>
    </row>
    <row r="6219" spans="4:5" ht="26.1" customHeight="1">
      <c r="D6219" s="64"/>
      <c r="E6219" s="71"/>
    </row>
    <row r="6220" spans="4:5" ht="26.1" customHeight="1">
      <c r="D6220" s="64"/>
      <c r="E6220" s="71"/>
    </row>
    <row r="6221" spans="4:5" ht="26.1" customHeight="1">
      <c r="D6221" s="64"/>
      <c r="E6221" s="71"/>
    </row>
    <row r="6222" spans="4:5" ht="26.1" customHeight="1">
      <c r="D6222" s="64"/>
      <c r="E6222" s="71"/>
    </row>
    <row r="6223" spans="4:5" ht="26.1" customHeight="1">
      <c r="D6223" s="64"/>
      <c r="E6223" s="71"/>
    </row>
    <row r="6224" spans="4:5" ht="26.1" customHeight="1">
      <c r="D6224" s="64"/>
      <c r="E6224" s="71"/>
    </row>
    <row r="6225" spans="4:5" ht="26.1" customHeight="1">
      <c r="D6225" s="64"/>
      <c r="E6225" s="71"/>
    </row>
    <row r="6226" spans="4:5" ht="26.1" customHeight="1">
      <c r="D6226" s="64"/>
      <c r="E6226" s="71"/>
    </row>
    <row r="6227" spans="4:5" ht="26.1" customHeight="1">
      <c r="D6227" s="64"/>
      <c r="E6227" s="71"/>
    </row>
    <row r="6228" spans="4:5" ht="26.1" customHeight="1">
      <c r="D6228" s="64"/>
      <c r="E6228" s="71"/>
    </row>
    <row r="6229" spans="4:5" ht="26.1" customHeight="1">
      <c r="D6229" s="64"/>
      <c r="E6229" s="71"/>
    </row>
    <row r="6230" spans="4:5" ht="26.1" customHeight="1">
      <c r="D6230" s="64"/>
      <c r="E6230" s="71"/>
    </row>
    <row r="6231" spans="4:5" ht="26.1" customHeight="1">
      <c r="D6231" s="64"/>
      <c r="E6231" s="71"/>
    </row>
    <row r="6232" spans="4:5" ht="26.1" customHeight="1">
      <c r="D6232" s="64"/>
      <c r="E6232" s="71"/>
    </row>
    <row r="6233" spans="4:5" ht="26.1" customHeight="1">
      <c r="D6233" s="64"/>
      <c r="E6233" s="71"/>
    </row>
    <row r="6234" spans="4:5" ht="26.1" customHeight="1">
      <c r="D6234" s="64"/>
      <c r="E6234" s="71"/>
    </row>
    <row r="6235" spans="4:5" ht="26.1" customHeight="1">
      <c r="D6235" s="64"/>
      <c r="E6235" s="71"/>
    </row>
    <row r="6236" spans="4:5" ht="26.1" customHeight="1">
      <c r="D6236" s="64"/>
      <c r="E6236" s="71"/>
    </row>
    <row r="6237" spans="4:5" ht="26.1" customHeight="1">
      <c r="D6237" s="64"/>
      <c r="E6237" s="71"/>
    </row>
    <row r="6238" spans="4:5" ht="26.1" customHeight="1">
      <c r="D6238" s="64"/>
      <c r="E6238" s="71"/>
    </row>
    <row r="6239" spans="4:5" ht="26.1" customHeight="1">
      <c r="D6239" s="64"/>
      <c r="E6239" s="71"/>
    </row>
    <row r="6240" spans="4:5" ht="26.1" customHeight="1">
      <c r="D6240" s="64"/>
      <c r="E6240" s="71"/>
    </row>
    <row r="6241" spans="4:5" ht="26.1" customHeight="1">
      <c r="D6241" s="64"/>
      <c r="E6241" s="71"/>
    </row>
    <row r="6242" spans="4:5" ht="26.1" customHeight="1">
      <c r="D6242" s="64"/>
      <c r="E6242" s="71"/>
    </row>
    <row r="6243" spans="4:5" ht="26.1" customHeight="1">
      <c r="D6243" s="64"/>
      <c r="E6243" s="71"/>
    </row>
    <row r="6244" spans="4:5" ht="26.1" customHeight="1">
      <c r="D6244" s="64"/>
      <c r="E6244" s="71"/>
    </row>
    <row r="6245" spans="4:5" ht="26.1" customHeight="1">
      <c r="D6245" s="64"/>
      <c r="E6245" s="71"/>
    </row>
    <row r="6246" spans="4:5" ht="26.1" customHeight="1">
      <c r="D6246" s="64"/>
      <c r="E6246" s="71"/>
    </row>
    <row r="6247" spans="4:5" ht="26.1" customHeight="1">
      <c r="D6247" s="64"/>
      <c r="E6247" s="71"/>
    </row>
    <row r="6248" spans="4:5" ht="26.1" customHeight="1">
      <c r="D6248" s="64"/>
      <c r="E6248" s="71"/>
    </row>
    <row r="6249" spans="4:5" ht="26.1" customHeight="1">
      <c r="D6249" s="64"/>
      <c r="E6249" s="71"/>
    </row>
    <row r="6250" spans="4:5" ht="26.1" customHeight="1">
      <c r="D6250" s="64"/>
      <c r="E6250" s="71"/>
    </row>
    <row r="6251" spans="4:5" ht="26.1" customHeight="1">
      <c r="D6251" s="64"/>
      <c r="E6251" s="71"/>
    </row>
    <row r="6252" spans="4:5" ht="26.1" customHeight="1">
      <c r="D6252" s="64"/>
      <c r="E6252" s="71"/>
    </row>
    <row r="6253" spans="4:5" ht="26.1" customHeight="1">
      <c r="D6253" s="64"/>
      <c r="E6253" s="71"/>
    </row>
    <row r="6254" spans="4:5" ht="26.1" customHeight="1">
      <c r="D6254" s="64"/>
      <c r="E6254" s="71"/>
    </row>
    <row r="6255" spans="4:5" ht="26.1" customHeight="1">
      <c r="D6255" s="64"/>
      <c r="E6255" s="71"/>
    </row>
    <row r="6256" spans="4:5" ht="26.1" customHeight="1">
      <c r="D6256" s="64"/>
      <c r="E6256" s="71"/>
    </row>
    <row r="6257" spans="4:5" ht="26.1" customHeight="1">
      <c r="D6257" s="64"/>
      <c r="E6257" s="71"/>
    </row>
    <row r="6258" spans="4:5" ht="26.1" customHeight="1">
      <c r="D6258" s="64"/>
      <c r="E6258" s="71"/>
    </row>
    <row r="6259" spans="4:5" ht="26.1" customHeight="1">
      <c r="D6259" s="64"/>
      <c r="E6259" s="71"/>
    </row>
    <row r="6260" spans="4:5" ht="26.1" customHeight="1">
      <c r="D6260" s="64"/>
      <c r="E6260" s="71"/>
    </row>
    <row r="6261" spans="4:5" ht="26.1" customHeight="1">
      <c r="D6261" s="64"/>
      <c r="E6261" s="71"/>
    </row>
    <row r="6262" spans="4:5" ht="26.1" customHeight="1">
      <c r="D6262" s="64"/>
      <c r="E6262" s="71"/>
    </row>
    <row r="6263" spans="4:5" ht="26.1" customHeight="1">
      <c r="D6263" s="64"/>
      <c r="E6263" s="71"/>
    </row>
    <row r="6264" spans="4:5" ht="26.1" customHeight="1">
      <c r="D6264" s="64"/>
      <c r="E6264" s="71"/>
    </row>
    <row r="6265" spans="4:5" ht="26.1" customHeight="1">
      <c r="D6265" s="64"/>
      <c r="E6265" s="71"/>
    </row>
    <row r="6266" spans="4:5" ht="26.1" customHeight="1">
      <c r="D6266" s="64"/>
      <c r="E6266" s="71"/>
    </row>
    <row r="6267" spans="4:5" ht="26.1" customHeight="1">
      <c r="D6267" s="64"/>
      <c r="E6267" s="71"/>
    </row>
    <row r="6268" spans="4:5" ht="26.1" customHeight="1">
      <c r="D6268" s="64"/>
      <c r="E6268" s="71"/>
    </row>
    <row r="6269" spans="4:5" ht="26.1" customHeight="1">
      <c r="D6269" s="64"/>
      <c r="E6269" s="71"/>
    </row>
    <row r="6270" spans="4:5" ht="26.1" customHeight="1">
      <c r="D6270" s="64"/>
      <c r="E6270" s="71"/>
    </row>
    <row r="6271" spans="4:5" ht="26.1" customHeight="1">
      <c r="D6271" s="64"/>
      <c r="E6271" s="71"/>
    </row>
    <row r="6272" spans="4:5" ht="26.1" customHeight="1">
      <c r="D6272" s="64"/>
      <c r="E6272" s="71"/>
    </row>
    <row r="6273" spans="4:5" ht="26.1" customHeight="1">
      <c r="D6273" s="64"/>
      <c r="E6273" s="71"/>
    </row>
    <row r="6274" spans="4:5" ht="26.1" customHeight="1">
      <c r="D6274" s="64"/>
      <c r="E6274" s="71"/>
    </row>
    <row r="6275" spans="4:5" ht="26.1" customHeight="1">
      <c r="D6275" s="64"/>
      <c r="E6275" s="71"/>
    </row>
    <row r="6276" spans="4:5" ht="26.1" customHeight="1">
      <c r="D6276" s="64"/>
      <c r="E6276" s="71"/>
    </row>
    <row r="6277" spans="4:5" ht="26.1" customHeight="1">
      <c r="D6277" s="64"/>
      <c r="E6277" s="71"/>
    </row>
    <row r="6278" spans="4:5" ht="26.1" customHeight="1">
      <c r="D6278" s="64"/>
      <c r="E6278" s="71"/>
    </row>
    <row r="6279" spans="4:5" ht="26.1" customHeight="1">
      <c r="D6279" s="64"/>
      <c r="E6279" s="71"/>
    </row>
    <row r="6280" spans="4:5" ht="26.1" customHeight="1">
      <c r="D6280" s="64"/>
      <c r="E6280" s="71"/>
    </row>
    <row r="6281" spans="4:5" ht="26.1" customHeight="1">
      <c r="D6281" s="64"/>
      <c r="E6281" s="71"/>
    </row>
    <row r="6282" spans="4:5" ht="26.1" customHeight="1">
      <c r="D6282" s="64"/>
      <c r="E6282" s="71"/>
    </row>
    <row r="6283" spans="4:5" ht="26.1" customHeight="1">
      <c r="D6283" s="64"/>
      <c r="E6283" s="71"/>
    </row>
    <row r="6284" spans="4:5" ht="26.1" customHeight="1">
      <c r="D6284" s="64"/>
      <c r="E6284" s="71"/>
    </row>
    <row r="6285" spans="4:5" ht="26.1" customHeight="1">
      <c r="D6285" s="64"/>
      <c r="E6285" s="71"/>
    </row>
    <row r="6286" spans="4:5" ht="26.1" customHeight="1">
      <c r="D6286" s="64"/>
      <c r="E6286" s="71"/>
    </row>
    <row r="6287" spans="4:5" ht="26.1" customHeight="1">
      <c r="D6287" s="64"/>
      <c r="E6287" s="71"/>
    </row>
    <row r="6288" spans="4:5" ht="26.1" customHeight="1">
      <c r="D6288" s="64"/>
      <c r="E6288" s="71"/>
    </row>
    <row r="6289" spans="4:5" ht="26.1" customHeight="1">
      <c r="D6289" s="64"/>
      <c r="E6289" s="71"/>
    </row>
    <row r="6290" spans="4:5" ht="26.1" customHeight="1">
      <c r="D6290" s="64"/>
      <c r="E6290" s="71"/>
    </row>
    <row r="6291" spans="4:5" ht="26.1" customHeight="1">
      <c r="D6291" s="64"/>
      <c r="E6291" s="71"/>
    </row>
    <row r="6292" spans="4:5" ht="26.1" customHeight="1">
      <c r="D6292" s="64"/>
      <c r="E6292" s="71"/>
    </row>
    <row r="6293" spans="4:5" ht="26.1" customHeight="1">
      <c r="D6293" s="64"/>
      <c r="E6293" s="71"/>
    </row>
    <row r="6294" spans="4:5" ht="26.1" customHeight="1">
      <c r="D6294" s="64"/>
      <c r="E6294" s="71"/>
    </row>
    <row r="6295" spans="4:5" ht="26.1" customHeight="1">
      <c r="D6295" s="64"/>
      <c r="E6295" s="71"/>
    </row>
    <row r="6296" spans="4:5" ht="26.1" customHeight="1">
      <c r="D6296" s="64"/>
      <c r="E6296" s="71"/>
    </row>
    <row r="6297" spans="4:5" ht="26.1" customHeight="1">
      <c r="D6297" s="64"/>
      <c r="E6297" s="71"/>
    </row>
    <row r="6298" spans="4:5" ht="26.1" customHeight="1">
      <c r="D6298" s="64"/>
      <c r="E6298" s="71"/>
    </row>
    <row r="6299" spans="4:5" ht="26.1" customHeight="1">
      <c r="D6299" s="64"/>
      <c r="E6299" s="71"/>
    </row>
    <row r="6300" spans="4:5" ht="26.1" customHeight="1">
      <c r="D6300" s="64"/>
      <c r="E6300" s="71"/>
    </row>
    <row r="6301" spans="4:5" ht="26.1" customHeight="1">
      <c r="D6301" s="64"/>
      <c r="E6301" s="71"/>
    </row>
    <row r="6302" spans="4:5" ht="26.1" customHeight="1">
      <c r="D6302" s="64"/>
      <c r="E6302" s="71"/>
    </row>
    <row r="6303" spans="4:5" ht="26.1" customHeight="1">
      <c r="D6303" s="64"/>
      <c r="E6303" s="71"/>
    </row>
    <row r="6304" spans="4:5" ht="26.1" customHeight="1">
      <c r="D6304" s="64"/>
      <c r="E6304" s="71"/>
    </row>
    <row r="6305" spans="4:5" ht="26.1" customHeight="1">
      <c r="D6305" s="64"/>
      <c r="E6305" s="71"/>
    </row>
    <row r="6306" spans="4:5" ht="26.1" customHeight="1">
      <c r="D6306" s="64"/>
      <c r="E6306" s="71"/>
    </row>
    <row r="6307" spans="4:5" ht="26.1" customHeight="1">
      <c r="D6307" s="64"/>
      <c r="E6307" s="71"/>
    </row>
    <row r="6308" spans="4:5" ht="26.1" customHeight="1">
      <c r="D6308" s="64"/>
      <c r="E6308" s="71"/>
    </row>
    <row r="6309" spans="4:5" ht="26.1" customHeight="1">
      <c r="D6309" s="64"/>
      <c r="E6309" s="71"/>
    </row>
    <row r="6310" spans="4:5" ht="26.1" customHeight="1">
      <c r="D6310" s="64"/>
      <c r="E6310" s="71"/>
    </row>
    <row r="6311" spans="4:5" ht="26.1" customHeight="1">
      <c r="D6311" s="64"/>
      <c r="E6311" s="71"/>
    </row>
    <row r="6312" spans="4:5" ht="26.1" customHeight="1">
      <c r="D6312" s="64"/>
      <c r="E6312" s="71"/>
    </row>
    <row r="6313" spans="4:5" ht="26.1" customHeight="1">
      <c r="D6313" s="64"/>
      <c r="E6313" s="71"/>
    </row>
    <row r="6314" spans="4:5" ht="26.1" customHeight="1">
      <c r="D6314" s="64"/>
      <c r="E6314" s="71"/>
    </row>
    <row r="6315" spans="4:5" ht="26.1" customHeight="1">
      <c r="D6315" s="64"/>
      <c r="E6315" s="71"/>
    </row>
    <row r="6316" spans="4:5" ht="26.1" customHeight="1">
      <c r="D6316" s="64"/>
      <c r="E6316" s="71"/>
    </row>
    <row r="6317" spans="4:5" ht="26.1" customHeight="1">
      <c r="D6317" s="64"/>
      <c r="E6317" s="71"/>
    </row>
    <row r="6318" spans="4:5" ht="26.1" customHeight="1">
      <c r="D6318" s="64"/>
      <c r="E6318" s="71"/>
    </row>
    <row r="6319" spans="4:5" ht="26.1" customHeight="1">
      <c r="D6319" s="64"/>
      <c r="E6319" s="71"/>
    </row>
    <row r="6320" spans="4:5" ht="26.1" customHeight="1">
      <c r="D6320" s="64"/>
      <c r="E6320" s="71"/>
    </row>
    <row r="6321" spans="4:5" ht="26.1" customHeight="1">
      <c r="D6321" s="64"/>
      <c r="E6321" s="71"/>
    </row>
    <row r="6322" spans="4:5" ht="26.1" customHeight="1">
      <c r="D6322" s="64"/>
      <c r="E6322" s="71"/>
    </row>
    <row r="6323" spans="4:5" ht="26.1" customHeight="1">
      <c r="D6323" s="64"/>
      <c r="E6323" s="71"/>
    </row>
    <row r="6324" spans="4:5" ht="26.1" customHeight="1">
      <c r="D6324" s="64"/>
      <c r="E6324" s="71"/>
    </row>
    <row r="6325" spans="4:5" ht="26.1" customHeight="1">
      <c r="D6325" s="64"/>
      <c r="E6325" s="71"/>
    </row>
    <row r="6326" spans="4:5" ht="26.1" customHeight="1">
      <c r="D6326" s="64"/>
      <c r="E6326" s="71"/>
    </row>
    <row r="6327" spans="4:5" ht="26.1" customHeight="1">
      <c r="D6327" s="64"/>
      <c r="E6327" s="71"/>
    </row>
    <row r="6328" spans="4:5" ht="26.1" customHeight="1">
      <c r="D6328" s="64"/>
      <c r="E6328" s="71"/>
    </row>
    <row r="6329" spans="4:5" ht="26.1" customHeight="1">
      <c r="D6329" s="64"/>
      <c r="E6329" s="71"/>
    </row>
    <row r="6330" spans="4:5" ht="26.1" customHeight="1">
      <c r="D6330" s="64"/>
      <c r="E6330" s="71"/>
    </row>
    <row r="6331" spans="4:5" ht="26.1" customHeight="1">
      <c r="D6331" s="64"/>
      <c r="E6331" s="71"/>
    </row>
    <row r="6332" spans="4:5" ht="26.1" customHeight="1">
      <c r="D6332" s="64"/>
      <c r="E6332" s="71"/>
    </row>
    <row r="6333" spans="4:5" ht="26.1" customHeight="1">
      <c r="D6333" s="64"/>
      <c r="E6333" s="71"/>
    </row>
    <row r="6334" spans="4:5" ht="26.1" customHeight="1">
      <c r="D6334" s="64"/>
      <c r="E6334" s="71"/>
    </row>
    <row r="6335" spans="4:5" ht="26.1" customHeight="1">
      <c r="D6335" s="64"/>
      <c r="E6335" s="71"/>
    </row>
    <row r="6336" spans="4:5" ht="26.1" customHeight="1">
      <c r="D6336" s="64"/>
      <c r="E6336" s="71"/>
    </row>
    <row r="6337" spans="4:5" ht="26.1" customHeight="1">
      <c r="D6337" s="64"/>
      <c r="E6337" s="71"/>
    </row>
    <row r="6338" spans="4:5" ht="26.1" customHeight="1">
      <c r="D6338" s="64"/>
      <c r="E6338" s="71"/>
    </row>
    <row r="6339" spans="4:5" ht="26.1" customHeight="1">
      <c r="D6339" s="64"/>
      <c r="E6339" s="71"/>
    </row>
    <row r="6340" spans="4:5" ht="26.1" customHeight="1">
      <c r="D6340" s="64"/>
      <c r="E6340" s="71"/>
    </row>
    <row r="6341" spans="4:5" ht="26.1" customHeight="1">
      <c r="D6341" s="64"/>
      <c r="E6341" s="71"/>
    </row>
    <row r="6342" spans="4:5" ht="26.1" customHeight="1">
      <c r="D6342" s="64"/>
      <c r="E6342" s="71"/>
    </row>
    <row r="6343" spans="4:5" ht="26.1" customHeight="1">
      <c r="D6343" s="64"/>
      <c r="E6343" s="71"/>
    </row>
    <row r="6344" spans="4:5" ht="26.1" customHeight="1">
      <c r="D6344" s="64"/>
      <c r="E6344" s="71"/>
    </row>
    <row r="6345" spans="4:5" ht="26.1" customHeight="1">
      <c r="D6345" s="64"/>
      <c r="E6345" s="71"/>
    </row>
    <row r="6346" spans="4:5" ht="26.1" customHeight="1">
      <c r="D6346" s="64"/>
      <c r="E6346" s="71"/>
    </row>
    <row r="6347" spans="4:5" ht="26.1" customHeight="1">
      <c r="D6347" s="64"/>
      <c r="E6347" s="71"/>
    </row>
    <row r="6348" spans="4:5" ht="26.1" customHeight="1">
      <c r="D6348" s="64"/>
      <c r="E6348" s="71"/>
    </row>
    <row r="6349" spans="4:5" ht="26.1" customHeight="1">
      <c r="D6349" s="64"/>
      <c r="E6349" s="71"/>
    </row>
    <row r="6350" spans="4:5" ht="26.1" customHeight="1">
      <c r="D6350" s="64"/>
      <c r="E6350" s="71"/>
    </row>
    <row r="6351" spans="4:5" ht="26.1" customHeight="1">
      <c r="D6351" s="64"/>
      <c r="E6351" s="71"/>
    </row>
    <row r="6352" spans="4:5" ht="26.1" customHeight="1">
      <c r="D6352" s="64"/>
      <c r="E6352" s="71"/>
    </row>
    <row r="6353" spans="4:5" ht="26.1" customHeight="1">
      <c r="D6353" s="64"/>
      <c r="E6353" s="71"/>
    </row>
    <row r="6354" spans="4:5" ht="26.1" customHeight="1">
      <c r="D6354" s="64"/>
      <c r="E6354" s="71"/>
    </row>
    <row r="6355" spans="4:5" ht="26.1" customHeight="1">
      <c r="D6355" s="64"/>
      <c r="E6355" s="71"/>
    </row>
    <row r="6356" spans="4:5" ht="26.1" customHeight="1">
      <c r="D6356" s="64"/>
      <c r="E6356" s="71"/>
    </row>
    <row r="6357" spans="4:5" ht="26.1" customHeight="1">
      <c r="D6357" s="64"/>
      <c r="E6357" s="71"/>
    </row>
    <row r="6358" spans="4:5" ht="26.1" customHeight="1">
      <c r="D6358" s="64"/>
      <c r="E6358" s="71"/>
    </row>
    <row r="6359" spans="4:5" ht="26.1" customHeight="1">
      <c r="D6359" s="64"/>
      <c r="E6359" s="71"/>
    </row>
    <row r="6360" spans="4:5" ht="26.1" customHeight="1">
      <c r="D6360" s="64"/>
      <c r="E6360" s="71"/>
    </row>
    <row r="6361" spans="4:5" ht="26.1" customHeight="1">
      <c r="D6361" s="64"/>
      <c r="E6361" s="71"/>
    </row>
    <row r="6362" spans="4:5" ht="26.1" customHeight="1">
      <c r="D6362" s="64"/>
      <c r="E6362" s="71"/>
    </row>
    <row r="6363" spans="4:5" ht="26.1" customHeight="1">
      <c r="D6363" s="64"/>
      <c r="E6363" s="71"/>
    </row>
    <row r="6364" spans="4:5" ht="26.1" customHeight="1">
      <c r="D6364" s="64"/>
      <c r="E6364" s="71"/>
    </row>
    <row r="6365" spans="4:5" ht="26.1" customHeight="1">
      <c r="D6365" s="64"/>
      <c r="E6365" s="71"/>
    </row>
    <row r="6366" spans="4:5" ht="26.1" customHeight="1">
      <c r="D6366" s="64"/>
      <c r="E6366" s="71"/>
    </row>
    <row r="6367" spans="4:5" ht="26.1" customHeight="1">
      <c r="D6367" s="64"/>
      <c r="E6367" s="71"/>
    </row>
    <row r="6368" spans="4:5" ht="26.1" customHeight="1">
      <c r="D6368" s="64"/>
      <c r="E6368" s="71"/>
    </row>
    <row r="6369" spans="4:5" ht="26.1" customHeight="1">
      <c r="D6369" s="64"/>
      <c r="E6369" s="71"/>
    </row>
    <row r="6370" spans="4:5" ht="26.1" customHeight="1">
      <c r="D6370" s="64"/>
      <c r="E6370" s="71"/>
    </row>
    <row r="6371" spans="4:5" ht="26.1" customHeight="1">
      <c r="D6371" s="64"/>
      <c r="E6371" s="71"/>
    </row>
    <row r="6372" spans="4:5" ht="26.1" customHeight="1">
      <c r="D6372" s="64"/>
      <c r="E6372" s="71"/>
    </row>
    <row r="6373" spans="4:5" ht="26.1" customHeight="1">
      <c r="D6373" s="64"/>
      <c r="E6373" s="71"/>
    </row>
    <row r="6374" spans="4:5" ht="26.1" customHeight="1">
      <c r="D6374" s="64"/>
      <c r="E6374" s="71"/>
    </row>
    <row r="6375" spans="4:5" ht="26.1" customHeight="1">
      <c r="D6375" s="64"/>
      <c r="E6375" s="71"/>
    </row>
    <row r="6376" spans="4:5" ht="26.1" customHeight="1">
      <c r="D6376" s="64"/>
      <c r="E6376" s="71"/>
    </row>
    <row r="6377" spans="4:5" ht="26.1" customHeight="1">
      <c r="D6377" s="64"/>
      <c r="E6377" s="71"/>
    </row>
    <row r="6378" spans="4:5" ht="26.1" customHeight="1">
      <c r="D6378" s="64"/>
      <c r="E6378" s="71"/>
    </row>
    <row r="6379" spans="4:5" ht="26.1" customHeight="1">
      <c r="D6379" s="64"/>
      <c r="E6379" s="71"/>
    </row>
    <row r="6380" spans="4:5" ht="26.1" customHeight="1">
      <c r="D6380" s="64"/>
      <c r="E6380" s="71"/>
    </row>
    <row r="6381" spans="4:5" ht="26.1" customHeight="1">
      <c r="D6381" s="64"/>
      <c r="E6381" s="71"/>
    </row>
    <row r="6382" spans="4:5" ht="26.1" customHeight="1">
      <c r="D6382" s="64"/>
      <c r="E6382" s="71"/>
    </row>
    <row r="6383" spans="4:5" ht="26.1" customHeight="1">
      <c r="D6383" s="64"/>
      <c r="E6383" s="71"/>
    </row>
    <row r="6384" spans="4:5" ht="26.1" customHeight="1">
      <c r="D6384" s="64"/>
      <c r="E6384" s="71"/>
    </row>
    <row r="6385" spans="4:5" ht="26.1" customHeight="1">
      <c r="D6385" s="64"/>
      <c r="E6385" s="71"/>
    </row>
    <row r="6386" spans="4:5" ht="26.1" customHeight="1">
      <c r="D6386" s="64"/>
      <c r="E6386" s="71"/>
    </row>
    <row r="6387" spans="4:5" ht="26.1" customHeight="1">
      <c r="D6387" s="64"/>
      <c r="E6387" s="71"/>
    </row>
    <row r="6388" spans="4:5" ht="26.1" customHeight="1">
      <c r="D6388" s="64"/>
      <c r="E6388" s="71"/>
    </row>
    <row r="6389" spans="4:5" ht="26.1" customHeight="1">
      <c r="D6389" s="64"/>
      <c r="E6389" s="71"/>
    </row>
    <row r="6390" spans="4:5" ht="26.1" customHeight="1">
      <c r="D6390" s="64"/>
      <c r="E6390" s="71"/>
    </row>
    <row r="6391" spans="4:5" ht="26.1" customHeight="1">
      <c r="D6391" s="64"/>
      <c r="E6391" s="71"/>
    </row>
    <row r="6392" spans="4:5" ht="26.1" customHeight="1">
      <c r="D6392" s="64"/>
      <c r="E6392" s="71"/>
    </row>
    <row r="6393" spans="4:5" ht="26.1" customHeight="1">
      <c r="D6393" s="64"/>
      <c r="E6393" s="71"/>
    </row>
    <row r="6394" spans="4:5" ht="26.1" customHeight="1">
      <c r="D6394" s="64"/>
      <c r="E6394" s="71"/>
    </row>
    <row r="6395" spans="4:5" ht="26.1" customHeight="1">
      <c r="D6395" s="64"/>
      <c r="E6395" s="71"/>
    </row>
    <row r="6396" spans="4:5" ht="26.1" customHeight="1">
      <c r="D6396" s="64"/>
      <c r="E6396" s="71"/>
    </row>
    <row r="6397" spans="4:5" ht="26.1" customHeight="1">
      <c r="D6397" s="64"/>
      <c r="E6397" s="71"/>
    </row>
    <row r="6398" spans="4:5" ht="26.1" customHeight="1">
      <c r="D6398" s="64"/>
      <c r="E6398" s="71"/>
    </row>
    <row r="6399" spans="4:5" ht="26.1" customHeight="1">
      <c r="D6399" s="64"/>
      <c r="E6399" s="71"/>
    </row>
    <row r="6400" spans="4:5" ht="26.1" customHeight="1">
      <c r="D6400" s="64"/>
      <c r="E6400" s="71"/>
    </row>
    <row r="6401" spans="4:5" ht="26.1" customHeight="1">
      <c r="D6401" s="64"/>
      <c r="E6401" s="71"/>
    </row>
    <row r="6402" spans="4:5" ht="26.1" customHeight="1">
      <c r="D6402" s="64"/>
      <c r="E6402" s="71"/>
    </row>
    <row r="6403" spans="4:5" ht="26.1" customHeight="1">
      <c r="D6403" s="64"/>
      <c r="E6403" s="71"/>
    </row>
    <row r="6404" spans="4:5" ht="26.1" customHeight="1">
      <c r="D6404" s="64"/>
      <c r="E6404" s="71"/>
    </row>
    <row r="6405" spans="4:5" ht="26.1" customHeight="1">
      <c r="D6405" s="64"/>
      <c r="E6405" s="71"/>
    </row>
    <row r="6406" spans="4:5" ht="26.1" customHeight="1">
      <c r="D6406" s="64"/>
      <c r="E6406" s="71"/>
    </row>
    <row r="6407" spans="4:5" ht="26.1" customHeight="1">
      <c r="D6407" s="64"/>
      <c r="E6407" s="71"/>
    </row>
    <row r="6408" spans="4:5" ht="26.1" customHeight="1">
      <c r="D6408" s="64"/>
      <c r="E6408" s="71"/>
    </row>
    <row r="6409" spans="4:5" ht="26.1" customHeight="1">
      <c r="D6409" s="64"/>
      <c r="E6409" s="71"/>
    </row>
    <row r="6410" spans="4:5" ht="26.1" customHeight="1">
      <c r="D6410" s="64"/>
      <c r="E6410" s="71"/>
    </row>
    <row r="6411" spans="4:5" ht="26.1" customHeight="1">
      <c r="D6411" s="64"/>
      <c r="E6411" s="71"/>
    </row>
    <row r="6412" spans="4:5" ht="26.1" customHeight="1">
      <c r="D6412" s="64"/>
      <c r="E6412" s="71"/>
    </row>
    <row r="6413" spans="4:5" ht="26.1" customHeight="1">
      <c r="D6413" s="64"/>
      <c r="E6413" s="71"/>
    </row>
    <row r="6414" spans="4:5" ht="26.1" customHeight="1">
      <c r="D6414" s="64"/>
      <c r="E6414" s="71"/>
    </row>
    <row r="6415" spans="4:5" ht="26.1" customHeight="1">
      <c r="D6415" s="64"/>
      <c r="E6415" s="71"/>
    </row>
    <row r="6416" spans="4:5" ht="26.1" customHeight="1">
      <c r="D6416" s="64"/>
      <c r="E6416" s="71"/>
    </row>
    <row r="6417" spans="4:5" ht="26.1" customHeight="1">
      <c r="D6417" s="64"/>
      <c r="E6417" s="71"/>
    </row>
    <row r="6418" spans="4:5" ht="26.1" customHeight="1">
      <c r="D6418" s="64"/>
      <c r="E6418" s="71"/>
    </row>
    <row r="6419" spans="4:5" ht="26.1" customHeight="1">
      <c r="D6419" s="64"/>
      <c r="E6419" s="71"/>
    </row>
    <row r="6420" spans="4:5" ht="26.1" customHeight="1">
      <c r="D6420" s="64"/>
      <c r="E6420" s="71"/>
    </row>
    <row r="6421" spans="4:5" ht="26.1" customHeight="1">
      <c r="D6421" s="64"/>
      <c r="E6421" s="71"/>
    </row>
    <row r="6422" spans="4:5" ht="26.1" customHeight="1">
      <c r="D6422" s="64"/>
      <c r="E6422" s="71"/>
    </row>
    <row r="6423" spans="4:5" ht="26.1" customHeight="1">
      <c r="D6423" s="64"/>
      <c r="E6423" s="71"/>
    </row>
    <row r="6424" spans="4:5" ht="26.1" customHeight="1">
      <c r="D6424" s="64"/>
      <c r="E6424" s="71"/>
    </row>
    <row r="6425" spans="4:5" ht="26.1" customHeight="1">
      <c r="D6425" s="64"/>
      <c r="E6425" s="71"/>
    </row>
    <row r="6426" spans="4:5" ht="26.1" customHeight="1">
      <c r="D6426" s="64"/>
      <c r="E6426" s="71"/>
    </row>
    <row r="6427" spans="4:5" ht="26.1" customHeight="1">
      <c r="D6427" s="64"/>
      <c r="E6427" s="71"/>
    </row>
    <row r="6428" spans="4:5" ht="26.1" customHeight="1">
      <c r="D6428" s="64"/>
      <c r="E6428" s="71"/>
    </row>
    <row r="6429" spans="4:5" ht="26.1" customHeight="1">
      <c r="D6429" s="64"/>
      <c r="E6429" s="71"/>
    </row>
    <row r="6430" spans="4:5" ht="26.1" customHeight="1">
      <c r="D6430" s="64"/>
      <c r="E6430" s="71"/>
    </row>
    <row r="6431" spans="4:5" ht="26.1" customHeight="1">
      <c r="D6431" s="64"/>
      <c r="E6431" s="71"/>
    </row>
    <row r="6432" spans="4:5" ht="26.1" customHeight="1">
      <c r="D6432" s="64"/>
      <c r="E6432" s="71"/>
    </row>
    <row r="6433" spans="4:5" ht="26.1" customHeight="1">
      <c r="D6433" s="64"/>
      <c r="E6433" s="71"/>
    </row>
    <row r="6434" spans="4:5" ht="26.1" customHeight="1">
      <c r="D6434" s="64"/>
      <c r="E6434" s="71"/>
    </row>
    <row r="6435" spans="4:5" ht="26.1" customHeight="1">
      <c r="D6435" s="64"/>
      <c r="E6435" s="71"/>
    </row>
    <row r="6436" spans="4:5" ht="26.1" customHeight="1">
      <c r="D6436" s="64"/>
      <c r="E6436" s="71"/>
    </row>
    <row r="6437" spans="4:5" ht="26.1" customHeight="1">
      <c r="D6437" s="64"/>
      <c r="E6437" s="71"/>
    </row>
    <row r="6438" spans="4:5" ht="26.1" customHeight="1">
      <c r="D6438" s="64"/>
      <c r="E6438" s="71"/>
    </row>
    <row r="6439" spans="4:5" ht="26.1" customHeight="1">
      <c r="D6439" s="64"/>
      <c r="E6439" s="71"/>
    </row>
    <row r="6440" spans="4:5" ht="26.1" customHeight="1">
      <c r="D6440" s="64"/>
      <c r="E6440" s="71"/>
    </row>
    <row r="6441" spans="4:5" ht="26.1" customHeight="1">
      <c r="D6441" s="64"/>
      <c r="E6441" s="71"/>
    </row>
    <row r="6442" spans="4:5" ht="26.1" customHeight="1">
      <c r="D6442" s="64"/>
      <c r="E6442" s="71"/>
    </row>
    <row r="6443" spans="4:5" ht="26.1" customHeight="1">
      <c r="D6443" s="64"/>
      <c r="E6443" s="71"/>
    </row>
    <row r="6444" spans="4:5" ht="26.1" customHeight="1">
      <c r="D6444" s="64"/>
      <c r="E6444" s="71"/>
    </row>
    <row r="6445" spans="4:5" ht="26.1" customHeight="1">
      <c r="D6445" s="64"/>
      <c r="E6445" s="71"/>
    </row>
    <row r="6446" spans="4:5" ht="26.1" customHeight="1">
      <c r="D6446" s="64"/>
      <c r="E6446" s="71"/>
    </row>
    <row r="6447" spans="4:5" ht="26.1" customHeight="1">
      <c r="D6447" s="64"/>
      <c r="E6447" s="71"/>
    </row>
    <row r="6448" spans="4:5" ht="26.1" customHeight="1">
      <c r="D6448" s="64"/>
      <c r="E6448" s="71"/>
    </row>
    <row r="6449" spans="4:5" ht="26.1" customHeight="1">
      <c r="D6449" s="64"/>
      <c r="E6449" s="71"/>
    </row>
    <row r="6450" spans="4:5" ht="26.1" customHeight="1">
      <c r="D6450" s="64"/>
      <c r="E6450" s="71"/>
    </row>
    <row r="6451" spans="4:5" ht="26.1" customHeight="1">
      <c r="D6451" s="64"/>
      <c r="E6451" s="71"/>
    </row>
    <row r="6452" spans="4:5" ht="26.1" customHeight="1">
      <c r="D6452" s="64"/>
      <c r="E6452" s="71"/>
    </row>
    <row r="6453" spans="4:5" ht="26.1" customHeight="1">
      <c r="D6453" s="64"/>
      <c r="E6453" s="71"/>
    </row>
    <row r="6454" spans="4:5" ht="26.1" customHeight="1">
      <c r="D6454" s="64"/>
      <c r="E6454" s="71"/>
    </row>
    <row r="6455" spans="4:5" ht="26.1" customHeight="1">
      <c r="D6455" s="64"/>
      <c r="E6455" s="71"/>
    </row>
    <row r="6456" spans="4:5" ht="26.1" customHeight="1">
      <c r="D6456" s="64"/>
      <c r="E6456" s="71"/>
    </row>
    <row r="6457" spans="4:5" ht="26.1" customHeight="1">
      <c r="D6457" s="64"/>
      <c r="E6457" s="71"/>
    </row>
    <row r="6458" spans="4:5" ht="26.1" customHeight="1">
      <c r="D6458" s="64"/>
      <c r="E6458" s="71"/>
    </row>
    <row r="6459" spans="4:5" ht="26.1" customHeight="1">
      <c r="D6459" s="64"/>
      <c r="E6459" s="71"/>
    </row>
    <row r="6460" spans="4:5" ht="26.1" customHeight="1">
      <c r="D6460" s="64"/>
      <c r="E6460" s="71"/>
    </row>
    <row r="6461" spans="4:5" ht="26.1" customHeight="1">
      <c r="D6461" s="64"/>
      <c r="E6461" s="71"/>
    </row>
    <row r="6462" spans="4:5" ht="26.1" customHeight="1">
      <c r="D6462" s="64"/>
      <c r="E6462" s="71"/>
    </row>
    <row r="6463" spans="4:5" ht="26.1" customHeight="1">
      <c r="D6463" s="64"/>
      <c r="E6463" s="71"/>
    </row>
    <row r="6464" spans="4:5" ht="26.1" customHeight="1">
      <c r="D6464" s="64"/>
      <c r="E6464" s="71"/>
    </row>
    <row r="6465" spans="4:5" ht="26.1" customHeight="1">
      <c r="D6465" s="64"/>
      <c r="E6465" s="71"/>
    </row>
    <row r="6466" spans="4:5" ht="26.1" customHeight="1">
      <c r="D6466" s="64"/>
      <c r="E6466" s="71"/>
    </row>
    <row r="6467" spans="4:5" ht="26.1" customHeight="1">
      <c r="D6467" s="64"/>
      <c r="E6467" s="71"/>
    </row>
    <row r="6468" spans="4:5" ht="26.1" customHeight="1">
      <c r="D6468" s="64"/>
      <c r="E6468" s="71"/>
    </row>
    <row r="6469" spans="4:5" ht="26.1" customHeight="1">
      <c r="D6469" s="64"/>
      <c r="E6469" s="71"/>
    </row>
    <row r="6470" spans="4:5" ht="26.1" customHeight="1">
      <c r="D6470" s="64"/>
      <c r="E6470" s="71"/>
    </row>
    <row r="6471" spans="4:5" ht="26.1" customHeight="1">
      <c r="D6471" s="64"/>
      <c r="E6471" s="71"/>
    </row>
    <row r="6472" spans="4:5" ht="26.1" customHeight="1">
      <c r="D6472" s="64"/>
      <c r="E6472" s="71"/>
    </row>
    <row r="6473" spans="4:5" ht="26.1" customHeight="1">
      <c r="D6473" s="64"/>
      <c r="E6473" s="71"/>
    </row>
    <row r="6474" spans="4:5" ht="26.1" customHeight="1">
      <c r="D6474" s="64"/>
      <c r="E6474" s="71"/>
    </row>
    <row r="6475" spans="4:5" ht="26.1" customHeight="1">
      <c r="D6475" s="64"/>
      <c r="E6475" s="71"/>
    </row>
    <row r="6476" spans="4:5" ht="26.1" customHeight="1">
      <c r="D6476" s="64"/>
      <c r="E6476" s="71"/>
    </row>
    <row r="6477" spans="4:5" ht="26.1" customHeight="1">
      <c r="D6477" s="64"/>
      <c r="E6477" s="71"/>
    </row>
    <row r="6478" spans="4:5" ht="26.1" customHeight="1">
      <c r="D6478" s="64"/>
      <c r="E6478" s="71"/>
    </row>
    <row r="6479" spans="4:5" ht="26.1" customHeight="1">
      <c r="D6479" s="64"/>
      <c r="E6479" s="71"/>
    </row>
    <row r="6480" spans="4:5" ht="26.1" customHeight="1">
      <c r="D6480" s="64"/>
      <c r="E6480" s="71"/>
    </row>
    <row r="6481" spans="4:5" ht="26.1" customHeight="1">
      <c r="D6481" s="64"/>
      <c r="E6481" s="71"/>
    </row>
    <row r="6482" spans="4:5" ht="26.1" customHeight="1">
      <c r="D6482" s="64"/>
      <c r="E6482" s="71"/>
    </row>
    <row r="6483" spans="4:5" ht="26.1" customHeight="1">
      <c r="D6483" s="64"/>
      <c r="E6483" s="71"/>
    </row>
    <row r="6484" spans="4:5" ht="26.1" customHeight="1">
      <c r="D6484" s="64"/>
      <c r="E6484" s="71"/>
    </row>
    <row r="6485" spans="4:5" ht="26.1" customHeight="1">
      <c r="D6485" s="64"/>
      <c r="E6485" s="71"/>
    </row>
    <row r="6486" spans="4:5" ht="26.1" customHeight="1">
      <c r="D6486" s="64"/>
      <c r="E6486" s="71"/>
    </row>
    <row r="6487" spans="4:5" ht="26.1" customHeight="1">
      <c r="D6487" s="64"/>
      <c r="E6487" s="71"/>
    </row>
    <row r="6488" spans="4:5" ht="26.1" customHeight="1">
      <c r="D6488" s="64"/>
      <c r="E6488" s="71"/>
    </row>
    <row r="6489" spans="4:5" ht="26.1" customHeight="1">
      <c r="D6489" s="64"/>
      <c r="E6489" s="71"/>
    </row>
    <row r="6490" spans="4:5" ht="26.1" customHeight="1">
      <c r="D6490" s="64"/>
      <c r="E6490" s="71"/>
    </row>
    <row r="6491" spans="4:5" ht="26.1" customHeight="1">
      <c r="D6491" s="64"/>
      <c r="E6491" s="71"/>
    </row>
    <row r="6492" spans="4:5" ht="26.1" customHeight="1">
      <c r="D6492" s="64"/>
      <c r="E6492" s="71"/>
    </row>
    <row r="6493" spans="4:5" ht="26.1" customHeight="1">
      <c r="D6493" s="64"/>
      <c r="E6493" s="71"/>
    </row>
    <row r="6494" spans="4:5" ht="26.1" customHeight="1">
      <c r="D6494" s="64"/>
      <c r="E6494" s="71"/>
    </row>
    <row r="6495" spans="4:5" ht="26.1" customHeight="1">
      <c r="D6495" s="64"/>
      <c r="E6495" s="71"/>
    </row>
    <row r="6496" spans="4:5" ht="26.1" customHeight="1">
      <c r="D6496" s="64"/>
      <c r="E6496" s="71"/>
    </row>
    <row r="6497" spans="4:5" ht="26.1" customHeight="1">
      <c r="D6497" s="64"/>
      <c r="E6497" s="71"/>
    </row>
    <row r="6498" spans="4:5" ht="26.1" customHeight="1">
      <c r="D6498" s="64"/>
      <c r="E6498" s="71"/>
    </row>
    <row r="6499" spans="4:5" ht="26.1" customHeight="1">
      <c r="D6499" s="64"/>
      <c r="E6499" s="71"/>
    </row>
    <row r="6500" spans="4:5" ht="26.1" customHeight="1">
      <c r="D6500" s="64"/>
      <c r="E6500" s="71"/>
    </row>
    <row r="6501" spans="4:5" ht="26.1" customHeight="1">
      <c r="D6501" s="64"/>
      <c r="E6501" s="71"/>
    </row>
    <row r="6502" spans="4:5" ht="26.1" customHeight="1">
      <c r="D6502" s="64"/>
      <c r="E6502" s="71"/>
    </row>
    <row r="6503" spans="4:5" ht="26.1" customHeight="1">
      <c r="D6503" s="64"/>
      <c r="E6503" s="71"/>
    </row>
    <row r="6504" spans="4:5" ht="26.1" customHeight="1">
      <c r="D6504" s="64"/>
      <c r="E6504" s="71"/>
    </row>
    <row r="6505" spans="4:5" ht="26.1" customHeight="1">
      <c r="D6505" s="64"/>
      <c r="E6505" s="71"/>
    </row>
    <row r="6506" spans="4:5" ht="26.1" customHeight="1">
      <c r="D6506" s="64"/>
      <c r="E6506" s="71"/>
    </row>
    <row r="6507" spans="4:5" ht="26.1" customHeight="1">
      <c r="D6507" s="64"/>
      <c r="E6507" s="71"/>
    </row>
    <row r="6508" spans="4:5" ht="26.1" customHeight="1">
      <c r="D6508" s="64"/>
      <c r="E6508" s="71"/>
    </row>
    <row r="6509" spans="4:5" ht="26.1" customHeight="1">
      <c r="D6509" s="64"/>
      <c r="E6509" s="71"/>
    </row>
    <row r="6510" spans="4:5" ht="26.1" customHeight="1">
      <c r="D6510" s="64"/>
      <c r="E6510" s="71"/>
    </row>
    <row r="6511" spans="4:5" ht="26.1" customHeight="1">
      <c r="D6511" s="64"/>
      <c r="E6511" s="71"/>
    </row>
    <row r="6512" spans="4:5" ht="26.1" customHeight="1">
      <c r="D6512" s="64"/>
      <c r="E6512" s="71"/>
    </row>
    <row r="6513" spans="4:5" ht="26.1" customHeight="1">
      <c r="D6513" s="64"/>
      <c r="E6513" s="71"/>
    </row>
    <row r="6514" spans="4:5" ht="26.1" customHeight="1">
      <c r="D6514" s="64"/>
      <c r="E6514" s="71"/>
    </row>
    <row r="6515" spans="4:5" ht="26.1" customHeight="1">
      <c r="D6515" s="64"/>
      <c r="E6515" s="71"/>
    </row>
    <row r="6516" spans="4:5" ht="26.1" customHeight="1">
      <c r="D6516" s="64"/>
      <c r="E6516" s="71"/>
    </row>
    <row r="6517" spans="4:5" ht="26.1" customHeight="1">
      <c r="D6517" s="64"/>
      <c r="E6517" s="71"/>
    </row>
    <row r="6518" spans="4:5" ht="26.1" customHeight="1">
      <c r="D6518" s="64"/>
      <c r="E6518" s="71"/>
    </row>
    <row r="6519" spans="4:5" ht="26.1" customHeight="1">
      <c r="D6519" s="64"/>
      <c r="E6519" s="71"/>
    </row>
    <row r="6520" spans="4:5" ht="26.1" customHeight="1">
      <c r="D6520" s="64"/>
      <c r="E6520" s="71"/>
    </row>
    <row r="6521" spans="4:5" ht="26.1" customHeight="1">
      <c r="D6521" s="64"/>
      <c r="E6521" s="71"/>
    </row>
    <row r="6522" spans="4:5" ht="26.1" customHeight="1">
      <c r="D6522" s="64"/>
      <c r="E6522" s="71"/>
    </row>
    <row r="6523" spans="4:5" ht="26.1" customHeight="1">
      <c r="D6523" s="64"/>
      <c r="E6523" s="71"/>
    </row>
    <row r="6524" spans="4:5" ht="26.1" customHeight="1">
      <c r="D6524" s="64"/>
      <c r="E6524" s="71"/>
    </row>
    <row r="6525" spans="4:5" ht="26.1" customHeight="1">
      <c r="D6525" s="64"/>
      <c r="E6525" s="71"/>
    </row>
    <row r="6526" spans="4:5" ht="26.1" customHeight="1">
      <c r="D6526" s="64"/>
      <c r="E6526" s="71"/>
    </row>
    <row r="6527" spans="4:5" ht="26.1" customHeight="1">
      <c r="D6527" s="64"/>
      <c r="E6527" s="71"/>
    </row>
    <row r="6528" spans="4:5" ht="26.1" customHeight="1">
      <c r="D6528" s="64"/>
      <c r="E6528" s="71"/>
    </row>
    <row r="6529" spans="4:5" ht="26.1" customHeight="1">
      <c r="D6529" s="64"/>
      <c r="E6529" s="71"/>
    </row>
    <row r="6530" spans="4:5" ht="26.1" customHeight="1">
      <c r="D6530" s="64"/>
      <c r="E6530" s="71"/>
    </row>
    <row r="6531" spans="4:5" ht="26.1" customHeight="1">
      <c r="D6531" s="64"/>
      <c r="E6531" s="71"/>
    </row>
    <row r="6532" spans="4:5" ht="26.1" customHeight="1">
      <c r="D6532" s="64"/>
      <c r="E6532" s="71"/>
    </row>
    <row r="6533" spans="4:5" ht="26.1" customHeight="1">
      <c r="D6533" s="64"/>
      <c r="E6533" s="71"/>
    </row>
    <row r="6534" spans="4:5" ht="26.1" customHeight="1">
      <c r="D6534" s="64"/>
      <c r="E6534" s="71"/>
    </row>
    <row r="6535" spans="4:5" ht="26.1" customHeight="1">
      <c r="D6535" s="64"/>
      <c r="E6535" s="71"/>
    </row>
    <row r="6536" spans="4:5" ht="26.1" customHeight="1">
      <c r="D6536" s="64"/>
      <c r="E6536" s="71"/>
    </row>
    <row r="6537" spans="4:5" ht="26.1" customHeight="1">
      <c r="D6537" s="64"/>
      <c r="E6537" s="71"/>
    </row>
    <row r="6538" spans="4:5" ht="26.1" customHeight="1">
      <c r="D6538" s="64"/>
      <c r="E6538" s="71"/>
    </row>
    <row r="6539" spans="4:5" ht="26.1" customHeight="1">
      <c r="D6539" s="64"/>
      <c r="E6539" s="71"/>
    </row>
    <row r="6540" spans="4:5" ht="26.1" customHeight="1">
      <c r="D6540" s="64"/>
      <c r="E6540" s="71"/>
    </row>
    <row r="6541" spans="4:5" ht="26.1" customHeight="1">
      <c r="D6541" s="64"/>
      <c r="E6541" s="71"/>
    </row>
    <row r="6542" spans="4:5" ht="26.1" customHeight="1">
      <c r="D6542" s="64"/>
      <c r="E6542" s="71"/>
    </row>
    <row r="6543" spans="4:5" ht="26.1" customHeight="1">
      <c r="D6543" s="64"/>
      <c r="E6543" s="71"/>
    </row>
    <row r="6544" spans="4:5" ht="26.1" customHeight="1">
      <c r="D6544" s="64"/>
      <c r="E6544" s="71"/>
    </row>
    <row r="6545" spans="4:5" ht="26.1" customHeight="1">
      <c r="D6545" s="64"/>
      <c r="E6545" s="71"/>
    </row>
    <row r="6546" spans="4:5" ht="26.1" customHeight="1">
      <c r="D6546" s="64"/>
      <c r="E6546" s="71"/>
    </row>
    <row r="6547" spans="4:5" ht="26.1" customHeight="1">
      <c r="D6547" s="64"/>
      <c r="E6547" s="71"/>
    </row>
    <row r="6548" spans="4:5" ht="26.1" customHeight="1">
      <c r="D6548" s="64"/>
      <c r="E6548" s="71"/>
    </row>
    <row r="6549" spans="4:5" ht="26.1" customHeight="1">
      <c r="D6549" s="64"/>
      <c r="E6549" s="71"/>
    </row>
    <row r="6550" spans="4:5" ht="26.1" customHeight="1">
      <c r="D6550" s="64"/>
      <c r="E6550" s="71"/>
    </row>
    <row r="6551" spans="4:5" ht="26.1" customHeight="1">
      <c r="D6551" s="64"/>
      <c r="E6551" s="71"/>
    </row>
    <row r="6552" spans="4:5" ht="26.1" customHeight="1">
      <c r="D6552" s="64"/>
      <c r="E6552" s="71"/>
    </row>
    <row r="6553" spans="4:5" ht="26.1" customHeight="1">
      <c r="D6553" s="64"/>
      <c r="E6553" s="71"/>
    </row>
    <row r="6554" spans="4:5" ht="26.1" customHeight="1">
      <c r="D6554" s="64"/>
      <c r="E6554" s="71"/>
    </row>
    <row r="6555" spans="4:5" ht="26.1" customHeight="1">
      <c r="D6555" s="64"/>
      <c r="E6555" s="71"/>
    </row>
    <row r="6556" spans="4:5" ht="26.1" customHeight="1">
      <c r="D6556" s="64"/>
      <c r="E6556" s="71"/>
    </row>
    <row r="6557" spans="4:5" ht="26.1" customHeight="1">
      <c r="D6557" s="64"/>
      <c r="E6557" s="71"/>
    </row>
    <row r="6558" spans="4:5" ht="26.1" customHeight="1">
      <c r="D6558" s="64"/>
      <c r="E6558" s="71"/>
    </row>
    <row r="6559" spans="4:5" ht="26.1" customHeight="1">
      <c r="D6559" s="64"/>
      <c r="E6559" s="71"/>
    </row>
    <row r="6560" spans="4:5" ht="26.1" customHeight="1">
      <c r="D6560" s="64"/>
      <c r="E6560" s="71"/>
    </row>
    <row r="6561" spans="4:5" ht="26.1" customHeight="1">
      <c r="D6561" s="64"/>
      <c r="E6561" s="71"/>
    </row>
    <row r="6562" spans="4:5" ht="26.1" customHeight="1">
      <c r="D6562" s="64"/>
      <c r="E6562" s="71"/>
    </row>
    <row r="6563" spans="4:5" ht="26.1" customHeight="1">
      <c r="D6563" s="64"/>
      <c r="E6563" s="71"/>
    </row>
    <row r="6564" spans="4:5" ht="26.1" customHeight="1">
      <c r="D6564" s="64"/>
      <c r="E6564" s="71"/>
    </row>
    <row r="6565" spans="4:5" ht="26.1" customHeight="1">
      <c r="D6565" s="64"/>
      <c r="E6565" s="71"/>
    </row>
    <row r="6566" spans="4:5" ht="26.1" customHeight="1">
      <c r="D6566" s="64"/>
      <c r="E6566" s="71"/>
    </row>
    <row r="6567" spans="4:5" ht="26.1" customHeight="1">
      <c r="D6567" s="64"/>
      <c r="E6567" s="71"/>
    </row>
    <row r="6568" spans="4:5" ht="26.1" customHeight="1">
      <c r="D6568" s="64"/>
      <c r="E6568" s="71"/>
    </row>
    <row r="6569" spans="4:5" ht="26.1" customHeight="1">
      <c r="D6569" s="64"/>
      <c r="E6569" s="71"/>
    </row>
    <row r="6570" spans="4:5" ht="26.1" customHeight="1">
      <c r="D6570" s="64"/>
      <c r="E6570" s="71"/>
    </row>
    <row r="6571" spans="4:5" ht="26.1" customHeight="1">
      <c r="D6571" s="64"/>
      <c r="E6571" s="71"/>
    </row>
    <row r="6572" spans="4:5" ht="26.1" customHeight="1">
      <c r="D6572" s="64"/>
      <c r="E6572" s="71"/>
    </row>
    <row r="6573" spans="4:5" ht="26.1" customHeight="1">
      <c r="D6573" s="64"/>
      <c r="E6573" s="71"/>
    </row>
    <row r="6574" spans="4:5" ht="26.1" customHeight="1">
      <c r="D6574" s="64"/>
      <c r="E6574" s="71"/>
    </row>
    <row r="6575" spans="4:5" ht="26.1" customHeight="1">
      <c r="D6575" s="64"/>
      <c r="E6575" s="71"/>
    </row>
    <row r="6576" spans="4:5" ht="26.1" customHeight="1">
      <c r="D6576" s="64"/>
      <c r="E6576" s="71"/>
    </row>
    <row r="6577" spans="4:5" ht="26.1" customHeight="1">
      <c r="D6577" s="64"/>
      <c r="E6577" s="71"/>
    </row>
    <row r="6578" spans="4:5" ht="26.1" customHeight="1">
      <c r="D6578" s="64"/>
      <c r="E6578" s="71"/>
    </row>
    <row r="6579" spans="4:5" ht="26.1" customHeight="1">
      <c r="D6579" s="64"/>
      <c r="E6579" s="71"/>
    </row>
    <row r="6580" spans="4:5" ht="26.1" customHeight="1">
      <c r="D6580" s="64"/>
      <c r="E6580" s="71"/>
    </row>
    <row r="6581" spans="4:5" ht="26.1" customHeight="1">
      <c r="D6581" s="64"/>
      <c r="E6581" s="71"/>
    </row>
    <row r="6582" spans="4:5" ht="26.1" customHeight="1">
      <c r="D6582" s="64"/>
      <c r="E6582" s="71"/>
    </row>
    <row r="6583" spans="4:5" ht="26.1" customHeight="1">
      <c r="D6583" s="64"/>
      <c r="E6583" s="71"/>
    </row>
    <row r="6584" spans="4:5" ht="26.1" customHeight="1">
      <c r="D6584" s="64"/>
      <c r="E6584" s="71"/>
    </row>
    <row r="6585" spans="4:5" ht="26.1" customHeight="1">
      <c r="D6585" s="64"/>
      <c r="E6585" s="71"/>
    </row>
    <row r="6586" spans="4:5" ht="26.1" customHeight="1">
      <c r="D6586" s="64"/>
      <c r="E6586" s="71"/>
    </row>
    <row r="6587" spans="4:5" ht="26.1" customHeight="1">
      <c r="D6587" s="64"/>
      <c r="E6587" s="71"/>
    </row>
    <row r="6588" spans="4:5" ht="26.1" customHeight="1">
      <c r="D6588" s="64"/>
      <c r="E6588" s="71"/>
    </row>
    <row r="6589" spans="4:5" ht="26.1" customHeight="1">
      <c r="D6589" s="64"/>
      <c r="E6589" s="71"/>
    </row>
    <row r="6590" spans="4:5" ht="26.1" customHeight="1">
      <c r="D6590" s="64"/>
      <c r="E6590" s="71"/>
    </row>
    <row r="6591" spans="4:5" ht="26.1" customHeight="1">
      <c r="D6591" s="64"/>
      <c r="E6591" s="71"/>
    </row>
    <row r="6592" spans="4:5" ht="26.1" customHeight="1">
      <c r="D6592" s="64"/>
      <c r="E6592" s="71"/>
    </row>
    <row r="6593" spans="4:5" ht="26.1" customHeight="1">
      <c r="D6593" s="64"/>
      <c r="E6593" s="71"/>
    </row>
    <row r="6594" spans="4:5" ht="26.1" customHeight="1">
      <c r="D6594" s="64"/>
      <c r="E6594" s="71"/>
    </row>
    <row r="6595" spans="4:5" ht="26.1" customHeight="1">
      <c r="D6595" s="64"/>
      <c r="E6595" s="71"/>
    </row>
    <row r="6596" spans="4:5" ht="26.1" customHeight="1">
      <c r="D6596" s="64"/>
      <c r="E6596" s="71"/>
    </row>
    <row r="6597" spans="4:5" ht="26.1" customHeight="1">
      <c r="D6597" s="64"/>
      <c r="E6597" s="71"/>
    </row>
    <row r="6598" spans="4:5" ht="26.1" customHeight="1">
      <c r="D6598" s="64"/>
      <c r="E6598" s="71"/>
    </row>
    <row r="6599" spans="4:5" ht="26.1" customHeight="1">
      <c r="D6599" s="64"/>
      <c r="E6599" s="71"/>
    </row>
    <row r="6600" spans="4:5" ht="26.1" customHeight="1">
      <c r="D6600" s="64"/>
      <c r="E6600" s="71"/>
    </row>
    <row r="6601" spans="4:5" ht="26.1" customHeight="1">
      <c r="D6601" s="64"/>
      <c r="E6601" s="71"/>
    </row>
    <row r="6602" spans="4:5" ht="26.1" customHeight="1">
      <c r="D6602" s="64"/>
      <c r="E6602" s="71"/>
    </row>
    <row r="6603" spans="4:5" ht="26.1" customHeight="1">
      <c r="D6603" s="64"/>
      <c r="E6603" s="71"/>
    </row>
    <row r="6604" spans="4:5" ht="26.1" customHeight="1">
      <c r="D6604" s="64"/>
      <c r="E6604" s="71"/>
    </row>
    <row r="6605" spans="4:5" ht="26.1" customHeight="1">
      <c r="D6605" s="64"/>
      <c r="E6605" s="71"/>
    </row>
    <row r="6606" spans="4:5" ht="26.1" customHeight="1">
      <c r="D6606" s="64"/>
      <c r="E6606" s="71"/>
    </row>
    <row r="6607" spans="4:5" ht="26.1" customHeight="1">
      <c r="D6607" s="64"/>
      <c r="E6607" s="71"/>
    </row>
    <row r="6608" spans="4:5" ht="26.1" customHeight="1">
      <c r="D6608" s="64"/>
      <c r="E6608" s="71"/>
    </row>
    <row r="6609" spans="4:5" ht="26.1" customHeight="1">
      <c r="D6609" s="64"/>
      <c r="E6609" s="71"/>
    </row>
    <row r="6610" spans="4:5" ht="26.1" customHeight="1">
      <c r="D6610" s="64"/>
      <c r="E6610" s="71"/>
    </row>
    <row r="6611" spans="4:5" ht="26.1" customHeight="1">
      <c r="D6611" s="64"/>
      <c r="E6611" s="71"/>
    </row>
    <row r="6612" spans="4:5" ht="26.1" customHeight="1">
      <c r="D6612" s="64"/>
      <c r="E6612" s="71"/>
    </row>
    <row r="6613" spans="4:5" ht="26.1" customHeight="1">
      <c r="D6613" s="64"/>
      <c r="E6613" s="71"/>
    </row>
    <row r="6614" spans="4:5" ht="26.1" customHeight="1">
      <c r="D6614" s="64"/>
      <c r="E6614" s="71"/>
    </row>
    <row r="6615" spans="4:5" ht="26.1" customHeight="1">
      <c r="D6615" s="64"/>
      <c r="E6615" s="71"/>
    </row>
    <row r="6616" spans="4:5" ht="26.1" customHeight="1">
      <c r="D6616" s="64"/>
      <c r="E6616" s="71"/>
    </row>
    <row r="6617" spans="4:5" ht="26.1" customHeight="1">
      <c r="D6617" s="64"/>
      <c r="E6617" s="71"/>
    </row>
    <row r="6618" spans="4:5" ht="26.1" customHeight="1">
      <c r="D6618" s="64"/>
      <c r="E6618" s="71"/>
    </row>
    <row r="6619" spans="4:5" ht="26.1" customHeight="1">
      <c r="D6619" s="64"/>
      <c r="E6619" s="71"/>
    </row>
    <row r="6620" spans="4:5" ht="26.1" customHeight="1">
      <c r="D6620" s="64"/>
      <c r="E6620" s="71"/>
    </row>
    <row r="6621" spans="4:5" ht="26.1" customHeight="1">
      <c r="D6621" s="64"/>
      <c r="E6621" s="71"/>
    </row>
    <row r="6622" spans="4:5" ht="26.1" customHeight="1">
      <c r="D6622" s="64"/>
      <c r="E6622" s="71"/>
    </row>
    <row r="6623" spans="4:5" ht="26.1" customHeight="1">
      <c r="D6623" s="64"/>
      <c r="E6623" s="71"/>
    </row>
    <row r="6624" spans="4:5" ht="26.1" customHeight="1">
      <c r="D6624" s="64"/>
      <c r="E6624" s="71"/>
    </row>
    <row r="6625" spans="4:5" ht="26.1" customHeight="1">
      <c r="D6625" s="64"/>
      <c r="E6625" s="71"/>
    </row>
    <row r="6626" spans="4:5" ht="26.1" customHeight="1">
      <c r="D6626" s="64"/>
      <c r="E6626" s="71"/>
    </row>
    <row r="6627" spans="4:5" ht="26.1" customHeight="1">
      <c r="D6627" s="64"/>
      <c r="E6627" s="71"/>
    </row>
    <row r="6628" spans="4:5" ht="26.1" customHeight="1">
      <c r="D6628" s="64"/>
      <c r="E6628" s="71"/>
    </row>
    <row r="6629" spans="4:5" ht="26.1" customHeight="1">
      <c r="D6629" s="64"/>
      <c r="E6629" s="71"/>
    </row>
    <row r="6630" spans="4:5" ht="26.1" customHeight="1">
      <c r="D6630" s="64"/>
      <c r="E6630" s="71"/>
    </row>
    <row r="6631" spans="4:5" ht="26.1" customHeight="1">
      <c r="D6631" s="64"/>
      <c r="E6631" s="71"/>
    </row>
    <row r="6632" spans="4:5" ht="26.1" customHeight="1">
      <c r="D6632" s="64"/>
      <c r="E6632" s="71"/>
    </row>
    <row r="6633" spans="4:5" ht="26.1" customHeight="1">
      <c r="D6633" s="64"/>
      <c r="E6633" s="71"/>
    </row>
    <row r="6634" spans="4:5" ht="26.1" customHeight="1">
      <c r="D6634" s="64"/>
      <c r="E6634" s="71"/>
    </row>
    <row r="6635" spans="4:5" ht="26.1" customHeight="1">
      <c r="D6635" s="64"/>
      <c r="E6635" s="71"/>
    </row>
    <row r="6636" spans="4:5" ht="26.1" customHeight="1">
      <c r="D6636" s="64"/>
      <c r="E6636" s="71"/>
    </row>
    <row r="6637" spans="4:5" ht="26.1" customHeight="1">
      <c r="D6637" s="64"/>
      <c r="E6637" s="71"/>
    </row>
    <row r="6638" spans="4:5" ht="26.1" customHeight="1">
      <c r="D6638" s="64"/>
      <c r="E6638" s="71"/>
    </row>
    <row r="6639" spans="4:5" ht="26.1" customHeight="1">
      <c r="D6639" s="64"/>
      <c r="E6639" s="71"/>
    </row>
    <row r="6640" spans="4:5" ht="26.1" customHeight="1">
      <c r="D6640" s="64"/>
      <c r="E6640" s="71"/>
    </row>
    <row r="6641" spans="4:5" ht="26.1" customHeight="1">
      <c r="D6641" s="64"/>
      <c r="E6641" s="71"/>
    </row>
    <row r="6642" spans="4:5" ht="26.1" customHeight="1">
      <c r="D6642" s="64"/>
      <c r="E6642" s="71"/>
    </row>
    <row r="6643" spans="4:5" ht="26.1" customHeight="1">
      <c r="D6643" s="64"/>
      <c r="E6643" s="71"/>
    </row>
    <row r="6644" spans="4:5" ht="26.1" customHeight="1">
      <c r="D6644" s="64"/>
      <c r="E6644" s="71"/>
    </row>
    <row r="6645" spans="4:5" ht="26.1" customHeight="1">
      <c r="D6645" s="64"/>
      <c r="E6645" s="71"/>
    </row>
    <row r="6646" spans="4:5" ht="26.1" customHeight="1">
      <c r="D6646" s="64"/>
      <c r="E6646" s="71"/>
    </row>
    <row r="6647" spans="4:5" ht="26.1" customHeight="1">
      <c r="D6647" s="64"/>
      <c r="E6647" s="71"/>
    </row>
    <row r="6648" spans="4:5" ht="26.1" customHeight="1">
      <c r="D6648" s="64"/>
      <c r="E6648" s="71"/>
    </row>
    <row r="6649" spans="4:5" ht="26.1" customHeight="1">
      <c r="D6649" s="64"/>
      <c r="E6649" s="71"/>
    </row>
    <row r="6650" spans="4:5" ht="26.1" customHeight="1">
      <c r="D6650" s="64"/>
      <c r="E6650" s="71"/>
    </row>
    <row r="6651" spans="4:5" ht="26.1" customHeight="1">
      <c r="D6651" s="64"/>
      <c r="E6651" s="71"/>
    </row>
    <row r="6652" spans="4:5" ht="26.1" customHeight="1">
      <c r="D6652" s="64"/>
      <c r="E6652" s="71"/>
    </row>
    <row r="6653" spans="4:5" ht="26.1" customHeight="1">
      <c r="D6653" s="64"/>
      <c r="E6653" s="71"/>
    </row>
    <row r="6654" spans="4:5" ht="26.1" customHeight="1">
      <c r="D6654" s="64"/>
      <c r="E6654" s="71"/>
    </row>
    <row r="6655" spans="4:5" ht="26.1" customHeight="1">
      <c r="D6655" s="64"/>
      <c r="E6655" s="71"/>
    </row>
    <row r="6656" spans="4:5" ht="26.1" customHeight="1">
      <c r="D6656" s="64"/>
      <c r="E6656" s="71"/>
    </row>
    <row r="6657" spans="4:5" ht="26.1" customHeight="1">
      <c r="D6657" s="64"/>
      <c r="E6657" s="71"/>
    </row>
    <row r="6658" spans="4:5" ht="26.1" customHeight="1">
      <c r="D6658" s="64"/>
      <c r="E6658" s="71"/>
    </row>
    <row r="6659" spans="4:5" ht="26.1" customHeight="1">
      <c r="D6659" s="64"/>
      <c r="E6659" s="71"/>
    </row>
    <row r="6660" spans="4:5" ht="26.1" customHeight="1">
      <c r="D6660" s="64"/>
      <c r="E6660" s="71"/>
    </row>
    <row r="6661" spans="4:5" ht="26.1" customHeight="1">
      <c r="D6661" s="64"/>
      <c r="E6661" s="71"/>
    </row>
    <row r="6662" spans="4:5" ht="26.1" customHeight="1">
      <c r="D6662" s="64"/>
      <c r="E6662" s="71"/>
    </row>
    <row r="6663" spans="4:5" ht="26.1" customHeight="1">
      <c r="D6663" s="64"/>
      <c r="E6663" s="71"/>
    </row>
    <row r="6664" spans="4:5" ht="26.1" customHeight="1">
      <c r="D6664" s="64"/>
      <c r="E6664" s="71"/>
    </row>
    <row r="6665" spans="4:5" ht="26.1" customHeight="1">
      <c r="D6665" s="64"/>
      <c r="E6665" s="71"/>
    </row>
    <row r="6666" spans="4:5" ht="26.1" customHeight="1">
      <c r="D6666" s="64"/>
      <c r="E6666" s="71"/>
    </row>
    <row r="6667" spans="4:5" ht="26.1" customHeight="1">
      <c r="D6667" s="64"/>
      <c r="E6667" s="71"/>
    </row>
    <row r="6668" spans="4:5" ht="26.1" customHeight="1">
      <c r="D6668" s="64"/>
      <c r="E6668" s="71"/>
    </row>
    <row r="6669" spans="4:5" ht="26.1" customHeight="1">
      <c r="D6669" s="64"/>
      <c r="E6669" s="71"/>
    </row>
    <row r="6670" spans="4:5" ht="26.1" customHeight="1">
      <c r="D6670" s="64"/>
      <c r="E6670" s="71"/>
    </row>
    <row r="6671" spans="4:5" ht="26.1" customHeight="1">
      <c r="D6671" s="64"/>
      <c r="E6671" s="71"/>
    </row>
    <row r="6672" spans="4:5" ht="26.1" customHeight="1">
      <c r="D6672" s="64"/>
      <c r="E6672" s="71"/>
    </row>
    <row r="6673" spans="4:5" ht="26.1" customHeight="1">
      <c r="D6673" s="64"/>
      <c r="E6673" s="71"/>
    </row>
    <row r="6674" spans="4:5" ht="26.1" customHeight="1">
      <c r="D6674" s="64"/>
      <c r="E6674" s="71"/>
    </row>
    <row r="6675" spans="4:5" ht="26.1" customHeight="1">
      <c r="D6675" s="64"/>
      <c r="E6675" s="71"/>
    </row>
    <row r="6676" spans="4:5" ht="26.1" customHeight="1">
      <c r="D6676" s="64"/>
      <c r="E6676" s="71"/>
    </row>
    <row r="6677" spans="4:5" ht="26.1" customHeight="1">
      <c r="D6677" s="64"/>
      <c r="E6677" s="71"/>
    </row>
    <row r="6678" spans="4:5" ht="26.1" customHeight="1">
      <c r="D6678" s="64"/>
      <c r="E6678" s="71"/>
    </row>
    <row r="6679" spans="4:5" ht="26.1" customHeight="1">
      <c r="D6679" s="64"/>
      <c r="E6679" s="71"/>
    </row>
    <row r="6680" spans="4:5" ht="26.1" customHeight="1">
      <c r="D6680" s="64"/>
      <c r="E6680" s="71"/>
    </row>
    <row r="6681" spans="4:5" ht="26.1" customHeight="1">
      <c r="D6681" s="64"/>
      <c r="E6681" s="71"/>
    </row>
    <row r="6682" spans="4:5" ht="26.1" customHeight="1">
      <c r="D6682" s="64"/>
      <c r="E6682" s="71"/>
    </row>
    <row r="6683" spans="4:5" ht="26.1" customHeight="1">
      <c r="D6683" s="64"/>
      <c r="E6683" s="71"/>
    </row>
    <row r="6684" spans="4:5" ht="26.1" customHeight="1">
      <c r="D6684" s="64"/>
      <c r="E6684" s="71"/>
    </row>
    <row r="6685" spans="4:5" ht="26.1" customHeight="1">
      <c r="D6685" s="64"/>
      <c r="E6685" s="71"/>
    </row>
    <row r="6686" spans="4:5" ht="26.1" customHeight="1">
      <c r="D6686" s="64"/>
      <c r="E6686" s="71"/>
    </row>
    <row r="6687" spans="4:5" ht="26.1" customHeight="1">
      <c r="D6687" s="64"/>
      <c r="E6687" s="71"/>
    </row>
    <row r="6688" spans="4:5" ht="26.1" customHeight="1">
      <c r="D6688" s="64"/>
      <c r="E6688" s="71"/>
    </row>
    <row r="6689" spans="4:5" ht="26.1" customHeight="1">
      <c r="D6689" s="64"/>
      <c r="E6689" s="71"/>
    </row>
    <row r="6690" spans="4:5" ht="26.1" customHeight="1">
      <c r="D6690" s="64"/>
      <c r="E6690" s="71"/>
    </row>
    <row r="6691" spans="4:5" ht="26.1" customHeight="1">
      <c r="D6691" s="64"/>
      <c r="E6691" s="71"/>
    </row>
    <row r="6692" spans="4:5" ht="26.1" customHeight="1">
      <c r="D6692" s="64"/>
      <c r="E6692" s="71"/>
    </row>
    <row r="6693" spans="4:5" ht="26.1" customHeight="1">
      <c r="D6693" s="64"/>
      <c r="E6693" s="71"/>
    </row>
    <row r="6694" spans="4:5" ht="26.1" customHeight="1">
      <c r="D6694" s="64"/>
      <c r="E6694" s="71"/>
    </row>
    <row r="6695" spans="4:5" ht="26.1" customHeight="1">
      <c r="D6695" s="64"/>
      <c r="E6695" s="71"/>
    </row>
    <row r="6696" spans="4:5" ht="26.1" customHeight="1">
      <c r="D6696" s="64"/>
      <c r="E6696" s="71"/>
    </row>
    <row r="6697" spans="4:5" ht="26.1" customHeight="1">
      <c r="D6697" s="64"/>
      <c r="E6697" s="71"/>
    </row>
    <row r="6698" spans="4:5" ht="26.1" customHeight="1">
      <c r="D6698" s="64"/>
      <c r="E6698" s="71"/>
    </row>
    <row r="6699" spans="4:5" ht="26.1" customHeight="1">
      <c r="D6699" s="64"/>
      <c r="E6699" s="71"/>
    </row>
    <row r="6700" spans="4:5" ht="26.1" customHeight="1">
      <c r="D6700" s="64"/>
      <c r="E6700" s="71"/>
    </row>
    <row r="6701" spans="4:5" ht="26.1" customHeight="1">
      <c r="D6701" s="64"/>
      <c r="E6701" s="71"/>
    </row>
    <row r="6702" spans="4:5" ht="26.1" customHeight="1">
      <c r="D6702" s="64"/>
      <c r="E6702" s="71"/>
    </row>
    <row r="6703" spans="4:5" ht="26.1" customHeight="1">
      <c r="D6703" s="64"/>
      <c r="E6703" s="71"/>
    </row>
    <row r="6704" spans="4:5" ht="26.1" customHeight="1">
      <c r="D6704" s="64"/>
      <c r="E6704" s="71"/>
    </row>
    <row r="6705" spans="4:5" ht="26.1" customHeight="1">
      <c r="D6705" s="64"/>
      <c r="E6705" s="71"/>
    </row>
    <row r="6706" spans="4:5" ht="26.1" customHeight="1">
      <c r="D6706" s="64"/>
      <c r="E6706" s="71"/>
    </row>
    <row r="6707" spans="4:5" ht="26.1" customHeight="1">
      <c r="D6707" s="64"/>
      <c r="E6707" s="71"/>
    </row>
    <row r="6708" spans="4:5" ht="26.1" customHeight="1">
      <c r="D6708" s="64"/>
      <c r="E6708" s="71"/>
    </row>
    <row r="6709" spans="4:5" ht="26.1" customHeight="1">
      <c r="D6709" s="64"/>
      <c r="E6709" s="71"/>
    </row>
    <row r="6710" spans="4:5" ht="26.1" customHeight="1">
      <c r="D6710" s="64"/>
      <c r="E6710" s="71"/>
    </row>
    <row r="6711" spans="4:5" ht="26.1" customHeight="1">
      <c r="D6711" s="64"/>
      <c r="E6711" s="71"/>
    </row>
    <row r="6712" spans="4:5" ht="26.1" customHeight="1">
      <c r="D6712" s="64"/>
      <c r="E6712" s="71"/>
    </row>
    <row r="6713" spans="4:5" ht="26.1" customHeight="1">
      <c r="D6713" s="64"/>
      <c r="E6713" s="71"/>
    </row>
    <row r="6714" spans="4:5" ht="26.1" customHeight="1">
      <c r="D6714" s="64"/>
      <c r="E6714" s="71"/>
    </row>
    <row r="6715" spans="4:5" ht="26.1" customHeight="1">
      <c r="D6715" s="64"/>
      <c r="E6715" s="71"/>
    </row>
    <row r="6716" spans="4:5" ht="26.1" customHeight="1">
      <c r="D6716" s="64"/>
      <c r="E6716" s="71"/>
    </row>
    <row r="6717" spans="4:5" ht="26.1" customHeight="1">
      <c r="D6717" s="64"/>
      <c r="E6717" s="71"/>
    </row>
    <row r="6718" spans="4:5" ht="26.1" customHeight="1">
      <c r="D6718" s="64"/>
      <c r="E6718" s="71"/>
    </row>
    <row r="6719" spans="4:5" ht="26.1" customHeight="1">
      <c r="D6719" s="64"/>
      <c r="E6719" s="71"/>
    </row>
    <row r="6720" spans="4:5" ht="26.1" customHeight="1">
      <c r="D6720" s="64"/>
      <c r="E6720" s="71"/>
    </row>
    <row r="6721" spans="4:5" ht="26.1" customHeight="1">
      <c r="D6721" s="64"/>
      <c r="E6721" s="71"/>
    </row>
    <row r="6722" spans="4:5" ht="26.1" customHeight="1">
      <c r="D6722" s="64"/>
      <c r="E6722" s="71"/>
    </row>
    <row r="6723" spans="4:5" ht="26.1" customHeight="1">
      <c r="D6723" s="64"/>
      <c r="E6723" s="71"/>
    </row>
    <row r="6724" spans="4:5" ht="26.1" customHeight="1">
      <c r="D6724" s="64"/>
      <c r="E6724" s="71"/>
    </row>
    <row r="6725" spans="4:5" ht="26.1" customHeight="1">
      <c r="D6725" s="64"/>
      <c r="E6725" s="71"/>
    </row>
    <row r="6726" spans="4:5" ht="26.1" customHeight="1">
      <c r="D6726" s="64"/>
      <c r="E6726" s="71"/>
    </row>
    <row r="6727" spans="4:5" ht="26.1" customHeight="1">
      <c r="D6727" s="64"/>
      <c r="E6727" s="71"/>
    </row>
    <row r="6728" spans="4:5" ht="26.1" customHeight="1">
      <c r="D6728" s="64"/>
      <c r="E6728" s="71"/>
    </row>
    <row r="6729" spans="4:5" ht="26.1" customHeight="1">
      <c r="D6729" s="64"/>
      <c r="E6729" s="71"/>
    </row>
    <row r="6730" spans="4:5" ht="26.1" customHeight="1">
      <c r="D6730" s="64"/>
      <c r="E6730" s="71"/>
    </row>
    <row r="6731" spans="4:5" ht="26.1" customHeight="1">
      <c r="D6731" s="64"/>
      <c r="E6731" s="71"/>
    </row>
    <row r="6732" spans="4:5" ht="26.1" customHeight="1">
      <c r="D6732" s="64"/>
      <c r="E6732" s="71"/>
    </row>
    <row r="6733" spans="4:5" ht="26.1" customHeight="1">
      <c r="D6733" s="64"/>
      <c r="E6733" s="71"/>
    </row>
    <row r="6734" spans="4:5" ht="26.1" customHeight="1">
      <c r="D6734" s="64"/>
      <c r="E6734" s="71"/>
    </row>
    <row r="6735" spans="4:5" ht="26.1" customHeight="1">
      <c r="D6735" s="64"/>
      <c r="E6735" s="71"/>
    </row>
    <row r="6736" spans="4:5" ht="26.1" customHeight="1">
      <c r="D6736" s="64"/>
      <c r="E6736" s="71"/>
    </row>
    <row r="6737" spans="4:5" ht="26.1" customHeight="1">
      <c r="D6737" s="64"/>
      <c r="E6737" s="71"/>
    </row>
    <row r="6738" spans="4:5" ht="26.1" customHeight="1">
      <c r="D6738" s="64"/>
      <c r="E6738" s="71"/>
    </row>
    <row r="6739" spans="4:5" ht="26.1" customHeight="1">
      <c r="D6739" s="64"/>
      <c r="E6739" s="71"/>
    </row>
    <row r="6740" spans="4:5" ht="26.1" customHeight="1">
      <c r="D6740" s="64"/>
      <c r="E6740" s="71"/>
    </row>
    <row r="6741" spans="4:5" ht="26.1" customHeight="1">
      <c r="D6741" s="64"/>
      <c r="E6741" s="71"/>
    </row>
    <row r="6742" spans="4:5" ht="26.1" customHeight="1">
      <c r="D6742" s="64"/>
      <c r="E6742" s="71"/>
    </row>
    <row r="6743" spans="4:5" ht="26.1" customHeight="1">
      <c r="D6743" s="64"/>
      <c r="E6743" s="71"/>
    </row>
    <row r="6744" spans="4:5" ht="26.1" customHeight="1">
      <c r="D6744" s="64"/>
      <c r="E6744" s="71"/>
    </row>
    <row r="6745" spans="4:5" ht="26.1" customHeight="1">
      <c r="D6745" s="64"/>
      <c r="E6745" s="71"/>
    </row>
    <row r="6746" spans="4:5" ht="26.1" customHeight="1">
      <c r="D6746" s="64"/>
      <c r="E6746" s="71"/>
    </row>
    <row r="6747" spans="4:5" ht="26.1" customHeight="1">
      <c r="D6747" s="64"/>
      <c r="E6747" s="71"/>
    </row>
    <row r="6748" spans="4:5" ht="26.1" customHeight="1">
      <c r="D6748" s="64"/>
      <c r="E6748" s="71"/>
    </row>
    <row r="6749" spans="4:5" ht="26.1" customHeight="1">
      <c r="D6749" s="64"/>
      <c r="E6749" s="71"/>
    </row>
    <row r="6750" spans="4:5" ht="26.1" customHeight="1">
      <c r="D6750" s="64"/>
      <c r="E6750" s="71"/>
    </row>
    <row r="6751" spans="4:5" ht="26.1" customHeight="1">
      <c r="D6751" s="64"/>
      <c r="E6751" s="71"/>
    </row>
    <row r="6752" spans="4:5" ht="26.1" customHeight="1">
      <c r="D6752" s="64"/>
      <c r="E6752" s="71"/>
    </row>
    <row r="6753" spans="4:5" ht="26.1" customHeight="1">
      <c r="D6753" s="64"/>
      <c r="E6753" s="71"/>
    </row>
    <row r="6754" spans="4:5" ht="26.1" customHeight="1">
      <c r="D6754" s="64"/>
      <c r="E6754" s="71"/>
    </row>
    <row r="6755" spans="4:5" ht="26.1" customHeight="1">
      <c r="D6755" s="64"/>
      <c r="E6755" s="71"/>
    </row>
    <row r="6756" spans="4:5" ht="26.1" customHeight="1">
      <c r="D6756" s="64"/>
      <c r="E6756" s="71"/>
    </row>
    <row r="6757" spans="4:5" ht="26.1" customHeight="1">
      <c r="D6757" s="64"/>
      <c r="E6757" s="71"/>
    </row>
    <row r="6758" spans="4:5" ht="26.1" customHeight="1">
      <c r="D6758" s="64"/>
      <c r="E6758" s="71"/>
    </row>
    <row r="6759" spans="4:5" ht="26.1" customHeight="1">
      <c r="D6759" s="64"/>
      <c r="E6759" s="71"/>
    </row>
    <row r="6760" spans="4:5" ht="26.1" customHeight="1">
      <c r="D6760" s="64"/>
      <c r="E6760" s="71"/>
    </row>
    <row r="6761" spans="4:5" ht="26.1" customHeight="1">
      <c r="D6761" s="64"/>
      <c r="E6761" s="71"/>
    </row>
    <row r="6762" spans="4:5" ht="26.1" customHeight="1">
      <c r="D6762" s="64"/>
      <c r="E6762" s="71"/>
    </row>
    <row r="6763" spans="4:5" ht="26.1" customHeight="1">
      <c r="D6763" s="64"/>
      <c r="E6763" s="71"/>
    </row>
    <row r="6764" spans="4:5" ht="26.1" customHeight="1">
      <c r="D6764" s="64"/>
      <c r="E6764" s="71"/>
    </row>
    <row r="6765" spans="4:5" ht="26.1" customHeight="1">
      <c r="D6765" s="64"/>
      <c r="E6765" s="71"/>
    </row>
    <row r="6766" spans="4:5" ht="26.1" customHeight="1">
      <c r="D6766" s="64"/>
      <c r="E6766" s="71"/>
    </row>
    <row r="6767" spans="4:5" ht="26.1" customHeight="1">
      <c r="D6767" s="64"/>
      <c r="E6767" s="71"/>
    </row>
    <row r="6768" spans="4:5" ht="26.1" customHeight="1">
      <c r="D6768" s="64"/>
      <c r="E6768" s="71"/>
    </row>
    <row r="6769" spans="4:5" ht="26.1" customHeight="1">
      <c r="D6769" s="64"/>
      <c r="E6769" s="71"/>
    </row>
    <row r="6770" spans="4:5" ht="26.1" customHeight="1">
      <c r="D6770" s="64"/>
      <c r="E6770" s="71"/>
    </row>
    <row r="6771" spans="4:5" ht="26.1" customHeight="1">
      <c r="D6771" s="64"/>
      <c r="E6771" s="71"/>
    </row>
    <row r="6772" spans="4:5" ht="26.1" customHeight="1">
      <c r="D6772" s="64"/>
      <c r="E6772" s="71"/>
    </row>
    <row r="6773" spans="4:5" ht="26.1" customHeight="1">
      <c r="D6773" s="64"/>
      <c r="E6773" s="71"/>
    </row>
    <row r="6774" spans="4:5" ht="26.1" customHeight="1">
      <c r="D6774" s="64"/>
      <c r="E6774" s="71"/>
    </row>
    <row r="6775" spans="4:5" ht="26.1" customHeight="1">
      <c r="D6775" s="64"/>
      <c r="E6775" s="71"/>
    </row>
    <row r="6776" spans="4:5" ht="26.1" customHeight="1">
      <c r="D6776" s="64"/>
      <c r="E6776" s="71"/>
    </row>
    <row r="6777" spans="4:5" ht="26.1" customHeight="1">
      <c r="D6777" s="64"/>
      <c r="E6777" s="71"/>
    </row>
    <row r="6778" spans="4:5" ht="26.1" customHeight="1">
      <c r="D6778" s="64"/>
      <c r="E6778" s="71"/>
    </row>
    <row r="6779" spans="4:5" ht="26.1" customHeight="1">
      <c r="D6779" s="64"/>
      <c r="E6779" s="71"/>
    </row>
    <row r="6780" spans="4:5" ht="26.1" customHeight="1">
      <c r="D6780" s="64"/>
      <c r="E6780" s="71"/>
    </row>
    <row r="6781" spans="4:5" ht="26.1" customHeight="1">
      <c r="D6781" s="64"/>
      <c r="E6781" s="71"/>
    </row>
    <row r="6782" spans="4:5" ht="26.1" customHeight="1">
      <c r="D6782" s="64"/>
      <c r="E6782" s="71"/>
    </row>
    <row r="6783" spans="4:5" ht="26.1" customHeight="1">
      <c r="D6783" s="64"/>
      <c r="E6783" s="71"/>
    </row>
    <row r="6784" spans="4:5" ht="26.1" customHeight="1">
      <c r="D6784" s="64"/>
      <c r="E6784" s="71"/>
    </row>
    <row r="6785" spans="4:5" ht="26.1" customHeight="1">
      <c r="D6785" s="64"/>
      <c r="E6785" s="71"/>
    </row>
    <row r="6786" spans="4:5" ht="26.1" customHeight="1">
      <c r="D6786" s="64"/>
      <c r="E6786" s="71"/>
    </row>
    <row r="6787" spans="4:5" ht="26.1" customHeight="1">
      <c r="D6787" s="64"/>
      <c r="E6787" s="71"/>
    </row>
    <row r="6788" spans="4:5" ht="26.1" customHeight="1">
      <c r="D6788" s="64"/>
      <c r="E6788" s="71"/>
    </row>
    <row r="6789" spans="4:5" ht="26.1" customHeight="1">
      <c r="D6789" s="64"/>
      <c r="E6789" s="71"/>
    </row>
    <row r="6790" spans="4:5" ht="26.1" customHeight="1">
      <c r="D6790" s="64"/>
      <c r="E6790" s="71"/>
    </row>
    <row r="6791" spans="4:5" ht="26.1" customHeight="1">
      <c r="D6791" s="64"/>
      <c r="E6791" s="71"/>
    </row>
    <row r="6792" spans="4:5" ht="26.1" customHeight="1">
      <c r="D6792" s="64"/>
      <c r="E6792" s="71"/>
    </row>
    <row r="6793" spans="4:5" ht="26.1" customHeight="1">
      <c r="D6793" s="64"/>
      <c r="E6793" s="71"/>
    </row>
    <row r="6794" spans="4:5" ht="26.1" customHeight="1">
      <c r="D6794" s="64"/>
      <c r="E6794" s="71"/>
    </row>
    <row r="6795" spans="4:5" ht="26.1" customHeight="1">
      <c r="D6795" s="64"/>
      <c r="E6795" s="71"/>
    </row>
    <row r="6796" spans="4:5" ht="26.1" customHeight="1">
      <c r="D6796" s="64"/>
      <c r="E6796" s="71"/>
    </row>
    <row r="6797" spans="4:5" ht="26.1" customHeight="1">
      <c r="D6797" s="64"/>
      <c r="E6797" s="71"/>
    </row>
    <row r="6798" spans="4:5" ht="26.1" customHeight="1">
      <c r="D6798" s="64"/>
      <c r="E6798" s="71"/>
    </row>
    <row r="6799" spans="4:5" ht="26.1" customHeight="1">
      <c r="D6799" s="64"/>
      <c r="E6799" s="71"/>
    </row>
    <row r="6800" spans="4:5" ht="26.1" customHeight="1">
      <c r="D6800" s="64"/>
      <c r="E6800" s="71"/>
    </row>
    <row r="6801" spans="4:5" ht="26.1" customHeight="1">
      <c r="D6801" s="64"/>
      <c r="E6801" s="71"/>
    </row>
    <row r="6802" spans="4:5" ht="26.1" customHeight="1">
      <c r="D6802" s="64"/>
      <c r="E6802" s="71"/>
    </row>
    <row r="6803" spans="4:5" ht="26.1" customHeight="1">
      <c r="D6803" s="64"/>
      <c r="E6803" s="71"/>
    </row>
    <row r="6804" spans="4:5" ht="26.1" customHeight="1">
      <c r="D6804" s="64"/>
      <c r="E6804" s="71"/>
    </row>
    <row r="6805" spans="4:5" ht="26.1" customHeight="1">
      <c r="D6805" s="64"/>
      <c r="E6805" s="71"/>
    </row>
    <row r="6806" spans="4:5" ht="26.1" customHeight="1">
      <c r="D6806" s="64"/>
      <c r="E6806" s="71"/>
    </row>
    <row r="6807" spans="4:5" ht="26.1" customHeight="1">
      <c r="D6807" s="64"/>
      <c r="E6807" s="71"/>
    </row>
    <row r="6808" spans="4:5" ht="26.1" customHeight="1">
      <c r="D6808" s="64"/>
      <c r="E6808" s="71"/>
    </row>
    <row r="6809" spans="4:5" ht="26.1" customHeight="1">
      <c r="D6809" s="64"/>
      <c r="E6809" s="71"/>
    </row>
    <row r="6810" spans="4:5" ht="26.1" customHeight="1">
      <c r="D6810" s="64"/>
      <c r="E6810" s="71"/>
    </row>
    <row r="6811" spans="4:5" ht="26.1" customHeight="1">
      <c r="D6811" s="64"/>
      <c r="E6811" s="71"/>
    </row>
    <row r="6812" spans="4:5" ht="26.1" customHeight="1">
      <c r="D6812" s="64"/>
      <c r="E6812" s="71"/>
    </row>
    <row r="6813" spans="4:5" ht="26.1" customHeight="1">
      <c r="D6813" s="64"/>
      <c r="E6813" s="71"/>
    </row>
    <row r="6814" spans="4:5" ht="26.1" customHeight="1">
      <c r="D6814" s="64"/>
      <c r="E6814" s="71"/>
    </row>
    <row r="6815" spans="4:5" ht="26.1" customHeight="1">
      <c r="D6815" s="64"/>
      <c r="E6815" s="71"/>
    </row>
    <row r="6816" spans="4:5" ht="26.1" customHeight="1">
      <c r="D6816" s="64"/>
      <c r="E6816" s="71"/>
    </row>
    <row r="6817" spans="4:5" ht="26.1" customHeight="1">
      <c r="D6817" s="64"/>
      <c r="E6817" s="71"/>
    </row>
    <row r="6818" spans="4:5" ht="26.1" customHeight="1">
      <c r="D6818" s="64"/>
      <c r="E6818" s="71"/>
    </row>
    <row r="6819" spans="4:5" ht="26.1" customHeight="1">
      <c r="D6819" s="64"/>
      <c r="E6819" s="71"/>
    </row>
    <row r="6820" spans="4:5" ht="26.1" customHeight="1">
      <c r="D6820" s="64"/>
      <c r="E6820" s="71"/>
    </row>
    <row r="6821" spans="4:5" ht="26.1" customHeight="1">
      <c r="D6821" s="64"/>
      <c r="E6821" s="71"/>
    </row>
    <row r="6822" spans="4:5" ht="26.1" customHeight="1">
      <c r="D6822" s="64"/>
      <c r="E6822" s="71"/>
    </row>
    <row r="6823" spans="4:5" ht="26.1" customHeight="1">
      <c r="D6823" s="64"/>
      <c r="E6823" s="71"/>
    </row>
    <row r="6824" spans="4:5" ht="26.1" customHeight="1">
      <c r="D6824" s="64"/>
      <c r="E6824" s="71"/>
    </row>
    <row r="6825" spans="4:5" ht="26.1" customHeight="1">
      <c r="D6825" s="64"/>
      <c r="E6825" s="71"/>
    </row>
    <row r="6826" spans="4:5" ht="26.1" customHeight="1">
      <c r="D6826" s="64"/>
      <c r="E6826" s="71"/>
    </row>
    <row r="6827" spans="4:5" ht="26.1" customHeight="1">
      <c r="D6827" s="64"/>
      <c r="E6827" s="71"/>
    </row>
    <row r="6828" spans="4:5" ht="26.1" customHeight="1">
      <c r="D6828" s="64"/>
      <c r="E6828" s="71"/>
    </row>
    <row r="6829" spans="4:5" ht="26.1" customHeight="1">
      <c r="D6829" s="64"/>
      <c r="E6829" s="71"/>
    </row>
    <row r="6830" spans="4:5" ht="26.1" customHeight="1">
      <c r="D6830" s="64"/>
      <c r="E6830" s="71"/>
    </row>
    <row r="6831" spans="4:5" ht="26.1" customHeight="1">
      <c r="D6831" s="64"/>
      <c r="E6831" s="71"/>
    </row>
    <row r="6832" spans="4:5" ht="26.1" customHeight="1">
      <c r="D6832" s="64"/>
      <c r="E6832" s="71"/>
    </row>
    <row r="6833" spans="4:5" ht="26.1" customHeight="1">
      <c r="D6833" s="64"/>
      <c r="E6833" s="71"/>
    </row>
    <row r="6834" spans="4:5" ht="26.1" customHeight="1">
      <c r="D6834" s="64"/>
      <c r="E6834" s="71"/>
    </row>
    <row r="6835" spans="4:5" ht="26.1" customHeight="1">
      <c r="D6835" s="64"/>
      <c r="E6835" s="71"/>
    </row>
    <row r="6836" spans="4:5" ht="26.1" customHeight="1">
      <c r="D6836" s="64"/>
      <c r="E6836" s="71"/>
    </row>
    <row r="6837" spans="4:5" ht="26.1" customHeight="1">
      <c r="D6837" s="64"/>
      <c r="E6837" s="71"/>
    </row>
    <row r="6838" spans="4:5" ht="26.1" customHeight="1">
      <c r="D6838" s="64"/>
      <c r="E6838" s="71"/>
    </row>
    <row r="6839" spans="4:5" ht="26.1" customHeight="1">
      <c r="D6839" s="64"/>
      <c r="E6839" s="71"/>
    </row>
    <row r="6840" spans="4:5" ht="26.1" customHeight="1">
      <c r="D6840" s="64"/>
      <c r="E6840" s="71"/>
    </row>
    <row r="6841" spans="4:5" ht="26.1" customHeight="1">
      <c r="D6841" s="64"/>
      <c r="E6841" s="71"/>
    </row>
    <row r="6842" spans="4:5" ht="26.1" customHeight="1">
      <c r="D6842" s="64"/>
      <c r="E6842" s="71"/>
    </row>
    <row r="6843" spans="4:5" ht="26.1" customHeight="1">
      <c r="D6843" s="64"/>
      <c r="E6843" s="71"/>
    </row>
    <row r="6844" spans="4:5" ht="26.1" customHeight="1">
      <c r="D6844" s="64"/>
      <c r="E6844" s="71"/>
    </row>
    <row r="6845" spans="4:5" ht="26.1" customHeight="1">
      <c r="D6845" s="64"/>
      <c r="E6845" s="71"/>
    </row>
    <row r="6846" spans="4:5" ht="26.1" customHeight="1">
      <c r="D6846" s="64"/>
      <c r="E6846" s="71"/>
    </row>
    <row r="6847" spans="4:5" ht="26.1" customHeight="1">
      <c r="D6847" s="64"/>
      <c r="E6847" s="71"/>
    </row>
    <row r="6848" spans="4:5" ht="26.1" customHeight="1">
      <c r="D6848" s="64"/>
      <c r="E6848" s="71"/>
    </row>
    <row r="6849" spans="4:5" ht="26.1" customHeight="1">
      <c r="D6849" s="64"/>
      <c r="E6849" s="71"/>
    </row>
    <row r="6850" spans="4:5" ht="26.1" customHeight="1">
      <c r="D6850" s="64"/>
      <c r="E6850" s="71"/>
    </row>
    <row r="6851" spans="4:5" ht="26.1" customHeight="1">
      <c r="D6851" s="64"/>
      <c r="E6851" s="71"/>
    </row>
    <row r="6852" spans="4:5" ht="26.1" customHeight="1">
      <c r="D6852" s="64"/>
      <c r="E6852" s="71"/>
    </row>
    <row r="6853" spans="4:5" ht="26.1" customHeight="1">
      <c r="D6853" s="64"/>
      <c r="E6853" s="71"/>
    </row>
    <row r="6854" spans="4:5" ht="26.1" customHeight="1">
      <c r="D6854" s="64"/>
      <c r="E6854" s="71"/>
    </row>
    <row r="6855" spans="4:5" ht="26.1" customHeight="1">
      <c r="D6855" s="64"/>
      <c r="E6855" s="71"/>
    </row>
    <row r="6856" spans="4:5" ht="26.1" customHeight="1">
      <c r="D6856" s="64"/>
      <c r="E6856" s="71"/>
    </row>
    <row r="6857" spans="4:5" ht="26.1" customHeight="1">
      <c r="D6857" s="64"/>
      <c r="E6857" s="71"/>
    </row>
    <row r="6858" spans="4:5" ht="26.1" customHeight="1">
      <c r="D6858" s="64"/>
      <c r="E6858" s="71"/>
    </row>
    <row r="6859" spans="4:5" ht="26.1" customHeight="1">
      <c r="D6859" s="64"/>
      <c r="E6859" s="71"/>
    </row>
    <row r="6860" spans="4:5" ht="26.1" customHeight="1">
      <c r="D6860" s="64"/>
      <c r="E6860" s="71"/>
    </row>
    <row r="6861" spans="4:5" ht="26.1" customHeight="1">
      <c r="D6861" s="64"/>
      <c r="E6861" s="71"/>
    </row>
    <row r="6862" spans="4:5" ht="26.1" customHeight="1">
      <c r="D6862" s="64"/>
      <c r="E6862" s="71"/>
    </row>
    <row r="6863" spans="4:5" ht="26.1" customHeight="1">
      <c r="D6863" s="64"/>
      <c r="E6863" s="71"/>
    </row>
    <row r="6864" spans="4:5" ht="26.1" customHeight="1">
      <c r="D6864" s="64"/>
      <c r="E6864" s="71"/>
    </row>
    <row r="6865" spans="4:5" ht="26.1" customHeight="1">
      <c r="D6865" s="64"/>
      <c r="E6865" s="71"/>
    </row>
    <row r="6866" spans="4:5" ht="26.1" customHeight="1">
      <c r="D6866" s="64"/>
      <c r="E6866" s="71"/>
    </row>
    <row r="6867" spans="4:5" ht="26.1" customHeight="1">
      <c r="D6867" s="64"/>
      <c r="E6867" s="71"/>
    </row>
    <row r="6868" spans="4:5" ht="26.1" customHeight="1">
      <c r="D6868" s="64"/>
      <c r="E6868" s="71"/>
    </row>
    <row r="6869" spans="4:5" ht="26.1" customHeight="1">
      <c r="D6869" s="64"/>
      <c r="E6869" s="71"/>
    </row>
    <row r="6870" spans="4:5" ht="26.1" customHeight="1">
      <c r="D6870" s="64"/>
      <c r="E6870" s="71"/>
    </row>
    <row r="6871" spans="4:5" ht="26.1" customHeight="1">
      <c r="D6871" s="64"/>
      <c r="E6871" s="71"/>
    </row>
    <row r="6872" spans="4:5" ht="26.1" customHeight="1">
      <c r="D6872" s="64"/>
      <c r="E6872" s="71"/>
    </row>
    <row r="6873" spans="4:5" ht="26.1" customHeight="1">
      <c r="D6873" s="64"/>
      <c r="E6873" s="71"/>
    </row>
    <row r="6874" spans="4:5" ht="26.1" customHeight="1">
      <c r="D6874" s="64"/>
      <c r="E6874" s="71"/>
    </row>
    <row r="6875" spans="4:5" ht="26.1" customHeight="1">
      <c r="D6875" s="64"/>
      <c r="E6875" s="71"/>
    </row>
    <row r="6876" spans="4:5" ht="26.1" customHeight="1">
      <c r="D6876" s="64"/>
      <c r="E6876" s="71"/>
    </row>
    <row r="6877" spans="4:5" ht="26.1" customHeight="1">
      <c r="D6877" s="64"/>
      <c r="E6877" s="71"/>
    </row>
    <row r="6878" spans="4:5" ht="26.1" customHeight="1">
      <c r="D6878" s="64"/>
      <c r="E6878" s="71"/>
    </row>
    <row r="6879" spans="4:5" ht="26.1" customHeight="1">
      <c r="D6879" s="64"/>
      <c r="E6879" s="71"/>
    </row>
    <row r="6880" spans="4:5" ht="26.1" customHeight="1">
      <c r="D6880" s="64"/>
      <c r="E6880" s="71"/>
    </row>
    <row r="6881" spans="4:5" ht="26.1" customHeight="1">
      <c r="D6881" s="64"/>
      <c r="E6881" s="71"/>
    </row>
    <row r="6882" spans="4:5" ht="26.1" customHeight="1">
      <c r="D6882" s="64"/>
      <c r="E6882" s="71"/>
    </row>
    <row r="6883" spans="4:5" ht="26.1" customHeight="1">
      <c r="D6883" s="64"/>
      <c r="E6883" s="71"/>
    </row>
    <row r="6884" spans="4:5" ht="26.1" customHeight="1">
      <c r="D6884" s="64"/>
      <c r="E6884" s="71"/>
    </row>
    <row r="6885" spans="4:5" ht="26.1" customHeight="1">
      <c r="D6885" s="64"/>
      <c r="E6885" s="71"/>
    </row>
    <row r="6886" spans="4:5" ht="26.1" customHeight="1">
      <c r="D6886" s="64"/>
      <c r="E6886" s="71"/>
    </row>
    <row r="6887" spans="4:5" ht="26.1" customHeight="1">
      <c r="D6887" s="64"/>
      <c r="E6887" s="71"/>
    </row>
    <row r="6888" spans="4:5" ht="26.1" customHeight="1">
      <c r="D6888" s="64"/>
      <c r="E6888" s="71"/>
    </row>
    <row r="6889" spans="4:5" ht="26.1" customHeight="1">
      <c r="D6889" s="64"/>
      <c r="E6889" s="71"/>
    </row>
    <row r="6890" spans="4:5" ht="26.1" customHeight="1">
      <c r="D6890" s="64"/>
      <c r="E6890" s="71"/>
    </row>
    <row r="6891" spans="4:5" ht="26.1" customHeight="1">
      <c r="D6891" s="64"/>
      <c r="E6891" s="71"/>
    </row>
    <row r="6892" spans="4:5" ht="26.1" customHeight="1">
      <c r="D6892" s="64"/>
      <c r="E6892" s="71"/>
    </row>
    <row r="6893" spans="4:5" ht="26.1" customHeight="1">
      <c r="D6893" s="64"/>
      <c r="E6893" s="71"/>
    </row>
    <row r="6894" spans="4:5" ht="26.1" customHeight="1">
      <c r="D6894" s="64"/>
      <c r="E6894" s="71"/>
    </row>
    <row r="6895" spans="4:5" ht="26.1" customHeight="1">
      <c r="D6895" s="64"/>
      <c r="E6895" s="71"/>
    </row>
    <row r="6896" spans="4:5" ht="26.1" customHeight="1">
      <c r="D6896" s="64"/>
      <c r="E6896" s="71"/>
    </row>
    <row r="6897" spans="4:5" ht="26.1" customHeight="1">
      <c r="D6897" s="64"/>
      <c r="E6897" s="71"/>
    </row>
    <row r="6898" spans="4:5" ht="26.1" customHeight="1">
      <c r="D6898" s="64"/>
      <c r="E6898" s="71"/>
    </row>
    <row r="6899" spans="4:5" ht="26.1" customHeight="1">
      <c r="D6899" s="64"/>
      <c r="E6899" s="71"/>
    </row>
    <row r="6900" spans="4:5" ht="26.1" customHeight="1">
      <c r="D6900" s="64"/>
      <c r="E6900" s="71"/>
    </row>
    <row r="6901" spans="4:5" ht="26.1" customHeight="1">
      <c r="D6901" s="64"/>
      <c r="E6901" s="71"/>
    </row>
    <row r="6902" spans="4:5" ht="26.1" customHeight="1">
      <c r="D6902" s="64"/>
      <c r="E6902" s="71"/>
    </row>
    <row r="6903" spans="4:5" ht="26.1" customHeight="1">
      <c r="D6903" s="64"/>
      <c r="E6903" s="71"/>
    </row>
    <row r="6904" spans="4:5" ht="26.1" customHeight="1">
      <c r="D6904" s="64"/>
      <c r="E6904" s="71"/>
    </row>
    <row r="6905" spans="4:5" ht="26.1" customHeight="1">
      <c r="D6905" s="64"/>
      <c r="E6905" s="71"/>
    </row>
    <row r="6906" spans="4:5" ht="26.1" customHeight="1">
      <c r="D6906" s="64"/>
      <c r="E6906" s="71"/>
    </row>
    <row r="6907" spans="4:5" ht="26.1" customHeight="1">
      <c r="D6907" s="64"/>
      <c r="E6907" s="71"/>
    </row>
    <row r="6908" spans="4:5" ht="26.1" customHeight="1">
      <c r="D6908" s="64"/>
      <c r="E6908" s="71"/>
    </row>
    <row r="6909" spans="4:5" ht="26.1" customHeight="1">
      <c r="D6909" s="64"/>
      <c r="E6909" s="71"/>
    </row>
    <row r="6910" spans="4:5" ht="26.1" customHeight="1">
      <c r="D6910" s="64"/>
      <c r="E6910" s="71"/>
    </row>
    <row r="6911" spans="4:5" ht="26.1" customHeight="1">
      <c r="D6911" s="64"/>
      <c r="E6911" s="71"/>
    </row>
    <row r="6912" spans="4:5" ht="26.1" customHeight="1">
      <c r="D6912" s="64"/>
      <c r="E6912" s="71"/>
    </row>
    <row r="6913" spans="4:5" ht="26.1" customHeight="1">
      <c r="D6913" s="64"/>
      <c r="E6913" s="71"/>
    </row>
    <row r="6914" spans="4:5" ht="26.1" customHeight="1">
      <c r="D6914" s="64"/>
      <c r="E6914" s="71"/>
    </row>
    <row r="6915" spans="4:5" ht="26.1" customHeight="1">
      <c r="D6915" s="64"/>
      <c r="E6915" s="71"/>
    </row>
    <row r="6916" spans="4:5" ht="26.1" customHeight="1">
      <c r="D6916" s="64"/>
      <c r="E6916" s="71"/>
    </row>
    <row r="6917" spans="4:5" ht="26.1" customHeight="1">
      <c r="D6917" s="64"/>
      <c r="E6917" s="71"/>
    </row>
    <row r="6918" spans="4:5" ht="26.1" customHeight="1">
      <c r="D6918" s="64"/>
      <c r="E6918" s="71"/>
    </row>
    <row r="6919" spans="4:5" ht="26.1" customHeight="1">
      <c r="D6919" s="64"/>
      <c r="E6919" s="71"/>
    </row>
    <row r="6920" spans="4:5" ht="26.1" customHeight="1">
      <c r="D6920" s="64"/>
      <c r="E6920" s="71"/>
    </row>
    <row r="6921" spans="4:5" ht="26.1" customHeight="1">
      <c r="D6921" s="64"/>
      <c r="E6921" s="71"/>
    </row>
    <row r="6922" spans="4:5" ht="26.1" customHeight="1">
      <c r="D6922" s="64"/>
      <c r="E6922" s="71"/>
    </row>
    <row r="6923" spans="4:5" ht="26.1" customHeight="1">
      <c r="D6923" s="64"/>
      <c r="E6923" s="71"/>
    </row>
    <row r="6924" spans="4:5" ht="26.1" customHeight="1">
      <c r="D6924" s="64"/>
      <c r="E6924" s="71"/>
    </row>
    <row r="6925" spans="4:5" ht="26.1" customHeight="1">
      <c r="D6925" s="64"/>
      <c r="E6925" s="71"/>
    </row>
    <row r="6926" spans="4:5" ht="26.1" customHeight="1">
      <c r="D6926" s="64"/>
      <c r="E6926" s="71"/>
    </row>
    <row r="6927" spans="4:5" ht="26.1" customHeight="1">
      <c r="D6927" s="64"/>
      <c r="E6927" s="71"/>
    </row>
    <row r="6928" spans="4:5" ht="26.1" customHeight="1">
      <c r="D6928" s="64"/>
      <c r="E6928" s="71"/>
    </row>
    <row r="6929" spans="4:5" ht="26.1" customHeight="1">
      <c r="D6929" s="64"/>
      <c r="E6929" s="71"/>
    </row>
    <row r="6930" spans="4:5" ht="26.1" customHeight="1">
      <c r="D6930" s="64"/>
      <c r="E6930" s="71"/>
    </row>
    <row r="6931" spans="4:5" ht="26.1" customHeight="1">
      <c r="D6931" s="64"/>
      <c r="E6931" s="71"/>
    </row>
    <row r="6932" spans="4:5" ht="26.1" customHeight="1">
      <c r="D6932" s="64"/>
      <c r="E6932" s="71"/>
    </row>
    <row r="6933" spans="4:5" ht="26.1" customHeight="1">
      <c r="D6933" s="64"/>
      <c r="E6933" s="71"/>
    </row>
    <row r="6934" spans="4:5" ht="26.1" customHeight="1">
      <c r="D6934" s="64"/>
      <c r="E6934" s="71"/>
    </row>
    <row r="6935" spans="4:5" ht="26.1" customHeight="1">
      <c r="D6935" s="64"/>
      <c r="E6935" s="71"/>
    </row>
    <row r="6936" spans="4:5" ht="26.1" customHeight="1">
      <c r="D6936" s="64"/>
      <c r="E6936" s="71"/>
    </row>
    <row r="6937" spans="4:5" ht="26.1" customHeight="1">
      <c r="D6937" s="64"/>
      <c r="E6937" s="71"/>
    </row>
    <row r="6938" spans="4:5" ht="26.1" customHeight="1">
      <c r="D6938" s="64"/>
      <c r="E6938" s="71"/>
    </row>
    <row r="6939" spans="4:5" ht="26.1" customHeight="1">
      <c r="D6939" s="64"/>
      <c r="E6939" s="71"/>
    </row>
    <row r="6940" spans="4:5" ht="26.1" customHeight="1">
      <c r="D6940" s="64"/>
      <c r="E6940" s="71"/>
    </row>
    <row r="6941" spans="4:5" ht="26.1" customHeight="1">
      <c r="D6941" s="64"/>
      <c r="E6941" s="71"/>
    </row>
    <row r="6942" spans="4:5" ht="26.1" customHeight="1">
      <c r="D6942" s="64"/>
      <c r="E6942" s="71"/>
    </row>
    <row r="6943" spans="4:5" ht="26.1" customHeight="1">
      <c r="D6943" s="64"/>
      <c r="E6943" s="71"/>
    </row>
    <row r="6944" spans="4:5" ht="26.1" customHeight="1">
      <c r="D6944" s="64"/>
      <c r="E6944" s="71"/>
    </row>
    <row r="6945" spans="4:5" ht="26.1" customHeight="1">
      <c r="D6945" s="64"/>
      <c r="E6945" s="71"/>
    </row>
    <row r="6946" spans="4:5" ht="26.1" customHeight="1">
      <c r="D6946" s="64"/>
      <c r="E6946" s="71"/>
    </row>
    <row r="6947" spans="4:5" ht="26.1" customHeight="1">
      <c r="D6947" s="64"/>
      <c r="E6947" s="71"/>
    </row>
    <row r="6948" spans="4:5" ht="26.1" customHeight="1">
      <c r="D6948" s="64"/>
      <c r="E6948" s="71"/>
    </row>
    <row r="6949" spans="4:5" ht="26.1" customHeight="1">
      <c r="D6949" s="64"/>
      <c r="E6949" s="71"/>
    </row>
    <row r="6950" spans="4:5" ht="26.1" customHeight="1">
      <c r="D6950" s="64"/>
      <c r="E6950" s="71"/>
    </row>
    <row r="6951" spans="4:5" ht="26.1" customHeight="1">
      <c r="D6951" s="64"/>
      <c r="E6951" s="71"/>
    </row>
    <row r="6952" spans="4:5" ht="26.1" customHeight="1">
      <c r="D6952" s="64"/>
      <c r="E6952" s="71"/>
    </row>
    <row r="6953" spans="4:5" ht="26.1" customHeight="1">
      <c r="D6953" s="64"/>
      <c r="E6953" s="71"/>
    </row>
    <row r="6954" spans="4:5" ht="26.1" customHeight="1">
      <c r="D6954" s="64"/>
      <c r="E6954" s="71"/>
    </row>
    <row r="6955" spans="4:5" ht="26.1" customHeight="1">
      <c r="D6955" s="64"/>
      <c r="E6955" s="71"/>
    </row>
    <row r="6956" spans="4:5" ht="26.1" customHeight="1">
      <c r="D6956" s="64"/>
      <c r="E6956" s="71"/>
    </row>
    <row r="6957" spans="4:5" ht="26.1" customHeight="1">
      <c r="D6957" s="64"/>
      <c r="E6957" s="71"/>
    </row>
    <row r="6958" spans="4:5" ht="26.1" customHeight="1">
      <c r="D6958" s="64"/>
      <c r="E6958" s="71"/>
    </row>
    <row r="6959" spans="4:5" ht="26.1" customHeight="1">
      <c r="D6959" s="64"/>
      <c r="E6959" s="71"/>
    </row>
    <row r="6960" spans="4:5" ht="26.1" customHeight="1">
      <c r="D6960" s="64"/>
      <c r="E6960" s="71"/>
    </row>
    <row r="6961" spans="4:5" ht="26.1" customHeight="1">
      <c r="D6961" s="64"/>
      <c r="E6961" s="71"/>
    </row>
    <row r="6962" spans="4:5" ht="26.1" customHeight="1">
      <c r="D6962" s="64"/>
      <c r="E6962" s="71"/>
    </row>
    <row r="6963" spans="4:5" ht="26.1" customHeight="1">
      <c r="D6963" s="64"/>
      <c r="E6963" s="71"/>
    </row>
    <row r="6964" spans="4:5" ht="26.1" customHeight="1">
      <c r="D6964" s="64"/>
      <c r="E6964" s="71"/>
    </row>
    <row r="6965" spans="4:5" ht="26.1" customHeight="1">
      <c r="D6965" s="64"/>
      <c r="E6965" s="71"/>
    </row>
    <row r="6966" spans="4:5" ht="26.1" customHeight="1">
      <c r="D6966" s="64"/>
      <c r="E6966" s="71"/>
    </row>
    <row r="6967" spans="4:5" ht="26.1" customHeight="1">
      <c r="D6967" s="64"/>
      <c r="E6967" s="71"/>
    </row>
    <row r="6968" spans="4:5" ht="26.1" customHeight="1">
      <c r="D6968" s="64"/>
      <c r="E6968" s="71"/>
    </row>
    <row r="6969" spans="4:5" ht="26.1" customHeight="1">
      <c r="D6969" s="64"/>
      <c r="E6969" s="71"/>
    </row>
    <row r="6970" spans="4:5" ht="26.1" customHeight="1">
      <c r="D6970" s="64"/>
      <c r="E6970" s="71"/>
    </row>
    <row r="6971" spans="4:5" ht="26.1" customHeight="1">
      <c r="D6971" s="64"/>
      <c r="E6971" s="71"/>
    </row>
    <row r="6972" spans="4:5" ht="26.1" customHeight="1">
      <c r="D6972" s="64"/>
      <c r="E6972" s="71"/>
    </row>
    <row r="6973" spans="4:5" ht="26.1" customHeight="1">
      <c r="D6973" s="64"/>
      <c r="E6973" s="71"/>
    </row>
    <row r="6974" spans="4:5" ht="26.1" customHeight="1">
      <c r="D6974" s="64"/>
      <c r="E6974" s="71"/>
    </row>
    <row r="6975" spans="4:5" ht="26.1" customHeight="1">
      <c r="D6975" s="64"/>
      <c r="E6975" s="71"/>
    </row>
    <row r="6976" spans="4:5" ht="26.1" customHeight="1">
      <c r="D6976" s="64"/>
      <c r="E6976" s="71"/>
    </row>
    <row r="6977" spans="4:5" ht="26.1" customHeight="1">
      <c r="D6977" s="64"/>
      <c r="E6977" s="71"/>
    </row>
    <row r="6978" spans="4:5" ht="26.1" customHeight="1">
      <c r="D6978" s="64"/>
      <c r="E6978" s="71"/>
    </row>
    <row r="6979" spans="4:5" ht="26.1" customHeight="1">
      <c r="D6979" s="64"/>
      <c r="E6979" s="71"/>
    </row>
    <row r="6980" spans="4:5" ht="26.1" customHeight="1">
      <c r="D6980" s="64"/>
      <c r="E6980" s="71"/>
    </row>
    <row r="6981" spans="4:5" ht="26.1" customHeight="1">
      <c r="D6981" s="64"/>
      <c r="E6981" s="71"/>
    </row>
    <row r="6982" spans="4:5" ht="26.1" customHeight="1">
      <c r="D6982" s="64"/>
      <c r="E6982" s="71"/>
    </row>
    <row r="6983" spans="4:5" ht="26.1" customHeight="1">
      <c r="D6983" s="64"/>
      <c r="E6983" s="71"/>
    </row>
    <row r="6984" spans="4:5" ht="26.1" customHeight="1">
      <c r="D6984" s="64"/>
      <c r="E6984" s="71"/>
    </row>
    <row r="6985" spans="4:5" ht="26.1" customHeight="1">
      <c r="D6985" s="64"/>
      <c r="E6985" s="71"/>
    </row>
    <row r="6986" spans="4:5" ht="26.1" customHeight="1">
      <c r="D6986" s="64"/>
      <c r="E6986" s="71"/>
    </row>
    <row r="6987" spans="4:5" ht="26.1" customHeight="1">
      <c r="D6987" s="64"/>
      <c r="E6987" s="71"/>
    </row>
    <row r="6988" spans="4:5" ht="26.1" customHeight="1">
      <c r="D6988" s="64"/>
      <c r="E6988" s="71"/>
    </row>
    <row r="6989" spans="4:5" ht="26.1" customHeight="1">
      <c r="D6989" s="64"/>
      <c r="E6989" s="71"/>
    </row>
    <row r="6990" spans="4:5" ht="26.1" customHeight="1">
      <c r="D6990" s="64"/>
      <c r="E6990" s="71"/>
    </row>
    <row r="6991" spans="4:5" ht="26.1" customHeight="1">
      <c r="D6991" s="64"/>
      <c r="E6991" s="71"/>
    </row>
    <row r="6992" spans="4:5" ht="26.1" customHeight="1">
      <c r="D6992" s="64"/>
      <c r="E6992" s="71"/>
    </row>
    <row r="6993" spans="4:5" ht="26.1" customHeight="1">
      <c r="D6993" s="64"/>
      <c r="E6993" s="71"/>
    </row>
    <row r="6994" spans="4:5" ht="26.1" customHeight="1">
      <c r="D6994" s="64"/>
      <c r="E6994" s="71"/>
    </row>
    <row r="6995" spans="4:5" ht="26.1" customHeight="1">
      <c r="D6995" s="64"/>
      <c r="E6995" s="71"/>
    </row>
    <row r="6996" spans="4:5" ht="26.1" customHeight="1">
      <c r="D6996" s="64"/>
      <c r="E6996" s="71"/>
    </row>
    <row r="6997" spans="4:5" ht="26.1" customHeight="1">
      <c r="D6997" s="64"/>
      <c r="E6997" s="71"/>
    </row>
    <row r="6998" spans="4:5" ht="26.1" customHeight="1">
      <c r="D6998" s="64"/>
      <c r="E6998" s="71"/>
    </row>
    <row r="6999" spans="4:5" ht="26.1" customHeight="1">
      <c r="D6999" s="64"/>
      <c r="E6999" s="71"/>
    </row>
    <row r="7000" spans="4:5" ht="26.1" customHeight="1">
      <c r="D7000" s="64"/>
      <c r="E7000" s="71"/>
    </row>
    <row r="7001" spans="4:5" ht="26.1" customHeight="1">
      <c r="D7001" s="64"/>
      <c r="E7001" s="71"/>
    </row>
    <row r="7002" spans="4:5" ht="26.1" customHeight="1">
      <c r="D7002" s="64"/>
      <c r="E7002" s="71"/>
    </row>
    <row r="7003" spans="4:5" ht="26.1" customHeight="1">
      <c r="D7003" s="64"/>
      <c r="E7003" s="71"/>
    </row>
    <row r="7004" spans="4:5" ht="26.1" customHeight="1">
      <c r="D7004" s="64"/>
      <c r="E7004" s="71"/>
    </row>
    <row r="7005" spans="4:5" ht="26.1" customHeight="1">
      <c r="D7005" s="64"/>
      <c r="E7005" s="71"/>
    </row>
    <row r="7006" spans="4:5" ht="26.1" customHeight="1">
      <c r="D7006" s="64"/>
      <c r="E7006" s="71"/>
    </row>
    <row r="7007" spans="4:5" ht="26.1" customHeight="1">
      <c r="D7007" s="64"/>
      <c r="E7007" s="71"/>
    </row>
    <row r="7008" spans="4:5" ht="26.1" customHeight="1">
      <c r="D7008" s="64"/>
      <c r="E7008" s="71"/>
    </row>
    <row r="7009" spans="4:5" ht="26.1" customHeight="1">
      <c r="D7009" s="64"/>
      <c r="E7009" s="71"/>
    </row>
    <row r="7010" spans="4:5" ht="26.1" customHeight="1">
      <c r="D7010" s="64"/>
      <c r="E7010" s="71"/>
    </row>
    <row r="7011" spans="4:5" ht="26.1" customHeight="1">
      <c r="D7011" s="64"/>
      <c r="E7011" s="71"/>
    </row>
    <row r="7012" spans="4:5" ht="26.1" customHeight="1">
      <c r="D7012" s="64"/>
      <c r="E7012" s="71"/>
    </row>
    <row r="7013" spans="4:5" ht="26.1" customHeight="1">
      <c r="D7013" s="64"/>
      <c r="E7013" s="71"/>
    </row>
    <row r="7014" spans="4:5" ht="26.1" customHeight="1">
      <c r="D7014" s="64"/>
      <c r="E7014" s="71"/>
    </row>
    <row r="7015" spans="4:5" ht="26.1" customHeight="1">
      <c r="D7015" s="64"/>
      <c r="E7015" s="71"/>
    </row>
    <row r="7016" spans="4:5" ht="26.1" customHeight="1">
      <c r="D7016" s="64"/>
      <c r="E7016" s="71"/>
    </row>
    <row r="7017" spans="4:5" ht="26.1" customHeight="1">
      <c r="D7017" s="64"/>
      <c r="E7017" s="71"/>
    </row>
    <row r="7018" spans="4:5" ht="26.1" customHeight="1">
      <c r="D7018" s="64"/>
      <c r="E7018" s="71"/>
    </row>
    <row r="7019" spans="4:5" ht="26.1" customHeight="1">
      <c r="D7019" s="64"/>
      <c r="E7019" s="71"/>
    </row>
    <row r="7020" spans="4:5" ht="26.1" customHeight="1">
      <c r="D7020" s="64"/>
      <c r="E7020" s="71"/>
    </row>
    <row r="7021" spans="4:5" ht="26.1" customHeight="1">
      <c r="D7021" s="64"/>
      <c r="E7021" s="71"/>
    </row>
    <row r="7022" spans="4:5" ht="26.1" customHeight="1">
      <c r="D7022" s="64"/>
      <c r="E7022" s="71"/>
    </row>
    <row r="7023" spans="4:5" ht="26.1" customHeight="1">
      <c r="D7023" s="64"/>
      <c r="E7023" s="71"/>
    </row>
    <row r="7024" spans="4:5" ht="26.1" customHeight="1">
      <c r="D7024" s="64"/>
      <c r="E7024" s="71"/>
    </row>
    <row r="7025" spans="4:5" ht="26.1" customHeight="1">
      <c r="D7025" s="64"/>
      <c r="E7025" s="71"/>
    </row>
    <row r="7026" spans="4:5" ht="26.1" customHeight="1">
      <c r="D7026" s="64"/>
      <c r="E7026" s="71"/>
    </row>
    <row r="7027" spans="4:5" ht="26.1" customHeight="1">
      <c r="D7027" s="64"/>
      <c r="E7027" s="71"/>
    </row>
    <row r="7028" spans="4:5" ht="26.1" customHeight="1">
      <c r="D7028" s="64"/>
      <c r="E7028" s="71"/>
    </row>
    <row r="7029" spans="4:5" ht="26.1" customHeight="1">
      <c r="D7029" s="64"/>
      <c r="E7029" s="71"/>
    </row>
    <row r="7030" spans="4:5" ht="26.1" customHeight="1">
      <c r="D7030" s="64"/>
      <c r="E7030" s="71"/>
    </row>
    <row r="7031" spans="4:5" ht="26.1" customHeight="1">
      <c r="D7031" s="64"/>
      <c r="E7031" s="71"/>
    </row>
    <row r="7032" spans="4:5" ht="26.1" customHeight="1">
      <c r="D7032" s="64"/>
      <c r="E7032" s="71"/>
    </row>
    <row r="7033" spans="4:5" ht="26.1" customHeight="1">
      <c r="D7033" s="64"/>
      <c r="E7033" s="71"/>
    </row>
    <row r="7034" spans="4:5" ht="26.1" customHeight="1">
      <c r="D7034" s="64"/>
      <c r="E7034" s="71"/>
    </row>
    <row r="7035" spans="4:5" ht="26.1" customHeight="1">
      <c r="D7035" s="64"/>
      <c r="E7035" s="71"/>
    </row>
    <row r="7036" spans="4:5" ht="26.1" customHeight="1">
      <c r="D7036" s="64"/>
      <c r="E7036" s="71"/>
    </row>
    <row r="7037" spans="4:5" ht="26.1" customHeight="1">
      <c r="D7037" s="64"/>
      <c r="E7037" s="71"/>
    </row>
    <row r="7038" spans="4:5" ht="26.1" customHeight="1">
      <c r="D7038" s="64"/>
      <c r="E7038" s="71"/>
    </row>
    <row r="7039" spans="4:5" ht="26.1" customHeight="1">
      <c r="D7039" s="64"/>
      <c r="E7039" s="71"/>
    </row>
    <row r="7040" spans="4:5" ht="26.1" customHeight="1">
      <c r="D7040" s="64"/>
      <c r="E7040" s="71"/>
    </row>
    <row r="7041" spans="4:5" ht="26.1" customHeight="1">
      <c r="D7041" s="64"/>
      <c r="E7041" s="71"/>
    </row>
    <row r="7042" spans="4:5" ht="26.1" customHeight="1">
      <c r="D7042" s="64"/>
      <c r="E7042" s="71"/>
    </row>
    <row r="7043" spans="4:5" ht="26.1" customHeight="1">
      <c r="D7043" s="64"/>
      <c r="E7043" s="71"/>
    </row>
    <row r="7044" spans="4:5" ht="26.1" customHeight="1">
      <c r="D7044" s="64"/>
      <c r="E7044" s="71"/>
    </row>
    <row r="7045" spans="4:5" ht="26.1" customHeight="1">
      <c r="D7045" s="64"/>
      <c r="E7045" s="71"/>
    </row>
    <row r="7046" spans="4:5" ht="26.1" customHeight="1">
      <c r="D7046" s="64"/>
      <c r="E7046" s="71"/>
    </row>
    <row r="7047" spans="4:5" ht="26.1" customHeight="1">
      <c r="D7047" s="64"/>
      <c r="E7047" s="71"/>
    </row>
    <row r="7048" spans="4:5" ht="26.1" customHeight="1">
      <c r="D7048" s="64"/>
      <c r="E7048" s="71"/>
    </row>
    <row r="7049" spans="4:5" ht="26.1" customHeight="1">
      <c r="D7049" s="64"/>
      <c r="E7049" s="71"/>
    </row>
    <row r="7050" spans="4:5" ht="26.1" customHeight="1">
      <c r="D7050" s="64"/>
      <c r="E7050" s="71"/>
    </row>
    <row r="7051" spans="4:5" ht="26.1" customHeight="1">
      <c r="D7051" s="64"/>
      <c r="E7051" s="71"/>
    </row>
    <row r="7052" spans="4:5" ht="26.1" customHeight="1">
      <c r="D7052" s="64"/>
      <c r="E7052" s="71"/>
    </row>
    <row r="7053" spans="4:5" ht="26.1" customHeight="1">
      <c r="D7053" s="64"/>
      <c r="E7053" s="71"/>
    </row>
    <row r="7054" spans="4:5" ht="26.1" customHeight="1">
      <c r="D7054" s="64"/>
      <c r="E7054" s="71"/>
    </row>
    <row r="7055" spans="4:5" ht="26.1" customHeight="1">
      <c r="D7055" s="64"/>
      <c r="E7055" s="71"/>
    </row>
    <row r="7056" spans="4:5" ht="26.1" customHeight="1">
      <c r="D7056" s="64"/>
      <c r="E7056" s="71"/>
    </row>
    <row r="7057" spans="4:5" ht="26.1" customHeight="1">
      <c r="D7057" s="64"/>
      <c r="E7057" s="71"/>
    </row>
    <row r="7058" spans="4:5" ht="26.1" customHeight="1">
      <c r="D7058" s="64"/>
      <c r="E7058" s="71"/>
    </row>
    <row r="7059" spans="4:5" ht="26.1" customHeight="1">
      <c r="D7059" s="64"/>
      <c r="E7059" s="71"/>
    </row>
    <row r="7060" spans="4:5" ht="26.1" customHeight="1">
      <c r="D7060" s="64"/>
      <c r="E7060" s="71"/>
    </row>
    <row r="7061" spans="4:5" ht="26.1" customHeight="1">
      <c r="D7061" s="64"/>
      <c r="E7061" s="71"/>
    </row>
    <row r="7062" spans="4:5" ht="26.1" customHeight="1">
      <c r="D7062" s="64"/>
      <c r="E7062" s="71"/>
    </row>
    <row r="7063" spans="4:5" ht="26.1" customHeight="1">
      <c r="D7063" s="64"/>
      <c r="E7063" s="71"/>
    </row>
    <row r="7064" spans="4:5" ht="26.1" customHeight="1">
      <c r="D7064" s="64"/>
      <c r="E7064" s="71"/>
    </row>
    <row r="7065" spans="4:5" ht="26.1" customHeight="1">
      <c r="D7065" s="64"/>
      <c r="E7065" s="71"/>
    </row>
    <row r="7066" spans="4:5" ht="26.1" customHeight="1">
      <c r="D7066" s="64"/>
      <c r="E7066" s="71"/>
    </row>
    <row r="7067" spans="4:5" ht="26.1" customHeight="1">
      <c r="D7067" s="64"/>
      <c r="E7067" s="71"/>
    </row>
    <row r="7068" spans="4:5" ht="26.1" customHeight="1">
      <c r="D7068" s="64"/>
      <c r="E7068" s="71"/>
    </row>
    <row r="7069" spans="4:5" ht="26.1" customHeight="1">
      <c r="D7069" s="64"/>
      <c r="E7069" s="71"/>
    </row>
    <row r="7070" spans="4:5" ht="26.1" customHeight="1">
      <c r="D7070" s="64"/>
      <c r="E7070" s="71"/>
    </row>
    <row r="7071" spans="4:5" ht="26.1" customHeight="1">
      <c r="D7071" s="64"/>
      <c r="E7071" s="71"/>
    </row>
    <row r="7072" spans="4:5" ht="26.1" customHeight="1">
      <c r="D7072" s="64"/>
      <c r="E7072" s="71"/>
    </row>
    <row r="7073" spans="4:5" ht="26.1" customHeight="1">
      <c r="D7073" s="64"/>
      <c r="E7073" s="71"/>
    </row>
    <row r="7074" spans="4:5" ht="26.1" customHeight="1">
      <c r="D7074" s="64"/>
      <c r="E7074" s="71"/>
    </row>
    <row r="7075" spans="4:5" ht="26.1" customHeight="1">
      <c r="D7075" s="64"/>
      <c r="E7075" s="71"/>
    </row>
    <row r="7076" spans="4:5" ht="26.1" customHeight="1">
      <c r="D7076" s="64"/>
      <c r="E7076" s="71"/>
    </row>
    <row r="7077" spans="4:5" ht="26.1" customHeight="1">
      <c r="D7077" s="64"/>
      <c r="E7077" s="71"/>
    </row>
    <row r="7078" spans="4:5" ht="26.1" customHeight="1">
      <c r="D7078" s="64"/>
      <c r="E7078" s="71"/>
    </row>
    <row r="7079" spans="4:5" ht="26.1" customHeight="1">
      <c r="D7079" s="64"/>
      <c r="E7079" s="71"/>
    </row>
    <row r="7080" spans="4:5" ht="26.1" customHeight="1">
      <c r="D7080" s="64"/>
      <c r="E7080" s="71"/>
    </row>
    <row r="7081" spans="4:5" ht="26.1" customHeight="1">
      <c r="D7081" s="64"/>
      <c r="E7081" s="71"/>
    </row>
    <row r="7082" spans="4:5" ht="26.1" customHeight="1">
      <c r="D7082" s="64"/>
      <c r="E7082" s="71"/>
    </row>
    <row r="7083" spans="4:5" ht="26.1" customHeight="1">
      <c r="D7083" s="64"/>
      <c r="E7083" s="71"/>
    </row>
    <row r="7084" spans="4:5" ht="26.1" customHeight="1">
      <c r="D7084" s="64"/>
      <c r="E7084" s="71"/>
    </row>
    <row r="7085" spans="4:5" ht="26.1" customHeight="1">
      <c r="D7085" s="64"/>
      <c r="E7085" s="71"/>
    </row>
    <row r="7086" spans="4:5" ht="26.1" customHeight="1">
      <c r="D7086" s="64"/>
      <c r="E7086" s="71"/>
    </row>
    <row r="7087" spans="4:5" ht="26.1" customHeight="1">
      <c r="D7087" s="64"/>
      <c r="E7087" s="71"/>
    </row>
    <row r="7088" spans="4:5" ht="26.1" customHeight="1">
      <c r="D7088" s="64"/>
      <c r="E7088" s="71"/>
    </row>
    <row r="7089" spans="4:5" ht="26.1" customHeight="1">
      <c r="D7089" s="64"/>
      <c r="E7089" s="71"/>
    </row>
    <row r="7090" spans="4:5" ht="26.1" customHeight="1">
      <c r="D7090" s="64"/>
      <c r="E7090" s="71"/>
    </row>
    <row r="7091" spans="4:5" ht="26.1" customHeight="1">
      <c r="D7091" s="64"/>
      <c r="E7091" s="71"/>
    </row>
    <row r="7092" spans="4:5" ht="26.1" customHeight="1">
      <c r="D7092" s="64"/>
      <c r="E7092" s="71"/>
    </row>
    <row r="7093" spans="4:5" ht="26.1" customHeight="1">
      <c r="D7093" s="64"/>
      <c r="E7093" s="71"/>
    </row>
    <row r="7094" spans="4:5" ht="26.1" customHeight="1">
      <c r="D7094" s="64"/>
      <c r="E7094" s="71"/>
    </row>
    <row r="7095" spans="4:5" ht="26.1" customHeight="1">
      <c r="D7095" s="64"/>
      <c r="E7095" s="71"/>
    </row>
    <row r="7096" spans="4:5" ht="26.1" customHeight="1">
      <c r="D7096" s="64"/>
      <c r="E7096" s="71"/>
    </row>
    <row r="7097" spans="4:5" ht="26.1" customHeight="1">
      <c r="D7097" s="64"/>
      <c r="E7097" s="71"/>
    </row>
    <row r="7098" spans="4:5" ht="26.1" customHeight="1">
      <c r="D7098" s="64"/>
      <c r="E7098" s="71"/>
    </row>
    <row r="7099" spans="4:5" ht="26.1" customHeight="1">
      <c r="D7099" s="64"/>
      <c r="E7099" s="71"/>
    </row>
    <row r="7100" spans="4:5" ht="26.1" customHeight="1">
      <c r="D7100" s="64"/>
      <c r="E7100" s="71"/>
    </row>
    <row r="7101" spans="4:5" ht="26.1" customHeight="1">
      <c r="D7101" s="64"/>
      <c r="E7101" s="71"/>
    </row>
    <row r="7102" spans="4:5" ht="26.1" customHeight="1">
      <c r="D7102" s="64"/>
      <c r="E7102" s="71"/>
    </row>
    <row r="7103" spans="4:5" ht="26.1" customHeight="1">
      <c r="D7103" s="64"/>
      <c r="E7103" s="71"/>
    </row>
    <row r="7104" spans="4:5" ht="26.1" customHeight="1">
      <c r="D7104" s="64"/>
      <c r="E7104" s="71"/>
    </row>
    <row r="7105" spans="4:5" ht="26.1" customHeight="1">
      <c r="D7105" s="64"/>
      <c r="E7105" s="71"/>
    </row>
    <row r="7106" spans="4:5" ht="26.1" customHeight="1">
      <c r="D7106" s="64"/>
      <c r="E7106" s="71"/>
    </row>
    <row r="7107" spans="4:5" ht="26.1" customHeight="1">
      <c r="D7107" s="64"/>
      <c r="E7107" s="71"/>
    </row>
    <row r="7108" spans="4:5" ht="26.1" customHeight="1">
      <c r="D7108" s="64"/>
      <c r="E7108" s="71"/>
    </row>
    <row r="7109" spans="4:5" ht="26.1" customHeight="1">
      <c r="D7109" s="64"/>
      <c r="E7109" s="71"/>
    </row>
    <row r="7110" spans="4:5" ht="26.1" customHeight="1">
      <c r="D7110" s="64"/>
      <c r="E7110" s="71"/>
    </row>
    <row r="7111" spans="4:5" ht="26.1" customHeight="1">
      <c r="D7111" s="64"/>
      <c r="E7111" s="71"/>
    </row>
    <row r="7112" spans="4:5" ht="26.1" customHeight="1">
      <c r="D7112" s="64"/>
      <c r="E7112" s="71"/>
    </row>
    <row r="7113" spans="4:5" ht="26.1" customHeight="1">
      <c r="D7113" s="64"/>
      <c r="E7113" s="71"/>
    </row>
    <row r="7114" spans="4:5" ht="26.1" customHeight="1">
      <c r="D7114" s="64"/>
      <c r="E7114" s="71"/>
    </row>
    <row r="7115" spans="4:5" ht="26.1" customHeight="1">
      <c r="D7115" s="64"/>
      <c r="E7115" s="71"/>
    </row>
    <row r="7116" spans="4:5" ht="26.1" customHeight="1">
      <c r="D7116" s="64"/>
      <c r="E7116" s="71"/>
    </row>
    <row r="7117" spans="4:5" ht="26.1" customHeight="1">
      <c r="D7117" s="64"/>
      <c r="E7117" s="71"/>
    </row>
    <row r="7118" spans="4:5" ht="26.1" customHeight="1">
      <c r="D7118" s="64"/>
      <c r="E7118" s="71"/>
    </row>
    <row r="7119" spans="4:5" ht="26.1" customHeight="1">
      <c r="D7119" s="64"/>
      <c r="E7119" s="71"/>
    </row>
    <row r="7120" spans="4:5" ht="26.1" customHeight="1">
      <c r="D7120" s="64"/>
      <c r="E7120" s="71"/>
    </row>
    <row r="7121" spans="4:5" ht="26.1" customHeight="1">
      <c r="D7121" s="64"/>
      <c r="E7121" s="71"/>
    </row>
    <row r="7122" spans="4:5" ht="26.1" customHeight="1">
      <c r="D7122" s="64"/>
      <c r="E7122" s="71"/>
    </row>
    <row r="7123" spans="4:5" ht="26.1" customHeight="1">
      <c r="D7123" s="64"/>
      <c r="E7123" s="71"/>
    </row>
    <row r="7124" spans="4:5" ht="26.1" customHeight="1">
      <c r="D7124" s="64"/>
      <c r="E7124" s="71"/>
    </row>
    <row r="7125" spans="4:5" ht="26.1" customHeight="1">
      <c r="D7125" s="64"/>
      <c r="E7125" s="71"/>
    </row>
    <row r="7126" spans="4:5" ht="26.1" customHeight="1">
      <c r="D7126" s="64"/>
      <c r="E7126" s="71"/>
    </row>
    <row r="7127" spans="4:5" ht="26.1" customHeight="1">
      <c r="D7127" s="64"/>
      <c r="E7127" s="71"/>
    </row>
    <row r="7128" spans="4:5" ht="26.1" customHeight="1">
      <c r="D7128" s="64"/>
      <c r="E7128" s="71"/>
    </row>
    <row r="7129" spans="4:5" ht="26.1" customHeight="1">
      <c r="D7129" s="64"/>
      <c r="E7129" s="71"/>
    </row>
    <row r="7130" spans="4:5" ht="26.1" customHeight="1">
      <c r="D7130" s="64"/>
      <c r="E7130" s="71"/>
    </row>
    <row r="7131" spans="4:5" ht="26.1" customHeight="1">
      <c r="D7131" s="64"/>
      <c r="E7131" s="71"/>
    </row>
    <row r="7132" spans="4:5" ht="26.1" customHeight="1">
      <c r="D7132" s="64"/>
      <c r="E7132" s="71"/>
    </row>
    <row r="7133" spans="4:5" ht="26.1" customHeight="1">
      <c r="D7133" s="64"/>
      <c r="E7133" s="71"/>
    </row>
    <row r="7134" spans="4:5" ht="26.1" customHeight="1">
      <c r="D7134" s="64"/>
      <c r="E7134" s="71"/>
    </row>
    <row r="7135" spans="4:5" ht="26.1" customHeight="1">
      <c r="D7135" s="64"/>
      <c r="E7135" s="71"/>
    </row>
    <row r="7136" spans="4:5" ht="26.1" customHeight="1">
      <c r="D7136" s="64"/>
      <c r="E7136" s="71"/>
    </row>
    <row r="7137" spans="4:5" ht="26.1" customHeight="1">
      <c r="D7137" s="64"/>
      <c r="E7137" s="71"/>
    </row>
    <row r="7138" spans="4:5" ht="26.1" customHeight="1">
      <c r="D7138" s="64"/>
      <c r="E7138" s="71"/>
    </row>
    <row r="7139" spans="4:5" ht="26.1" customHeight="1">
      <c r="D7139" s="64"/>
      <c r="E7139" s="71"/>
    </row>
    <row r="7140" spans="4:5" ht="26.1" customHeight="1">
      <c r="D7140" s="64"/>
      <c r="E7140" s="71"/>
    </row>
    <row r="7141" spans="4:5" ht="26.1" customHeight="1">
      <c r="D7141" s="64"/>
      <c r="E7141" s="71"/>
    </row>
    <row r="7142" spans="4:5" ht="26.1" customHeight="1">
      <c r="D7142" s="64"/>
      <c r="E7142" s="71"/>
    </row>
    <row r="7143" spans="4:5" ht="26.1" customHeight="1">
      <c r="D7143" s="64"/>
      <c r="E7143" s="71"/>
    </row>
    <row r="7144" spans="4:5" ht="26.1" customHeight="1">
      <c r="D7144" s="64"/>
      <c r="E7144" s="71"/>
    </row>
    <row r="7145" spans="4:5" ht="26.1" customHeight="1">
      <c r="D7145" s="64"/>
      <c r="E7145" s="71"/>
    </row>
    <row r="7146" spans="4:5" ht="26.1" customHeight="1">
      <c r="D7146" s="64"/>
      <c r="E7146" s="71"/>
    </row>
    <row r="7147" spans="4:5" ht="26.1" customHeight="1">
      <c r="D7147" s="64"/>
      <c r="E7147" s="71"/>
    </row>
    <row r="7148" spans="4:5" ht="26.1" customHeight="1">
      <c r="D7148" s="64"/>
      <c r="E7148" s="71"/>
    </row>
    <row r="7149" spans="4:5" ht="26.1" customHeight="1">
      <c r="D7149" s="64"/>
      <c r="E7149" s="71"/>
    </row>
    <row r="7150" spans="4:5" ht="26.1" customHeight="1">
      <c r="D7150" s="64"/>
      <c r="E7150" s="71"/>
    </row>
    <row r="7151" spans="4:5" ht="26.1" customHeight="1">
      <c r="D7151" s="64"/>
      <c r="E7151" s="71"/>
    </row>
    <row r="7152" spans="4:5" ht="26.1" customHeight="1">
      <c r="D7152" s="64"/>
      <c r="E7152" s="71"/>
    </row>
    <row r="7153" spans="4:5" ht="26.1" customHeight="1">
      <c r="D7153" s="64"/>
      <c r="E7153" s="71"/>
    </row>
    <row r="7154" spans="4:5" ht="26.1" customHeight="1">
      <c r="D7154" s="64"/>
      <c r="E7154" s="71"/>
    </row>
    <row r="7155" spans="4:5" ht="26.1" customHeight="1">
      <c r="D7155" s="64"/>
      <c r="E7155" s="71"/>
    </row>
    <row r="7156" spans="4:5" ht="26.1" customHeight="1">
      <c r="D7156" s="64"/>
      <c r="E7156" s="71"/>
    </row>
    <row r="7157" spans="4:5" ht="26.1" customHeight="1">
      <c r="D7157" s="64"/>
      <c r="E7157" s="71"/>
    </row>
    <row r="7158" spans="4:5" ht="26.1" customHeight="1">
      <c r="D7158" s="64"/>
      <c r="E7158" s="71"/>
    </row>
    <row r="7159" spans="4:5" ht="26.1" customHeight="1">
      <c r="D7159" s="64"/>
      <c r="E7159" s="71"/>
    </row>
    <row r="7160" spans="4:5" ht="26.1" customHeight="1">
      <c r="D7160" s="64"/>
      <c r="E7160" s="71"/>
    </row>
    <row r="7161" spans="4:5" ht="26.1" customHeight="1">
      <c r="D7161" s="64"/>
      <c r="E7161" s="71"/>
    </row>
    <row r="7162" spans="4:5" ht="26.1" customHeight="1">
      <c r="D7162" s="64"/>
      <c r="E7162" s="71"/>
    </row>
    <row r="7163" spans="4:5" ht="26.1" customHeight="1">
      <c r="D7163" s="64"/>
      <c r="E7163" s="71"/>
    </row>
    <row r="7164" spans="4:5" ht="26.1" customHeight="1">
      <c r="D7164" s="64"/>
      <c r="E7164" s="71"/>
    </row>
    <row r="7165" spans="4:5" ht="26.1" customHeight="1">
      <c r="D7165" s="64"/>
      <c r="E7165" s="71"/>
    </row>
    <row r="7166" spans="4:5" ht="26.1" customHeight="1">
      <c r="D7166" s="64"/>
      <c r="E7166" s="71"/>
    </row>
    <row r="7167" spans="4:5" ht="26.1" customHeight="1">
      <c r="D7167" s="64"/>
      <c r="E7167" s="71"/>
    </row>
    <row r="7168" spans="4:5" ht="26.1" customHeight="1">
      <c r="D7168" s="64"/>
      <c r="E7168" s="71"/>
    </row>
    <row r="7169" spans="4:5" ht="26.1" customHeight="1">
      <c r="D7169" s="64"/>
      <c r="E7169" s="71"/>
    </row>
    <row r="7170" spans="4:5" ht="26.1" customHeight="1">
      <c r="D7170" s="64"/>
      <c r="E7170" s="71"/>
    </row>
    <row r="7171" spans="4:5" ht="26.1" customHeight="1">
      <c r="D7171" s="64"/>
      <c r="E7171" s="71"/>
    </row>
    <row r="7172" spans="4:5" ht="26.1" customHeight="1">
      <c r="D7172" s="64"/>
      <c r="E7172" s="71"/>
    </row>
    <row r="7173" spans="4:5" ht="26.1" customHeight="1">
      <c r="D7173" s="64"/>
      <c r="E7173" s="71"/>
    </row>
    <row r="7174" spans="4:5" ht="26.1" customHeight="1">
      <c r="D7174" s="64"/>
      <c r="E7174" s="71"/>
    </row>
    <row r="7175" spans="4:5" ht="26.1" customHeight="1">
      <c r="D7175" s="64"/>
      <c r="E7175" s="71"/>
    </row>
    <row r="7176" spans="4:5" ht="26.1" customHeight="1">
      <c r="D7176" s="64"/>
      <c r="E7176" s="71"/>
    </row>
    <row r="7177" spans="4:5" ht="26.1" customHeight="1">
      <c r="D7177" s="64"/>
      <c r="E7177" s="71"/>
    </row>
    <row r="7178" spans="4:5" ht="26.1" customHeight="1">
      <c r="D7178" s="64"/>
      <c r="E7178" s="71"/>
    </row>
    <row r="7179" spans="4:5" ht="26.1" customHeight="1">
      <c r="D7179" s="64"/>
      <c r="E7179" s="71"/>
    </row>
    <row r="7180" spans="4:5" ht="26.1" customHeight="1">
      <c r="D7180" s="64"/>
      <c r="E7180" s="71"/>
    </row>
    <row r="7181" spans="4:5" ht="26.1" customHeight="1">
      <c r="D7181" s="64"/>
      <c r="E7181" s="71"/>
    </row>
    <row r="7182" spans="4:5" ht="26.1" customHeight="1">
      <c r="D7182" s="64"/>
      <c r="E7182" s="71"/>
    </row>
    <row r="7183" spans="4:5" ht="26.1" customHeight="1">
      <c r="D7183" s="64"/>
      <c r="E7183" s="71"/>
    </row>
    <row r="7184" spans="4:5" ht="26.1" customHeight="1">
      <c r="D7184" s="64"/>
      <c r="E7184" s="71"/>
    </row>
    <row r="7185" spans="4:5" ht="26.1" customHeight="1">
      <c r="D7185" s="64"/>
      <c r="E7185" s="71"/>
    </row>
    <row r="7186" spans="4:5" ht="26.1" customHeight="1">
      <c r="D7186" s="64"/>
      <c r="E7186" s="71"/>
    </row>
    <row r="7187" spans="4:5" ht="26.1" customHeight="1">
      <c r="D7187" s="64"/>
      <c r="E7187" s="71"/>
    </row>
    <row r="7188" spans="4:5" ht="26.1" customHeight="1">
      <c r="D7188" s="64"/>
      <c r="E7188" s="71"/>
    </row>
    <row r="7189" spans="4:5" ht="26.1" customHeight="1">
      <c r="D7189" s="64"/>
      <c r="E7189" s="71"/>
    </row>
    <row r="7190" spans="4:5" ht="26.1" customHeight="1">
      <c r="D7190" s="64"/>
      <c r="E7190" s="71"/>
    </row>
    <row r="7191" spans="4:5" ht="26.1" customHeight="1">
      <c r="D7191" s="64"/>
      <c r="E7191" s="71"/>
    </row>
    <row r="7192" spans="4:5" ht="26.1" customHeight="1">
      <c r="D7192" s="64"/>
      <c r="E7192" s="71"/>
    </row>
    <row r="7193" spans="4:5" ht="26.1" customHeight="1">
      <c r="D7193" s="64"/>
      <c r="E7193" s="71"/>
    </row>
    <row r="7194" spans="4:5" ht="26.1" customHeight="1">
      <c r="D7194" s="64"/>
      <c r="E7194" s="71"/>
    </row>
    <row r="7195" spans="4:5" ht="26.1" customHeight="1">
      <c r="D7195" s="64"/>
      <c r="E7195" s="71"/>
    </row>
    <row r="7196" spans="4:5" ht="26.1" customHeight="1">
      <c r="D7196" s="64"/>
      <c r="E7196" s="71"/>
    </row>
    <row r="7197" spans="4:5" ht="26.1" customHeight="1">
      <c r="D7197" s="64"/>
      <c r="E7197" s="71"/>
    </row>
    <row r="7198" spans="4:5" ht="26.1" customHeight="1">
      <c r="D7198" s="64"/>
      <c r="E7198" s="71"/>
    </row>
    <row r="7199" spans="4:5" ht="26.1" customHeight="1">
      <c r="D7199" s="64"/>
      <c r="E7199" s="71"/>
    </row>
    <row r="7200" spans="4:5" ht="26.1" customHeight="1">
      <c r="D7200" s="64"/>
      <c r="E7200" s="71"/>
    </row>
    <row r="7201" spans="4:5" ht="26.1" customHeight="1">
      <c r="D7201" s="64"/>
      <c r="E7201" s="71"/>
    </row>
    <row r="7202" spans="4:5" ht="26.1" customHeight="1">
      <c r="D7202" s="64"/>
      <c r="E7202" s="71"/>
    </row>
    <row r="7203" spans="4:5" ht="26.1" customHeight="1">
      <c r="D7203" s="64"/>
      <c r="E7203" s="71"/>
    </row>
    <row r="7204" spans="4:5" ht="26.1" customHeight="1">
      <c r="D7204" s="64"/>
      <c r="E7204" s="71"/>
    </row>
    <row r="7205" spans="4:5" ht="26.1" customHeight="1">
      <c r="D7205" s="64"/>
      <c r="E7205" s="71"/>
    </row>
    <row r="7206" spans="4:5" ht="26.1" customHeight="1">
      <c r="D7206" s="64"/>
      <c r="E7206" s="71"/>
    </row>
    <row r="7207" spans="4:5" ht="26.1" customHeight="1">
      <c r="D7207" s="64"/>
      <c r="E7207" s="71"/>
    </row>
    <row r="7208" spans="4:5" ht="26.1" customHeight="1">
      <c r="D7208" s="64"/>
      <c r="E7208" s="71"/>
    </row>
    <row r="7209" spans="4:5" ht="26.1" customHeight="1">
      <c r="D7209" s="64"/>
      <c r="E7209" s="71"/>
    </row>
    <row r="7210" spans="4:5" ht="26.1" customHeight="1">
      <c r="D7210" s="64"/>
      <c r="E7210" s="71"/>
    </row>
    <row r="7211" spans="4:5" ht="26.1" customHeight="1">
      <c r="D7211" s="64"/>
      <c r="E7211" s="71"/>
    </row>
    <row r="7212" spans="4:5" ht="26.1" customHeight="1">
      <c r="D7212" s="64"/>
      <c r="E7212" s="71"/>
    </row>
    <row r="7213" spans="4:5" ht="26.1" customHeight="1">
      <c r="D7213" s="64"/>
      <c r="E7213" s="71"/>
    </row>
    <row r="7214" spans="4:5" ht="26.1" customHeight="1">
      <c r="D7214" s="64"/>
      <c r="E7214" s="71"/>
    </row>
    <row r="7215" spans="4:5" ht="26.1" customHeight="1">
      <c r="D7215" s="64"/>
      <c r="E7215" s="71"/>
    </row>
    <row r="7216" spans="4:5" ht="26.1" customHeight="1">
      <c r="D7216" s="64"/>
      <c r="E7216" s="71"/>
    </row>
    <row r="7217" spans="4:5" ht="26.1" customHeight="1">
      <c r="D7217" s="64"/>
      <c r="E7217" s="71"/>
    </row>
    <row r="7218" spans="4:5" ht="26.1" customHeight="1">
      <c r="D7218" s="64"/>
      <c r="E7218" s="71"/>
    </row>
    <row r="7219" spans="4:5" ht="26.1" customHeight="1">
      <c r="D7219" s="64"/>
      <c r="E7219" s="71"/>
    </row>
    <row r="7220" spans="4:5" ht="26.1" customHeight="1">
      <c r="D7220" s="64"/>
      <c r="E7220" s="71"/>
    </row>
    <row r="7221" spans="4:5" ht="26.1" customHeight="1">
      <c r="D7221" s="64"/>
      <c r="E7221" s="71"/>
    </row>
    <row r="7222" spans="4:5" ht="26.1" customHeight="1">
      <c r="D7222" s="64"/>
      <c r="E7222" s="71"/>
    </row>
    <row r="7223" spans="4:5" ht="26.1" customHeight="1">
      <c r="D7223" s="64"/>
      <c r="E7223" s="71"/>
    </row>
    <row r="7224" spans="4:5" ht="26.1" customHeight="1">
      <c r="D7224" s="64"/>
      <c r="E7224" s="71"/>
    </row>
    <row r="7225" spans="4:5" ht="26.1" customHeight="1">
      <c r="D7225" s="64"/>
      <c r="E7225" s="71"/>
    </row>
    <row r="7226" spans="4:5" ht="26.1" customHeight="1">
      <c r="D7226" s="64"/>
      <c r="E7226" s="71"/>
    </row>
    <row r="7227" spans="4:5" ht="26.1" customHeight="1">
      <c r="D7227" s="64"/>
      <c r="E7227" s="71"/>
    </row>
    <row r="7228" spans="4:5" ht="26.1" customHeight="1">
      <c r="D7228" s="64"/>
      <c r="E7228" s="71"/>
    </row>
    <row r="7229" spans="4:5" ht="26.1" customHeight="1">
      <c r="D7229" s="64"/>
      <c r="E7229" s="71"/>
    </row>
    <row r="7230" spans="4:5" ht="26.1" customHeight="1">
      <c r="D7230" s="64"/>
      <c r="E7230" s="71"/>
    </row>
    <row r="7231" spans="4:5" ht="26.1" customHeight="1">
      <c r="D7231" s="64"/>
      <c r="E7231" s="71"/>
    </row>
    <row r="7232" spans="4:5" ht="26.1" customHeight="1">
      <c r="D7232" s="64"/>
      <c r="E7232" s="71"/>
    </row>
    <row r="7233" spans="4:5" ht="26.1" customHeight="1">
      <c r="D7233" s="64"/>
      <c r="E7233" s="71"/>
    </row>
    <row r="7234" spans="4:5" ht="26.1" customHeight="1">
      <c r="D7234" s="64"/>
      <c r="E7234" s="71"/>
    </row>
    <row r="7235" spans="4:5" ht="26.1" customHeight="1">
      <c r="D7235" s="64"/>
      <c r="E7235" s="71"/>
    </row>
    <row r="7236" spans="4:5" ht="26.1" customHeight="1">
      <c r="D7236" s="64"/>
      <c r="E7236" s="71"/>
    </row>
    <row r="7237" spans="4:5" ht="26.1" customHeight="1">
      <c r="D7237" s="64"/>
      <c r="E7237" s="71"/>
    </row>
    <row r="7238" spans="4:5" ht="26.1" customHeight="1">
      <c r="D7238" s="64"/>
      <c r="E7238" s="71"/>
    </row>
    <row r="7239" spans="4:5" ht="26.1" customHeight="1">
      <c r="D7239" s="64"/>
      <c r="E7239" s="71"/>
    </row>
    <row r="7240" spans="4:5" ht="26.1" customHeight="1">
      <c r="D7240" s="64"/>
      <c r="E7240" s="71"/>
    </row>
    <row r="7241" spans="4:5" ht="26.1" customHeight="1">
      <c r="D7241" s="64"/>
      <c r="E7241" s="71"/>
    </row>
    <row r="7242" spans="4:5" ht="26.1" customHeight="1">
      <c r="D7242" s="64"/>
      <c r="E7242" s="71"/>
    </row>
    <row r="7243" spans="4:5" ht="26.1" customHeight="1">
      <c r="D7243" s="64"/>
      <c r="E7243" s="71"/>
    </row>
    <row r="7244" spans="4:5" ht="26.1" customHeight="1">
      <c r="D7244" s="64"/>
      <c r="E7244" s="71"/>
    </row>
    <row r="7245" spans="4:5" ht="26.1" customHeight="1">
      <c r="D7245" s="64"/>
      <c r="E7245" s="71"/>
    </row>
    <row r="7246" spans="4:5" ht="26.1" customHeight="1">
      <c r="D7246" s="64"/>
      <c r="E7246" s="71"/>
    </row>
    <row r="7247" spans="4:5" ht="26.1" customHeight="1">
      <c r="D7247" s="64"/>
      <c r="E7247" s="71"/>
    </row>
    <row r="7248" spans="4:5" ht="26.1" customHeight="1">
      <c r="D7248" s="64"/>
      <c r="E7248" s="71"/>
    </row>
    <row r="7249" spans="4:5" ht="26.1" customHeight="1">
      <c r="D7249" s="64"/>
      <c r="E7249" s="71"/>
    </row>
    <row r="7250" spans="4:5" ht="26.1" customHeight="1">
      <c r="D7250" s="64"/>
      <c r="E7250" s="71"/>
    </row>
    <row r="7251" spans="4:5" ht="26.1" customHeight="1">
      <c r="D7251" s="64"/>
      <c r="E7251" s="71"/>
    </row>
    <row r="7252" spans="4:5" ht="26.1" customHeight="1">
      <c r="D7252" s="64"/>
      <c r="E7252" s="71"/>
    </row>
    <row r="7253" spans="4:5" ht="26.1" customHeight="1">
      <c r="D7253" s="64"/>
      <c r="E7253" s="71"/>
    </row>
    <row r="7254" spans="4:5" ht="26.1" customHeight="1">
      <c r="D7254" s="64"/>
      <c r="E7254" s="71"/>
    </row>
    <row r="7255" spans="4:5" ht="26.1" customHeight="1">
      <c r="D7255" s="64"/>
      <c r="E7255" s="71"/>
    </row>
    <row r="7256" spans="4:5" ht="26.1" customHeight="1">
      <c r="D7256" s="64"/>
      <c r="E7256" s="71"/>
    </row>
    <row r="7257" spans="4:5" ht="26.1" customHeight="1">
      <c r="D7257" s="64"/>
      <c r="E7257" s="71"/>
    </row>
    <row r="7258" spans="4:5" ht="26.1" customHeight="1">
      <c r="D7258" s="64"/>
      <c r="E7258" s="71"/>
    </row>
    <row r="7259" spans="4:5" ht="26.1" customHeight="1">
      <c r="D7259" s="64"/>
      <c r="E7259" s="71"/>
    </row>
    <row r="7260" spans="4:5" ht="26.1" customHeight="1">
      <c r="D7260" s="64"/>
      <c r="E7260" s="71"/>
    </row>
    <row r="7261" spans="4:5" ht="26.1" customHeight="1">
      <c r="D7261" s="64"/>
      <c r="E7261" s="71"/>
    </row>
    <row r="7262" spans="4:5" ht="26.1" customHeight="1">
      <c r="D7262" s="64"/>
      <c r="E7262" s="71"/>
    </row>
    <row r="7263" spans="4:5" ht="26.1" customHeight="1">
      <c r="D7263" s="64"/>
      <c r="E7263" s="71"/>
    </row>
    <row r="7264" spans="4:5" ht="26.1" customHeight="1">
      <c r="D7264" s="64"/>
      <c r="E7264" s="71"/>
    </row>
    <row r="7265" spans="4:5" ht="26.1" customHeight="1">
      <c r="D7265" s="64"/>
      <c r="E7265" s="71"/>
    </row>
    <row r="7266" spans="4:5" ht="26.1" customHeight="1">
      <c r="D7266" s="64"/>
      <c r="E7266" s="71"/>
    </row>
    <row r="7267" spans="4:5" ht="26.1" customHeight="1">
      <c r="D7267" s="64"/>
      <c r="E7267" s="71"/>
    </row>
    <row r="7268" spans="4:5" ht="26.1" customHeight="1">
      <c r="D7268" s="64"/>
      <c r="E7268" s="71"/>
    </row>
    <row r="7269" spans="4:5" ht="26.1" customHeight="1">
      <c r="D7269" s="64"/>
      <c r="E7269" s="71"/>
    </row>
    <row r="7270" spans="4:5" ht="26.1" customHeight="1">
      <c r="D7270" s="64"/>
      <c r="E7270" s="71"/>
    </row>
    <row r="7271" spans="4:5" ht="26.1" customHeight="1">
      <c r="D7271" s="64"/>
      <c r="E7271" s="71"/>
    </row>
    <row r="7272" spans="4:5" ht="26.1" customHeight="1">
      <c r="D7272" s="64"/>
      <c r="E7272" s="71"/>
    </row>
    <row r="7273" spans="4:5" ht="26.1" customHeight="1">
      <c r="D7273" s="64"/>
      <c r="E7273" s="71"/>
    </row>
    <row r="7274" spans="4:5" ht="26.1" customHeight="1">
      <c r="D7274" s="64"/>
      <c r="E7274" s="71"/>
    </row>
    <row r="7275" spans="4:5" ht="26.1" customHeight="1">
      <c r="D7275" s="64"/>
      <c r="E7275" s="71"/>
    </row>
    <row r="7276" spans="4:5" ht="26.1" customHeight="1">
      <c r="D7276" s="64"/>
      <c r="E7276" s="71"/>
    </row>
    <row r="7277" spans="4:5" ht="26.1" customHeight="1">
      <c r="D7277" s="64"/>
      <c r="E7277" s="71"/>
    </row>
    <row r="7278" spans="4:5" ht="26.1" customHeight="1">
      <c r="D7278" s="64"/>
      <c r="E7278" s="71"/>
    </row>
    <row r="7279" spans="4:5" ht="26.1" customHeight="1">
      <c r="D7279" s="64"/>
      <c r="E7279" s="71"/>
    </row>
    <row r="7280" spans="4:5" ht="26.1" customHeight="1">
      <c r="D7280" s="64"/>
      <c r="E7280" s="71"/>
    </row>
    <row r="7281" spans="4:5" ht="26.1" customHeight="1">
      <c r="D7281" s="64"/>
      <c r="E7281" s="71"/>
    </row>
    <row r="7282" spans="4:5" ht="26.1" customHeight="1">
      <c r="D7282" s="64"/>
      <c r="E7282" s="71"/>
    </row>
    <row r="7283" spans="4:5" ht="26.1" customHeight="1">
      <c r="D7283" s="64"/>
      <c r="E7283" s="71"/>
    </row>
    <row r="7284" spans="4:5" ht="26.1" customHeight="1">
      <c r="D7284" s="64"/>
      <c r="E7284" s="71"/>
    </row>
    <row r="7285" spans="4:5" ht="26.1" customHeight="1">
      <c r="D7285" s="64"/>
      <c r="E7285" s="71"/>
    </row>
    <row r="7286" spans="4:5" ht="26.1" customHeight="1">
      <c r="D7286" s="64"/>
      <c r="E7286" s="71"/>
    </row>
    <row r="7287" spans="4:5" ht="26.1" customHeight="1">
      <c r="D7287" s="64"/>
      <c r="E7287" s="71"/>
    </row>
    <row r="7288" spans="4:5" ht="26.1" customHeight="1">
      <c r="D7288" s="64"/>
      <c r="E7288" s="71"/>
    </row>
    <row r="7289" spans="4:5" ht="26.1" customHeight="1">
      <c r="D7289" s="64"/>
      <c r="E7289" s="71"/>
    </row>
    <row r="7290" spans="4:5" ht="26.1" customHeight="1">
      <c r="D7290" s="64"/>
      <c r="E7290" s="71"/>
    </row>
    <row r="7291" spans="4:5" ht="26.1" customHeight="1">
      <c r="D7291" s="64"/>
      <c r="E7291" s="71"/>
    </row>
    <row r="7292" spans="4:5" ht="26.1" customHeight="1">
      <c r="D7292" s="64"/>
      <c r="E7292" s="71"/>
    </row>
    <row r="7293" spans="4:5" ht="26.1" customHeight="1">
      <c r="D7293" s="64"/>
      <c r="E7293" s="71"/>
    </row>
    <row r="7294" spans="4:5" ht="26.1" customHeight="1">
      <c r="D7294" s="64"/>
      <c r="E7294" s="71"/>
    </row>
    <row r="7295" spans="4:5" ht="26.1" customHeight="1">
      <c r="D7295" s="64"/>
      <c r="E7295" s="71"/>
    </row>
    <row r="7296" spans="4:5" ht="26.1" customHeight="1">
      <c r="D7296" s="64"/>
      <c r="E7296" s="71"/>
    </row>
    <row r="7297" spans="4:5" ht="26.1" customHeight="1">
      <c r="D7297" s="64"/>
      <c r="E7297" s="71"/>
    </row>
    <row r="7298" spans="4:5" ht="26.1" customHeight="1">
      <c r="D7298" s="64"/>
      <c r="E7298" s="71"/>
    </row>
    <row r="7299" spans="4:5" ht="26.1" customHeight="1">
      <c r="D7299" s="64"/>
      <c r="E7299" s="71"/>
    </row>
    <row r="7300" spans="4:5" ht="26.1" customHeight="1">
      <c r="D7300" s="64"/>
      <c r="E7300" s="71"/>
    </row>
    <row r="7301" spans="4:5" ht="26.1" customHeight="1">
      <c r="D7301" s="64"/>
      <c r="E7301" s="71"/>
    </row>
    <row r="7302" spans="4:5" ht="26.1" customHeight="1">
      <c r="D7302" s="64"/>
      <c r="E7302" s="71"/>
    </row>
    <row r="7303" spans="4:5" ht="26.1" customHeight="1">
      <c r="D7303" s="64"/>
      <c r="E7303" s="71"/>
    </row>
    <row r="7304" spans="4:5" ht="26.1" customHeight="1">
      <c r="D7304" s="64"/>
      <c r="E7304" s="71"/>
    </row>
    <row r="7305" spans="4:5" ht="26.1" customHeight="1">
      <c r="D7305" s="64"/>
      <c r="E7305" s="71"/>
    </row>
    <row r="7306" spans="4:5" ht="26.1" customHeight="1">
      <c r="D7306" s="64"/>
      <c r="E7306" s="71"/>
    </row>
    <row r="7307" spans="4:5" ht="26.1" customHeight="1">
      <c r="D7307" s="64"/>
      <c r="E7307" s="71"/>
    </row>
    <row r="7308" spans="4:5" ht="26.1" customHeight="1">
      <c r="D7308" s="64"/>
      <c r="E7308" s="71"/>
    </row>
    <row r="7309" spans="4:5" ht="26.1" customHeight="1">
      <c r="D7309" s="64"/>
      <c r="E7309" s="71"/>
    </row>
    <row r="7310" spans="4:5" ht="26.1" customHeight="1">
      <c r="D7310" s="64"/>
      <c r="E7310" s="71"/>
    </row>
    <row r="7311" spans="4:5" ht="26.1" customHeight="1">
      <c r="D7311" s="64"/>
      <c r="E7311" s="71"/>
    </row>
    <row r="7312" spans="4:5" ht="26.1" customHeight="1">
      <c r="D7312" s="64"/>
      <c r="E7312" s="71"/>
    </row>
    <row r="7313" spans="4:5" ht="26.1" customHeight="1">
      <c r="D7313" s="64"/>
      <c r="E7313" s="71"/>
    </row>
    <row r="7314" spans="4:5" ht="26.1" customHeight="1">
      <c r="D7314" s="64"/>
      <c r="E7314" s="71"/>
    </row>
    <row r="7315" spans="4:5" ht="26.1" customHeight="1">
      <c r="D7315" s="64"/>
      <c r="E7315" s="71"/>
    </row>
    <row r="7316" spans="4:5" ht="26.1" customHeight="1">
      <c r="D7316" s="64"/>
      <c r="E7316" s="71"/>
    </row>
    <row r="7317" spans="4:5" ht="26.1" customHeight="1">
      <c r="D7317" s="64"/>
      <c r="E7317" s="71"/>
    </row>
    <row r="7318" spans="4:5" ht="26.1" customHeight="1">
      <c r="D7318" s="64"/>
      <c r="E7318" s="71"/>
    </row>
    <row r="7319" spans="4:5" ht="26.1" customHeight="1">
      <c r="D7319" s="64"/>
      <c r="E7319" s="71"/>
    </row>
    <row r="7320" spans="4:5" ht="26.1" customHeight="1">
      <c r="D7320" s="64"/>
      <c r="E7320" s="71"/>
    </row>
    <row r="7321" spans="4:5" ht="26.1" customHeight="1">
      <c r="D7321" s="64"/>
      <c r="E7321" s="71"/>
    </row>
    <row r="7322" spans="4:5" ht="26.1" customHeight="1">
      <c r="D7322" s="64"/>
      <c r="E7322" s="71"/>
    </row>
    <row r="7323" spans="4:5" ht="26.1" customHeight="1">
      <c r="D7323" s="64"/>
      <c r="E7323" s="71"/>
    </row>
    <row r="7324" spans="4:5" ht="26.1" customHeight="1">
      <c r="D7324" s="64"/>
      <c r="E7324" s="71"/>
    </row>
    <row r="7325" spans="4:5" ht="26.1" customHeight="1">
      <c r="D7325" s="64"/>
      <c r="E7325" s="71"/>
    </row>
    <row r="7326" spans="4:5" ht="26.1" customHeight="1">
      <c r="D7326" s="64"/>
      <c r="E7326" s="71"/>
    </row>
    <row r="7327" spans="4:5" ht="26.1" customHeight="1">
      <c r="D7327" s="64"/>
      <c r="E7327" s="71"/>
    </row>
    <row r="7328" spans="4:5" ht="26.1" customHeight="1">
      <c r="D7328" s="64"/>
      <c r="E7328" s="71"/>
    </row>
    <row r="7329" spans="4:5" ht="26.1" customHeight="1">
      <c r="D7329" s="64"/>
      <c r="E7329" s="71"/>
    </row>
    <row r="7330" spans="4:5" ht="26.1" customHeight="1">
      <c r="D7330" s="64"/>
      <c r="E7330" s="71"/>
    </row>
    <row r="7331" spans="4:5" ht="26.1" customHeight="1">
      <c r="D7331" s="64"/>
      <c r="E7331" s="71"/>
    </row>
    <row r="7332" spans="4:5" ht="26.1" customHeight="1">
      <c r="D7332" s="64"/>
      <c r="E7332" s="71"/>
    </row>
    <row r="7333" spans="4:5" ht="26.1" customHeight="1">
      <c r="D7333" s="64"/>
      <c r="E7333" s="71"/>
    </row>
    <row r="7334" spans="4:5" ht="26.1" customHeight="1">
      <c r="D7334" s="64"/>
      <c r="E7334" s="71"/>
    </row>
    <row r="7335" spans="4:5" ht="26.1" customHeight="1">
      <c r="D7335" s="64"/>
      <c r="E7335" s="71"/>
    </row>
    <row r="7336" spans="4:5" ht="26.1" customHeight="1">
      <c r="D7336" s="64"/>
      <c r="E7336" s="71"/>
    </row>
    <row r="7337" spans="4:5" ht="26.1" customHeight="1">
      <c r="D7337" s="64"/>
      <c r="E7337" s="71"/>
    </row>
    <row r="7338" spans="4:5" ht="26.1" customHeight="1">
      <c r="D7338" s="64"/>
      <c r="E7338" s="71"/>
    </row>
    <row r="7339" spans="4:5" ht="26.1" customHeight="1">
      <c r="D7339" s="64"/>
      <c r="E7339" s="71"/>
    </row>
    <row r="7340" spans="4:5" ht="26.1" customHeight="1">
      <c r="D7340" s="64"/>
      <c r="E7340" s="71"/>
    </row>
    <row r="7341" spans="4:5" ht="26.1" customHeight="1">
      <c r="D7341" s="64"/>
      <c r="E7341" s="71"/>
    </row>
    <row r="7342" spans="4:5" ht="26.1" customHeight="1">
      <c r="D7342" s="64"/>
      <c r="E7342" s="71"/>
    </row>
    <row r="7343" spans="4:5" ht="26.1" customHeight="1">
      <c r="D7343" s="64"/>
      <c r="E7343" s="71"/>
    </row>
    <row r="7344" spans="4:5" ht="26.1" customHeight="1">
      <c r="D7344" s="64"/>
      <c r="E7344" s="71"/>
    </row>
    <row r="7345" spans="4:5" ht="26.1" customHeight="1">
      <c r="D7345" s="64"/>
      <c r="E7345" s="71"/>
    </row>
    <row r="7346" spans="4:5" ht="26.1" customHeight="1">
      <c r="D7346" s="64"/>
      <c r="E7346" s="71"/>
    </row>
    <row r="7347" spans="4:5" ht="26.1" customHeight="1">
      <c r="D7347" s="64"/>
      <c r="E7347" s="71"/>
    </row>
    <row r="7348" spans="4:5" ht="26.1" customHeight="1">
      <c r="D7348" s="64"/>
      <c r="E7348" s="71"/>
    </row>
    <row r="7349" spans="4:5" ht="26.1" customHeight="1">
      <c r="D7349" s="64"/>
      <c r="E7349" s="71"/>
    </row>
    <row r="7350" spans="4:5" ht="26.1" customHeight="1">
      <c r="D7350" s="64"/>
      <c r="E7350" s="71"/>
    </row>
    <row r="7351" spans="4:5" ht="26.1" customHeight="1">
      <c r="D7351" s="64"/>
      <c r="E7351" s="71"/>
    </row>
    <row r="7352" spans="4:5" ht="26.1" customHeight="1">
      <c r="D7352" s="64"/>
      <c r="E7352" s="71"/>
    </row>
    <row r="7353" spans="4:5" ht="26.1" customHeight="1">
      <c r="D7353" s="64"/>
      <c r="E7353" s="71"/>
    </row>
    <row r="7354" spans="4:5" ht="26.1" customHeight="1">
      <c r="D7354" s="64"/>
      <c r="E7354" s="71"/>
    </row>
    <row r="7355" spans="4:5" ht="26.1" customHeight="1">
      <c r="D7355" s="64"/>
      <c r="E7355" s="71"/>
    </row>
    <row r="7356" spans="4:5" ht="26.1" customHeight="1">
      <c r="D7356" s="64"/>
      <c r="E7356" s="71"/>
    </row>
    <row r="7357" spans="4:5" ht="26.1" customHeight="1">
      <c r="D7357" s="64"/>
      <c r="E7357" s="71"/>
    </row>
    <row r="7358" spans="4:5" ht="26.1" customHeight="1">
      <c r="D7358" s="64"/>
      <c r="E7358" s="71"/>
    </row>
    <row r="7359" spans="4:5" ht="26.1" customHeight="1">
      <c r="D7359" s="64"/>
      <c r="E7359" s="71"/>
    </row>
    <row r="7360" spans="4:5" ht="26.1" customHeight="1">
      <c r="D7360" s="64"/>
      <c r="E7360" s="71"/>
    </row>
    <row r="7361" spans="4:5" ht="26.1" customHeight="1">
      <c r="D7361" s="64"/>
      <c r="E7361" s="71"/>
    </row>
    <row r="7362" spans="4:5" ht="26.1" customHeight="1">
      <c r="D7362" s="64"/>
      <c r="E7362" s="71"/>
    </row>
    <row r="7363" spans="4:5" ht="26.1" customHeight="1">
      <c r="D7363" s="64"/>
      <c r="E7363" s="71"/>
    </row>
    <row r="7364" spans="4:5" ht="26.1" customHeight="1">
      <c r="D7364" s="64"/>
      <c r="E7364" s="71"/>
    </row>
    <row r="7365" spans="4:5" ht="26.1" customHeight="1">
      <c r="D7365" s="64"/>
      <c r="E7365" s="71"/>
    </row>
    <row r="7366" spans="4:5" ht="26.1" customHeight="1">
      <c r="D7366" s="64"/>
      <c r="E7366" s="71"/>
    </row>
    <row r="7367" spans="4:5" ht="26.1" customHeight="1">
      <c r="D7367" s="64"/>
      <c r="E7367" s="71"/>
    </row>
    <row r="7368" spans="4:5" ht="26.1" customHeight="1">
      <c r="D7368" s="64"/>
      <c r="E7368" s="71"/>
    </row>
    <row r="7369" spans="4:5" ht="26.1" customHeight="1">
      <c r="D7369" s="64"/>
      <c r="E7369" s="71"/>
    </row>
    <row r="7370" spans="4:5" ht="26.1" customHeight="1">
      <c r="D7370" s="64"/>
      <c r="E7370" s="71"/>
    </row>
    <row r="7371" spans="4:5" ht="26.1" customHeight="1">
      <c r="D7371" s="64"/>
      <c r="E7371" s="71"/>
    </row>
    <row r="7372" spans="4:5" ht="26.1" customHeight="1">
      <c r="D7372" s="64"/>
      <c r="E7372" s="71"/>
    </row>
    <row r="7373" spans="4:5" ht="26.1" customHeight="1">
      <c r="D7373" s="64"/>
      <c r="E7373" s="71"/>
    </row>
    <row r="7374" spans="4:5" ht="26.1" customHeight="1">
      <c r="D7374" s="64"/>
      <c r="E7374" s="71"/>
    </row>
    <row r="7375" spans="4:5" ht="26.1" customHeight="1">
      <c r="D7375" s="64"/>
      <c r="E7375" s="71"/>
    </row>
    <row r="7376" spans="4:5" ht="26.1" customHeight="1">
      <c r="D7376" s="64"/>
      <c r="E7376" s="71"/>
    </row>
    <row r="7377" spans="4:5" ht="26.1" customHeight="1">
      <c r="D7377" s="64"/>
      <c r="E7377" s="71"/>
    </row>
    <row r="7378" spans="4:5" ht="26.1" customHeight="1">
      <c r="D7378" s="64"/>
      <c r="E7378" s="71"/>
    </row>
    <row r="7379" spans="4:5" ht="26.1" customHeight="1">
      <c r="D7379" s="64"/>
      <c r="E7379" s="71"/>
    </row>
    <row r="7380" spans="4:5" ht="26.1" customHeight="1">
      <c r="D7380" s="64"/>
      <c r="E7380" s="71"/>
    </row>
    <row r="7381" spans="4:5" ht="26.1" customHeight="1">
      <c r="D7381" s="64"/>
      <c r="E7381" s="71"/>
    </row>
    <row r="7382" spans="4:5" ht="26.1" customHeight="1">
      <c r="D7382" s="64"/>
      <c r="E7382" s="71"/>
    </row>
    <row r="7383" spans="4:5" ht="26.1" customHeight="1">
      <c r="D7383" s="64"/>
      <c r="E7383" s="71"/>
    </row>
    <row r="7384" spans="4:5" ht="26.1" customHeight="1">
      <c r="D7384" s="64"/>
      <c r="E7384" s="71"/>
    </row>
    <row r="7385" spans="4:5" ht="26.1" customHeight="1">
      <c r="D7385" s="64"/>
      <c r="E7385" s="71"/>
    </row>
    <row r="7386" spans="4:5" ht="26.1" customHeight="1">
      <c r="D7386" s="64"/>
      <c r="E7386" s="71"/>
    </row>
    <row r="7387" spans="4:5" ht="26.1" customHeight="1">
      <c r="D7387" s="64"/>
      <c r="E7387" s="71"/>
    </row>
    <row r="7388" spans="4:5" ht="26.1" customHeight="1">
      <c r="D7388" s="64"/>
      <c r="E7388" s="71"/>
    </row>
    <row r="7389" spans="4:5" ht="26.1" customHeight="1">
      <c r="D7389" s="64"/>
      <c r="E7389" s="71"/>
    </row>
    <row r="7390" spans="4:5" ht="26.1" customHeight="1">
      <c r="D7390" s="64"/>
      <c r="E7390" s="71"/>
    </row>
    <row r="7391" spans="4:5" ht="26.1" customHeight="1">
      <c r="D7391" s="64"/>
      <c r="E7391" s="71"/>
    </row>
    <row r="7392" spans="4:5" ht="26.1" customHeight="1">
      <c r="D7392" s="64"/>
      <c r="E7392" s="71"/>
    </row>
    <row r="7393" spans="4:5" ht="26.1" customHeight="1">
      <c r="D7393" s="64"/>
      <c r="E7393" s="71"/>
    </row>
    <row r="7394" spans="4:5" ht="26.1" customHeight="1">
      <c r="D7394" s="64"/>
      <c r="E7394" s="71"/>
    </row>
    <row r="7395" spans="4:5" ht="26.1" customHeight="1">
      <c r="D7395" s="64"/>
      <c r="E7395" s="71"/>
    </row>
    <row r="7396" spans="4:5" ht="26.1" customHeight="1">
      <c r="D7396" s="64"/>
      <c r="E7396" s="71"/>
    </row>
    <row r="7397" spans="4:5" ht="26.1" customHeight="1">
      <c r="D7397" s="64"/>
      <c r="E7397" s="71"/>
    </row>
    <row r="7398" spans="4:5" ht="26.1" customHeight="1">
      <c r="D7398" s="64"/>
      <c r="E7398" s="71"/>
    </row>
    <row r="7399" spans="4:5" ht="26.1" customHeight="1">
      <c r="D7399" s="64"/>
      <c r="E7399" s="71"/>
    </row>
    <row r="7400" spans="4:5" ht="26.1" customHeight="1">
      <c r="D7400" s="64"/>
      <c r="E7400" s="71"/>
    </row>
    <row r="7401" spans="4:5" ht="26.1" customHeight="1">
      <c r="D7401" s="64"/>
      <c r="E7401" s="71"/>
    </row>
    <row r="7402" spans="4:5" ht="26.1" customHeight="1">
      <c r="D7402" s="64"/>
      <c r="E7402" s="71"/>
    </row>
    <row r="7403" spans="4:5" ht="26.1" customHeight="1">
      <c r="D7403" s="64"/>
      <c r="E7403" s="71"/>
    </row>
    <row r="7404" spans="4:5" ht="26.1" customHeight="1">
      <c r="D7404" s="64"/>
      <c r="E7404" s="71"/>
    </row>
    <row r="7405" spans="4:5" ht="26.1" customHeight="1">
      <c r="D7405" s="64"/>
      <c r="E7405" s="71"/>
    </row>
    <row r="7406" spans="4:5" ht="26.1" customHeight="1">
      <c r="D7406" s="64"/>
      <c r="E7406" s="71"/>
    </row>
    <row r="7407" spans="4:5" ht="26.1" customHeight="1">
      <c r="D7407" s="64"/>
      <c r="E7407" s="71"/>
    </row>
    <row r="7408" spans="4:5" ht="26.1" customHeight="1">
      <c r="D7408" s="64"/>
      <c r="E7408" s="71"/>
    </row>
    <row r="7409" spans="4:5" ht="26.1" customHeight="1">
      <c r="D7409" s="64"/>
      <c r="E7409" s="71"/>
    </row>
    <row r="7410" spans="4:5" ht="26.1" customHeight="1">
      <c r="D7410" s="64"/>
      <c r="E7410" s="71"/>
    </row>
    <row r="7411" spans="4:5" ht="26.1" customHeight="1">
      <c r="D7411" s="64"/>
      <c r="E7411" s="71"/>
    </row>
    <row r="7412" spans="4:5" ht="26.1" customHeight="1">
      <c r="D7412" s="64"/>
      <c r="E7412" s="71"/>
    </row>
    <row r="7413" spans="4:5" ht="26.1" customHeight="1">
      <c r="D7413" s="64"/>
      <c r="E7413" s="71"/>
    </row>
    <row r="7414" spans="4:5" ht="26.1" customHeight="1">
      <c r="D7414" s="64"/>
      <c r="E7414" s="71"/>
    </row>
    <row r="7415" spans="4:5" ht="26.1" customHeight="1">
      <c r="D7415" s="64"/>
      <c r="E7415" s="71"/>
    </row>
    <row r="7416" spans="4:5" ht="26.1" customHeight="1">
      <c r="D7416" s="64"/>
      <c r="E7416" s="71"/>
    </row>
    <row r="7417" spans="4:5" ht="26.1" customHeight="1">
      <c r="D7417" s="64"/>
      <c r="E7417" s="71"/>
    </row>
    <row r="7418" spans="4:5" ht="26.1" customHeight="1">
      <c r="D7418" s="64"/>
      <c r="E7418" s="71"/>
    </row>
    <row r="7419" spans="4:5" ht="26.1" customHeight="1">
      <c r="D7419" s="64"/>
      <c r="E7419" s="71"/>
    </row>
    <row r="7420" spans="4:5" ht="26.1" customHeight="1">
      <c r="D7420" s="64"/>
      <c r="E7420" s="71"/>
    </row>
    <row r="7421" spans="4:5" ht="26.1" customHeight="1">
      <c r="D7421" s="64"/>
      <c r="E7421" s="71"/>
    </row>
    <row r="7422" spans="4:5" ht="26.1" customHeight="1">
      <c r="D7422" s="64"/>
      <c r="E7422" s="71"/>
    </row>
    <row r="7423" spans="4:5" ht="26.1" customHeight="1">
      <c r="D7423" s="64"/>
      <c r="E7423" s="71"/>
    </row>
    <row r="7424" spans="4:5" ht="26.1" customHeight="1">
      <c r="D7424" s="64"/>
      <c r="E7424" s="71"/>
    </row>
    <row r="7425" spans="4:5" ht="26.1" customHeight="1">
      <c r="D7425" s="64"/>
      <c r="E7425" s="71"/>
    </row>
    <row r="7426" spans="4:5" ht="26.1" customHeight="1">
      <c r="D7426" s="64"/>
      <c r="E7426" s="71"/>
    </row>
    <row r="7427" spans="4:5" ht="26.1" customHeight="1">
      <c r="D7427" s="64"/>
      <c r="E7427" s="71"/>
    </row>
    <row r="7428" spans="4:5" ht="26.1" customHeight="1">
      <c r="D7428" s="64"/>
      <c r="E7428" s="71"/>
    </row>
    <row r="7429" spans="4:5" ht="26.1" customHeight="1">
      <c r="D7429" s="64"/>
      <c r="E7429" s="71"/>
    </row>
    <row r="7430" spans="4:5" ht="26.1" customHeight="1">
      <c r="D7430" s="64"/>
      <c r="E7430" s="71"/>
    </row>
    <row r="7431" spans="4:5" ht="26.1" customHeight="1">
      <c r="D7431" s="64"/>
      <c r="E7431" s="71"/>
    </row>
    <row r="7432" spans="4:5" ht="26.1" customHeight="1">
      <c r="D7432" s="64"/>
      <c r="E7432" s="71"/>
    </row>
    <row r="7433" spans="4:5" ht="26.1" customHeight="1">
      <c r="D7433" s="64"/>
      <c r="E7433" s="71"/>
    </row>
    <row r="7434" spans="4:5" ht="26.1" customHeight="1">
      <c r="D7434" s="64"/>
      <c r="E7434" s="71"/>
    </row>
    <row r="7435" spans="4:5" ht="26.1" customHeight="1">
      <c r="D7435" s="64"/>
      <c r="E7435" s="71"/>
    </row>
    <row r="7436" spans="4:5" ht="26.1" customHeight="1">
      <c r="D7436" s="64"/>
      <c r="E7436" s="71"/>
    </row>
    <row r="7437" spans="4:5" ht="26.1" customHeight="1">
      <c r="D7437" s="64"/>
      <c r="E7437" s="71"/>
    </row>
    <row r="7438" spans="4:5" ht="26.1" customHeight="1">
      <c r="D7438" s="64"/>
      <c r="E7438" s="71"/>
    </row>
    <row r="7439" spans="4:5" ht="26.1" customHeight="1">
      <c r="D7439" s="64"/>
      <c r="E7439" s="71"/>
    </row>
    <row r="7440" spans="4:5" ht="26.1" customHeight="1">
      <c r="D7440" s="64"/>
      <c r="E7440" s="71"/>
    </row>
    <row r="7441" spans="4:5" ht="26.1" customHeight="1">
      <c r="D7441" s="64"/>
      <c r="E7441" s="71"/>
    </row>
    <row r="7442" spans="4:5" ht="26.1" customHeight="1">
      <c r="D7442" s="64"/>
      <c r="E7442" s="71"/>
    </row>
    <row r="7443" spans="4:5" ht="26.1" customHeight="1">
      <c r="D7443" s="64"/>
      <c r="E7443" s="71"/>
    </row>
    <row r="7444" spans="4:5" ht="26.1" customHeight="1">
      <c r="D7444" s="64"/>
      <c r="E7444" s="71"/>
    </row>
    <row r="7445" spans="4:5" ht="26.1" customHeight="1">
      <c r="D7445" s="64"/>
      <c r="E7445" s="71"/>
    </row>
    <row r="7446" spans="4:5" ht="26.1" customHeight="1">
      <c r="D7446" s="64"/>
      <c r="E7446" s="71"/>
    </row>
    <row r="7447" spans="4:5" ht="26.1" customHeight="1">
      <c r="D7447" s="64"/>
      <c r="E7447" s="71"/>
    </row>
    <row r="7448" spans="4:5" ht="26.1" customHeight="1">
      <c r="D7448" s="64"/>
      <c r="E7448" s="71"/>
    </row>
    <row r="7449" spans="4:5" ht="26.1" customHeight="1">
      <c r="D7449" s="64"/>
      <c r="E7449" s="71"/>
    </row>
    <row r="7450" spans="4:5" ht="26.1" customHeight="1">
      <c r="D7450" s="64"/>
      <c r="E7450" s="71"/>
    </row>
    <row r="7451" spans="4:5" ht="26.1" customHeight="1">
      <c r="D7451" s="64"/>
      <c r="E7451" s="71"/>
    </row>
    <row r="7452" spans="4:5" ht="26.1" customHeight="1">
      <c r="D7452" s="64"/>
      <c r="E7452" s="71"/>
    </row>
    <row r="7453" spans="4:5" ht="26.1" customHeight="1">
      <c r="D7453" s="64"/>
      <c r="E7453" s="71"/>
    </row>
    <row r="7454" spans="4:5" ht="26.1" customHeight="1">
      <c r="D7454" s="64"/>
      <c r="E7454" s="71"/>
    </row>
    <row r="7455" spans="4:5" ht="26.1" customHeight="1">
      <c r="D7455" s="64"/>
      <c r="E7455" s="71"/>
    </row>
    <row r="7456" spans="4:5" ht="26.1" customHeight="1">
      <c r="D7456" s="64"/>
      <c r="E7456" s="71"/>
    </row>
    <row r="7457" spans="4:5" ht="26.1" customHeight="1">
      <c r="D7457" s="64"/>
      <c r="E7457" s="71"/>
    </row>
    <row r="7458" spans="4:5" ht="26.1" customHeight="1">
      <c r="D7458" s="64"/>
      <c r="E7458" s="71"/>
    </row>
    <row r="7459" spans="4:5" ht="26.1" customHeight="1">
      <c r="D7459" s="64"/>
      <c r="E7459" s="71"/>
    </row>
    <row r="7460" spans="4:5" ht="26.1" customHeight="1">
      <c r="D7460" s="64"/>
      <c r="E7460" s="71"/>
    </row>
    <row r="7461" spans="4:5" ht="26.1" customHeight="1">
      <c r="D7461" s="64"/>
      <c r="E7461" s="71"/>
    </row>
    <row r="7462" spans="4:5" ht="26.1" customHeight="1">
      <c r="D7462" s="64"/>
      <c r="E7462" s="71"/>
    </row>
    <row r="7463" spans="4:5" ht="26.1" customHeight="1">
      <c r="D7463" s="64"/>
      <c r="E7463" s="71"/>
    </row>
    <row r="7464" spans="4:5" ht="26.1" customHeight="1">
      <c r="D7464" s="64"/>
      <c r="E7464" s="71"/>
    </row>
    <row r="7465" spans="4:5" ht="26.1" customHeight="1">
      <c r="D7465" s="64"/>
      <c r="E7465" s="71"/>
    </row>
    <row r="7466" spans="4:5" ht="26.1" customHeight="1">
      <c r="D7466" s="64"/>
      <c r="E7466" s="71"/>
    </row>
    <row r="7467" spans="4:5" ht="26.1" customHeight="1">
      <c r="D7467" s="64"/>
      <c r="E7467" s="71"/>
    </row>
    <row r="7468" spans="4:5" ht="26.1" customHeight="1">
      <c r="D7468" s="64"/>
      <c r="E7468" s="71"/>
    </row>
    <row r="7469" spans="4:5" ht="26.1" customHeight="1">
      <c r="D7469" s="64"/>
      <c r="E7469" s="71"/>
    </row>
    <row r="7470" spans="4:5" ht="26.1" customHeight="1">
      <c r="D7470" s="64"/>
      <c r="E7470" s="71"/>
    </row>
    <row r="7471" spans="4:5" ht="26.1" customHeight="1">
      <c r="D7471" s="64"/>
      <c r="E7471" s="71"/>
    </row>
    <row r="7472" spans="4:5" ht="26.1" customHeight="1">
      <c r="D7472" s="64"/>
      <c r="E7472" s="71"/>
    </row>
    <row r="7473" spans="4:5" ht="26.1" customHeight="1">
      <c r="D7473" s="64"/>
      <c r="E7473" s="71"/>
    </row>
    <row r="7474" spans="4:5" ht="26.1" customHeight="1">
      <c r="D7474" s="64"/>
      <c r="E7474" s="71"/>
    </row>
    <row r="7475" spans="4:5" ht="26.1" customHeight="1">
      <c r="D7475" s="64"/>
      <c r="E7475" s="71"/>
    </row>
    <row r="7476" spans="4:5" ht="26.1" customHeight="1">
      <c r="D7476" s="64"/>
      <c r="E7476" s="71"/>
    </row>
    <row r="7477" spans="4:5" ht="26.1" customHeight="1">
      <c r="D7477" s="64"/>
      <c r="E7477" s="71"/>
    </row>
    <row r="7478" spans="4:5" ht="26.1" customHeight="1">
      <c r="D7478" s="64"/>
      <c r="E7478" s="71"/>
    </row>
    <row r="7479" spans="4:5" ht="26.1" customHeight="1">
      <c r="D7479" s="64"/>
      <c r="E7479" s="71"/>
    </row>
    <row r="7480" spans="4:5" ht="26.1" customHeight="1">
      <c r="D7480" s="64"/>
      <c r="E7480" s="71"/>
    </row>
    <row r="7481" spans="4:5" ht="26.1" customHeight="1">
      <c r="D7481" s="64"/>
      <c r="E7481" s="71"/>
    </row>
    <row r="7482" spans="4:5" ht="26.1" customHeight="1">
      <c r="D7482" s="64"/>
      <c r="E7482" s="71"/>
    </row>
    <row r="7483" spans="4:5" ht="26.1" customHeight="1">
      <c r="D7483" s="64"/>
      <c r="E7483" s="71"/>
    </row>
    <row r="7484" spans="4:5" ht="26.1" customHeight="1">
      <c r="D7484" s="64"/>
      <c r="E7484" s="71"/>
    </row>
    <row r="7485" spans="4:5" ht="26.1" customHeight="1">
      <c r="D7485" s="64"/>
      <c r="E7485" s="71"/>
    </row>
    <row r="7486" spans="4:5" ht="26.1" customHeight="1">
      <c r="D7486" s="64"/>
      <c r="E7486" s="71"/>
    </row>
    <row r="7487" spans="4:5" ht="26.1" customHeight="1">
      <c r="D7487" s="64"/>
      <c r="E7487" s="71"/>
    </row>
    <row r="7488" spans="4:5" ht="26.1" customHeight="1">
      <c r="D7488" s="64"/>
      <c r="E7488" s="71"/>
    </row>
    <row r="7489" spans="4:5" ht="26.1" customHeight="1">
      <c r="D7489" s="64"/>
      <c r="E7489" s="71"/>
    </row>
    <row r="7490" spans="4:5" ht="26.1" customHeight="1">
      <c r="D7490" s="64"/>
      <c r="E7490" s="71"/>
    </row>
    <row r="7491" spans="4:5" ht="26.1" customHeight="1">
      <c r="D7491" s="64"/>
      <c r="E7491" s="71"/>
    </row>
    <row r="7492" spans="4:5" ht="26.1" customHeight="1">
      <c r="D7492" s="64"/>
      <c r="E7492" s="71"/>
    </row>
    <row r="7493" spans="4:5" ht="26.1" customHeight="1">
      <c r="D7493" s="64"/>
      <c r="E7493" s="71"/>
    </row>
    <row r="7494" spans="4:5" ht="26.1" customHeight="1">
      <c r="D7494" s="64"/>
      <c r="E7494" s="71"/>
    </row>
    <row r="7495" spans="4:5" ht="26.1" customHeight="1">
      <c r="D7495" s="64"/>
      <c r="E7495" s="71"/>
    </row>
    <row r="7496" spans="4:5" ht="26.1" customHeight="1">
      <c r="D7496" s="64"/>
      <c r="E7496" s="71"/>
    </row>
    <row r="7497" spans="4:5" ht="26.1" customHeight="1">
      <c r="D7497" s="64"/>
      <c r="E7497" s="71"/>
    </row>
    <row r="7498" spans="4:5" ht="26.1" customHeight="1">
      <c r="D7498" s="64"/>
      <c r="E7498" s="71"/>
    </row>
    <row r="7499" spans="4:5" ht="26.1" customHeight="1">
      <c r="D7499" s="64"/>
      <c r="E7499" s="71"/>
    </row>
    <row r="7500" spans="4:5" ht="26.1" customHeight="1">
      <c r="D7500" s="64"/>
      <c r="E7500" s="71"/>
    </row>
    <row r="7501" spans="4:5" ht="26.1" customHeight="1">
      <c r="D7501" s="64"/>
      <c r="E7501" s="71"/>
    </row>
    <row r="7502" spans="4:5" ht="26.1" customHeight="1">
      <c r="D7502" s="64"/>
      <c r="E7502" s="71"/>
    </row>
    <row r="7503" spans="4:5" ht="26.1" customHeight="1">
      <c r="D7503" s="64"/>
      <c r="E7503" s="71"/>
    </row>
    <row r="7504" spans="4:5" ht="26.1" customHeight="1">
      <c r="D7504" s="64"/>
      <c r="E7504" s="71"/>
    </row>
    <row r="7505" spans="4:5" ht="26.1" customHeight="1">
      <c r="D7505" s="64"/>
      <c r="E7505" s="71"/>
    </row>
    <row r="7506" spans="4:5" ht="26.1" customHeight="1">
      <c r="D7506" s="64"/>
      <c r="E7506" s="71"/>
    </row>
    <row r="7507" spans="4:5" ht="26.1" customHeight="1">
      <c r="D7507" s="64"/>
      <c r="E7507" s="71"/>
    </row>
    <row r="7508" spans="4:5" ht="26.1" customHeight="1">
      <c r="D7508" s="64"/>
      <c r="E7508" s="71"/>
    </row>
    <row r="7509" spans="4:5" ht="26.1" customHeight="1">
      <c r="D7509" s="64"/>
      <c r="E7509" s="71"/>
    </row>
    <row r="7510" spans="4:5" ht="26.1" customHeight="1">
      <c r="D7510" s="64"/>
      <c r="E7510" s="71"/>
    </row>
    <row r="7511" spans="4:5" ht="26.1" customHeight="1">
      <c r="D7511" s="64"/>
      <c r="E7511" s="71"/>
    </row>
    <row r="7512" spans="4:5" ht="26.1" customHeight="1">
      <c r="D7512" s="64"/>
      <c r="E7512" s="71"/>
    </row>
    <row r="7513" spans="4:5" ht="26.1" customHeight="1">
      <c r="D7513" s="64"/>
      <c r="E7513" s="71"/>
    </row>
    <row r="7514" spans="4:5" ht="26.1" customHeight="1">
      <c r="D7514" s="64"/>
      <c r="E7514" s="71"/>
    </row>
    <row r="7515" spans="4:5" ht="26.1" customHeight="1">
      <c r="D7515" s="64"/>
      <c r="E7515" s="71"/>
    </row>
    <row r="7516" spans="4:5" ht="26.1" customHeight="1">
      <c r="D7516" s="64"/>
      <c r="E7516" s="71"/>
    </row>
    <row r="7517" spans="4:5" ht="26.1" customHeight="1">
      <c r="D7517" s="64"/>
      <c r="E7517" s="71"/>
    </row>
    <row r="7518" spans="4:5" ht="26.1" customHeight="1">
      <c r="D7518" s="64"/>
      <c r="E7518" s="71"/>
    </row>
    <row r="7519" spans="4:5" ht="26.1" customHeight="1">
      <c r="D7519" s="64"/>
      <c r="E7519" s="71"/>
    </row>
    <row r="7520" spans="4:5" ht="26.1" customHeight="1">
      <c r="D7520" s="64"/>
      <c r="E7520" s="71"/>
    </row>
    <row r="7521" spans="4:5" ht="26.1" customHeight="1">
      <c r="D7521" s="64"/>
      <c r="E7521" s="71"/>
    </row>
    <row r="7522" spans="4:5" ht="26.1" customHeight="1">
      <c r="D7522" s="64"/>
      <c r="E7522" s="71"/>
    </row>
    <row r="7523" spans="4:5" ht="26.1" customHeight="1">
      <c r="D7523" s="64"/>
      <c r="E7523" s="71"/>
    </row>
    <row r="7524" spans="4:5" ht="26.1" customHeight="1">
      <c r="D7524" s="64"/>
      <c r="E7524" s="71"/>
    </row>
    <row r="7525" spans="4:5" ht="26.1" customHeight="1">
      <c r="D7525" s="64"/>
      <c r="E7525" s="71"/>
    </row>
    <row r="7526" spans="4:5" ht="26.1" customHeight="1">
      <c r="D7526" s="64"/>
      <c r="E7526" s="71"/>
    </row>
    <row r="7527" spans="4:5" ht="26.1" customHeight="1">
      <c r="D7527" s="64"/>
      <c r="E7527" s="71"/>
    </row>
    <row r="7528" spans="4:5" ht="26.1" customHeight="1">
      <c r="D7528" s="64"/>
      <c r="E7528" s="71"/>
    </row>
    <row r="7529" spans="4:5" ht="26.1" customHeight="1">
      <c r="D7529" s="64"/>
      <c r="E7529" s="71"/>
    </row>
    <row r="7530" spans="4:5" ht="26.1" customHeight="1">
      <c r="D7530" s="64"/>
      <c r="E7530" s="71"/>
    </row>
    <row r="7531" spans="4:5" ht="26.1" customHeight="1">
      <c r="D7531" s="64"/>
      <c r="E7531" s="71"/>
    </row>
    <row r="7532" spans="4:5" ht="26.1" customHeight="1">
      <c r="D7532" s="64"/>
      <c r="E7532" s="71"/>
    </row>
    <row r="7533" spans="4:5" ht="26.1" customHeight="1">
      <c r="D7533" s="64"/>
      <c r="E7533" s="71"/>
    </row>
    <row r="7534" spans="4:5" ht="26.1" customHeight="1">
      <c r="D7534" s="64"/>
      <c r="E7534" s="71"/>
    </row>
    <row r="7535" spans="4:5" ht="26.1" customHeight="1">
      <c r="D7535" s="64"/>
      <c r="E7535" s="71"/>
    </row>
    <row r="7536" spans="4:5" ht="26.1" customHeight="1">
      <c r="D7536" s="64"/>
      <c r="E7536" s="71"/>
    </row>
    <row r="7537" spans="4:5" ht="26.1" customHeight="1">
      <c r="D7537" s="64"/>
      <c r="E7537" s="71"/>
    </row>
    <row r="7538" spans="4:5" ht="26.1" customHeight="1">
      <c r="D7538" s="64"/>
      <c r="E7538" s="71"/>
    </row>
    <row r="7539" spans="4:5" ht="26.1" customHeight="1">
      <c r="D7539" s="64"/>
      <c r="E7539" s="71"/>
    </row>
    <row r="7540" spans="4:5" ht="26.1" customHeight="1">
      <c r="D7540" s="64"/>
      <c r="E7540" s="71"/>
    </row>
    <row r="7541" spans="4:5" ht="26.1" customHeight="1">
      <c r="D7541" s="64"/>
      <c r="E7541" s="71"/>
    </row>
    <row r="7542" spans="4:5" ht="26.1" customHeight="1">
      <c r="D7542" s="64"/>
      <c r="E7542" s="71"/>
    </row>
    <row r="7543" spans="4:5" ht="26.1" customHeight="1">
      <c r="D7543" s="64"/>
      <c r="E7543" s="71"/>
    </row>
    <row r="7544" spans="4:5" ht="26.1" customHeight="1">
      <c r="D7544" s="64"/>
      <c r="E7544" s="71"/>
    </row>
    <row r="7545" spans="4:5" ht="26.1" customHeight="1">
      <c r="D7545" s="64"/>
      <c r="E7545" s="71"/>
    </row>
    <row r="7546" spans="4:5" ht="26.1" customHeight="1">
      <c r="D7546" s="64"/>
      <c r="E7546" s="71"/>
    </row>
    <row r="7547" spans="4:5" ht="26.1" customHeight="1">
      <c r="D7547" s="64"/>
      <c r="E7547" s="71"/>
    </row>
    <row r="7548" spans="4:5" ht="26.1" customHeight="1">
      <c r="D7548" s="64"/>
      <c r="E7548" s="71"/>
    </row>
    <row r="7549" spans="4:5" ht="26.1" customHeight="1">
      <c r="D7549" s="64"/>
      <c r="E7549" s="71"/>
    </row>
    <row r="7550" spans="4:5" ht="26.1" customHeight="1">
      <c r="D7550" s="64"/>
      <c r="E7550" s="71"/>
    </row>
    <row r="7551" spans="4:5" ht="26.1" customHeight="1">
      <c r="D7551" s="64"/>
      <c r="E7551" s="71"/>
    </row>
    <row r="7552" spans="4:5" ht="26.1" customHeight="1">
      <c r="D7552" s="64"/>
      <c r="E7552" s="71"/>
    </row>
    <row r="7553" spans="4:5" ht="26.1" customHeight="1">
      <c r="D7553" s="64"/>
      <c r="E7553" s="71"/>
    </row>
    <row r="7554" spans="4:5" ht="26.1" customHeight="1">
      <c r="D7554" s="64"/>
      <c r="E7554" s="71"/>
    </row>
    <row r="7555" spans="4:5" ht="26.1" customHeight="1">
      <c r="D7555" s="64"/>
      <c r="E7555" s="71"/>
    </row>
    <row r="7556" spans="4:5" ht="26.1" customHeight="1">
      <c r="D7556" s="64"/>
      <c r="E7556" s="71"/>
    </row>
    <row r="7557" spans="4:5" ht="26.1" customHeight="1">
      <c r="D7557" s="64"/>
      <c r="E7557" s="71"/>
    </row>
    <row r="7558" spans="4:5" ht="26.1" customHeight="1">
      <c r="D7558" s="64"/>
      <c r="E7558" s="71"/>
    </row>
    <row r="7559" spans="4:5" ht="26.1" customHeight="1">
      <c r="D7559" s="64"/>
      <c r="E7559" s="71"/>
    </row>
    <row r="7560" spans="4:5" ht="26.1" customHeight="1">
      <c r="D7560" s="64"/>
      <c r="E7560" s="71"/>
    </row>
    <row r="7561" spans="4:5" ht="26.1" customHeight="1">
      <c r="D7561" s="64"/>
      <c r="E7561" s="71"/>
    </row>
    <row r="7562" spans="4:5" ht="26.1" customHeight="1">
      <c r="D7562" s="64"/>
      <c r="E7562" s="71"/>
    </row>
    <row r="7563" spans="4:5" ht="26.1" customHeight="1">
      <c r="D7563" s="64"/>
      <c r="E7563" s="71"/>
    </row>
    <row r="7564" spans="4:5" ht="26.1" customHeight="1">
      <c r="D7564" s="64"/>
      <c r="E7564" s="71"/>
    </row>
    <row r="7565" spans="4:5" ht="26.1" customHeight="1">
      <c r="D7565" s="64"/>
      <c r="E7565" s="71"/>
    </row>
    <row r="7566" spans="4:5" ht="26.1" customHeight="1">
      <c r="D7566" s="64"/>
      <c r="E7566" s="71"/>
    </row>
    <row r="7567" spans="4:5" ht="26.1" customHeight="1">
      <c r="D7567" s="64"/>
      <c r="E7567" s="71"/>
    </row>
    <row r="7568" spans="4:5" ht="26.1" customHeight="1">
      <c r="D7568" s="64"/>
      <c r="E7568" s="71"/>
    </row>
    <row r="7569" spans="4:5" ht="26.1" customHeight="1">
      <c r="D7569" s="64"/>
      <c r="E7569" s="71"/>
    </row>
    <row r="7570" spans="4:5" ht="26.1" customHeight="1">
      <c r="D7570" s="64"/>
      <c r="E7570" s="71"/>
    </row>
    <row r="7571" spans="4:5" ht="26.1" customHeight="1">
      <c r="D7571" s="64"/>
      <c r="E7571" s="71"/>
    </row>
    <row r="7572" spans="4:5" ht="26.1" customHeight="1">
      <c r="D7572" s="64"/>
      <c r="E7572" s="71"/>
    </row>
    <row r="7573" spans="4:5" ht="26.1" customHeight="1">
      <c r="D7573" s="64"/>
      <c r="E7573" s="71"/>
    </row>
    <row r="7574" spans="4:5" ht="26.1" customHeight="1">
      <c r="D7574" s="64"/>
      <c r="E7574" s="71"/>
    </row>
    <row r="7575" spans="4:5" ht="26.1" customHeight="1">
      <c r="D7575" s="64"/>
      <c r="E7575" s="71"/>
    </row>
    <row r="7576" spans="4:5" ht="26.1" customHeight="1">
      <c r="D7576" s="64"/>
      <c r="E7576" s="71"/>
    </row>
    <row r="7577" spans="4:5" ht="26.1" customHeight="1">
      <c r="D7577" s="64"/>
      <c r="E7577" s="71"/>
    </row>
    <row r="7578" spans="4:5" ht="26.1" customHeight="1">
      <c r="D7578" s="64"/>
      <c r="E7578" s="71"/>
    </row>
    <row r="7579" spans="4:5" ht="26.1" customHeight="1">
      <c r="D7579" s="64"/>
      <c r="E7579" s="71"/>
    </row>
    <row r="7580" spans="4:5" ht="26.1" customHeight="1">
      <c r="D7580" s="64"/>
      <c r="E7580" s="71"/>
    </row>
    <row r="7581" spans="4:5" ht="26.1" customHeight="1">
      <c r="D7581" s="64"/>
      <c r="E7581" s="71"/>
    </row>
    <row r="7582" spans="4:5" ht="26.1" customHeight="1">
      <c r="D7582" s="64"/>
      <c r="E7582" s="71"/>
    </row>
    <row r="7583" spans="4:5" ht="26.1" customHeight="1">
      <c r="D7583" s="64"/>
      <c r="E7583" s="71"/>
    </row>
    <row r="7584" spans="4:5" ht="26.1" customHeight="1">
      <c r="D7584" s="64"/>
      <c r="E7584" s="71"/>
    </row>
    <row r="7585" spans="4:5" ht="26.1" customHeight="1">
      <c r="D7585" s="64"/>
      <c r="E7585" s="71"/>
    </row>
    <row r="7586" spans="4:5" ht="26.1" customHeight="1">
      <c r="D7586" s="64"/>
      <c r="E7586" s="71"/>
    </row>
    <row r="7587" spans="4:5" ht="26.1" customHeight="1">
      <c r="D7587" s="64"/>
      <c r="E7587" s="71"/>
    </row>
    <row r="7588" spans="4:5" ht="26.1" customHeight="1">
      <c r="D7588" s="64"/>
      <c r="E7588" s="71"/>
    </row>
    <row r="7589" spans="4:5" ht="26.1" customHeight="1">
      <c r="D7589" s="64"/>
      <c r="E7589" s="71"/>
    </row>
    <row r="7590" spans="4:5" ht="26.1" customHeight="1">
      <c r="D7590" s="64"/>
      <c r="E7590" s="71"/>
    </row>
    <row r="7591" spans="4:5" ht="26.1" customHeight="1">
      <c r="D7591" s="64"/>
      <c r="E7591" s="71"/>
    </row>
    <row r="7592" spans="4:5" ht="26.1" customHeight="1">
      <c r="D7592" s="64"/>
      <c r="E7592" s="71"/>
    </row>
    <row r="7593" spans="4:5" ht="26.1" customHeight="1">
      <c r="D7593" s="64"/>
      <c r="E7593" s="71"/>
    </row>
    <row r="7594" spans="4:5" ht="26.1" customHeight="1">
      <c r="D7594" s="64"/>
      <c r="E7594" s="71"/>
    </row>
    <row r="7595" spans="4:5" ht="26.1" customHeight="1">
      <c r="D7595" s="64"/>
      <c r="E7595" s="71"/>
    </row>
    <row r="7596" spans="4:5" ht="26.1" customHeight="1">
      <c r="D7596" s="64"/>
      <c r="E7596" s="71"/>
    </row>
    <row r="7597" spans="4:5" ht="26.1" customHeight="1">
      <c r="D7597" s="64"/>
      <c r="E7597" s="71"/>
    </row>
    <row r="7598" spans="4:5" ht="26.1" customHeight="1">
      <c r="D7598" s="64"/>
      <c r="E7598" s="71"/>
    </row>
    <row r="7599" spans="4:5" ht="26.1" customHeight="1">
      <c r="D7599" s="64"/>
      <c r="E7599" s="71"/>
    </row>
    <row r="7600" spans="4:5" ht="26.1" customHeight="1">
      <c r="D7600" s="64"/>
      <c r="E7600" s="71"/>
    </row>
    <row r="7601" spans="4:5" ht="26.1" customHeight="1">
      <c r="D7601" s="64"/>
      <c r="E7601" s="71"/>
    </row>
    <row r="7602" spans="4:5" ht="26.1" customHeight="1">
      <c r="D7602" s="64"/>
      <c r="E7602" s="71"/>
    </row>
    <row r="7603" spans="4:5" ht="26.1" customHeight="1">
      <c r="D7603" s="64"/>
      <c r="E7603" s="71"/>
    </row>
    <row r="7604" spans="4:5" ht="26.1" customHeight="1">
      <c r="D7604" s="64"/>
      <c r="E7604" s="71"/>
    </row>
    <row r="7605" spans="4:5" ht="26.1" customHeight="1">
      <c r="D7605" s="64"/>
      <c r="E7605" s="71"/>
    </row>
    <row r="7606" spans="4:5" ht="26.1" customHeight="1">
      <c r="D7606" s="64"/>
      <c r="E7606" s="71"/>
    </row>
    <row r="7607" spans="4:5" ht="26.1" customHeight="1">
      <c r="D7607" s="64"/>
      <c r="E7607" s="71"/>
    </row>
    <row r="7608" spans="4:5" ht="26.1" customHeight="1">
      <c r="D7608" s="64"/>
      <c r="E7608" s="71"/>
    </row>
    <row r="7609" spans="4:5" ht="26.1" customHeight="1">
      <c r="D7609" s="64"/>
      <c r="E7609" s="71"/>
    </row>
    <row r="7610" spans="4:5" ht="26.1" customHeight="1">
      <c r="D7610" s="64"/>
      <c r="E7610" s="71"/>
    </row>
    <row r="7611" spans="4:5" ht="26.1" customHeight="1">
      <c r="D7611" s="64"/>
      <c r="E7611" s="71"/>
    </row>
    <row r="7612" spans="4:5" ht="26.1" customHeight="1">
      <c r="D7612" s="64"/>
      <c r="E7612" s="71"/>
    </row>
    <row r="7613" spans="4:5" ht="26.1" customHeight="1">
      <c r="D7613" s="64"/>
      <c r="E7613" s="71"/>
    </row>
    <row r="7614" spans="4:5" ht="26.1" customHeight="1">
      <c r="D7614" s="64"/>
      <c r="E7614" s="71"/>
    </row>
    <row r="7615" spans="4:5" ht="26.1" customHeight="1">
      <c r="D7615" s="64"/>
      <c r="E7615" s="71"/>
    </row>
    <row r="7616" spans="4:5" ht="26.1" customHeight="1">
      <c r="D7616" s="64"/>
      <c r="E7616" s="71"/>
    </row>
    <row r="7617" spans="4:5" ht="26.1" customHeight="1">
      <c r="D7617" s="64"/>
      <c r="E7617" s="71"/>
    </row>
    <row r="7618" spans="4:5" ht="26.1" customHeight="1">
      <c r="D7618" s="64"/>
      <c r="E7618" s="71"/>
    </row>
    <row r="7619" spans="4:5" ht="26.1" customHeight="1">
      <c r="D7619" s="64"/>
      <c r="E7619" s="71"/>
    </row>
    <row r="7620" spans="4:5" ht="26.1" customHeight="1">
      <c r="D7620" s="64"/>
      <c r="E7620" s="71"/>
    </row>
    <row r="7621" spans="4:5" ht="26.1" customHeight="1">
      <c r="D7621" s="64"/>
      <c r="E7621" s="71"/>
    </row>
    <row r="7622" spans="4:5" ht="26.1" customHeight="1">
      <c r="D7622" s="64"/>
      <c r="E7622" s="71"/>
    </row>
    <row r="7623" spans="4:5" ht="26.1" customHeight="1">
      <c r="D7623" s="64"/>
      <c r="E7623" s="71"/>
    </row>
    <row r="7624" spans="4:5" ht="26.1" customHeight="1">
      <c r="D7624" s="64"/>
      <c r="E7624" s="71"/>
    </row>
    <row r="7625" spans="4:5" ht="26.1" customHeight="1">
      <c r="D7625" s="64"/>
      <c r="E7625" s="71"/>
    </row>
    <row r="7626" spans="4:5" ht="26.1" customHeight="1">
      <c r="D7626" s="64"/>
      <c r="E7626" s="71"/>
    </row>
    <row r="7627" spans="4:5" ht="26.1" customHeight="1">
      <c r="D7627" s="64"/>
      <c r="E7627" s="71"/>
    </row>
    <row r="7628" spans="4:5" ht="26.1" customHeight="1">
      <c r="D7628" s="64"/>
      <c r="E7628" s="71"/>
    </row>
    <row r="7629" spans="4:5" ht="26.1" customHeight="1">
      <c r="D7629" s="64"/>
      <c r="E7629" s="71"/>
    </row>
    <row r="7630" spans="4:5" ht="26.1" customHeight="1">
      <c r="D7630" s="64"/>
      <c r="E7630" s="71"/>
    </row>
    <row r="7631" spans="4:5" ht="26.1" customHeight="1">
      <c r="D7631" s="64"/>
      <c r="E7631" s="71"/>
    </row>
    <row r="7632" spans="4:5" ht="26.1" customHeight="1">
      <c r="D7632" s="64"/>
      <c r="E7632" s="71"/>
    </row>
    <row r="7633" spans="4:5" ht="26.1" customHeight="1">
      <c r="D7633" s="64"/>
      <c r="E7633" s="71"/>
    </row>
    <row r="7634" spans="4:5" ht="26.1" customHeight="1">
      <c r="D7634" s="64"/>
      <c r="E7634" s="71"/>
    </row>
    <row r="7635" spans="4:5" ht="26.1" customHeight="1">
      <c r="D7635" s="64"/>
      <c r="E7635" s="71"/>
    </row>
    <row r="7636" spans="4:5" ht="26.1" customHeight="1">
      <c r="D7636" s="64"/>
      <c r="E7636" s="71"/>
    </row>
    <row r="7637" spans="4:5" ht="26.1" customHeight="1">
      <c r="D7637" s="64"/>
      <c r="E7637" s="71"/>
    </row>
    <row r="7638" spans="4:5" ht="26.1" customHeight="1">
      <c r="D7638" s="64"/>
      <c r="E7638" s="71"/>
    </row>
    <row r="7639" spans="4:5" ht="26.1" customHeight="1">
      <c r="D7639" s="64"/>
      <c r="E7639" s="71"/>
    </row>
    <row r="7640" spans="4:5" ht="26.1" customHeight="1">
      <c r="D7640" s="64"/>
      <c r="E7640" s="71"/>
    </row>
    <row r="7641" spans="4:5" ht="26.1" customHeight="1">
      <c r="D7641" s="64"/>
      <c r="E7641" s="71"/>
    </row>
    <row r="7642" spans="4:5" ht="26.1" customHeight="1">
      <c r="D7642" s="64"/>
      <c r="E7642" s="71"/>
    </row>
    <row r="7643" spans="4:5" ht="26.1" customHeight="1">
      <c r="D7643" s="64"/>
      <c r="E7643" s="71"/>
    </row>
    <row r="7644" spans="4:5" ht="26.1" customHeight="1">
      <c r="D7644" s="64"/>
      <c r="E7644" s="71"/>
    </row>
    <row r="7645" spans="4:5" ht="26.1" customHeight="1">
      <c r="D7645" s="64"/>
      <c r="E7645" s="71"/>
    </row>
    <row r="7646" spans="4:5" ht="26.1" customHeight="1">
      <c r="D7646" s="64"/>
      <c r="E7646" s="71"/>
    </row>
    <row r="7647" spans="4:5" ht="26.1" customHeight="1">
      <c r="D7647" s="64"/>
      <c r="E7647" s="71"/>
    </row>
    <row r="7648" spans="4:5" ht="26.1" customHeight="1">
      <c r="D7648" s="64"/>
      <c r="E7648" s="71"/>
    </row>
    <row r="7649" spans="4:5" ht="26.1" customHeight="1">
      <c r="D7649" s="64"/>
      <c r="E7649" s="71"/>
    </row>
    <row r="7650" spans="4:5" ht="26.1" customHeight="1">
      <c r="D7650" s="64"/>
      <c r="E7650" s="71"/>
    </row>
    <row r="7651" spans="4:5" ht="26.1" customHeight="1">
      <c r="D7651" s="64"/>
      <c r="E7651" s="71"/>
    </row>
    <row r="7652" spans="4:5" ht="26.1" customHeight="1">
      <c r="D7652" s="64"/>
      <c r="E7652" s="71"/>
    </row>
    <row r="7653" spans="4:5" ht="26.1" customHeight="1">
      <c r="D7653" s="64"/>
      <c r="E7653" s="71"/>
    </row>
    <row r="7654" spans="4:5" ht="26.1" customHeight="1">
      <c r="D7654" s="64"/>
      <c r="E7654" s="71"/>
    </row>
    <row r="7655" spans="4:5" ht="26.1" customHeight="1">
      <c r="D7655" s="64"/>
      <c r="E7655" s="71"/>
    </row>
    <row r="7656" spans="4:5" ht="26.1" customHeight="1">
      <c r="D7656" s="64"/>
      <c r="E7656" s="71"/>
    </row>
    <row r="7657" spans="4:5" ht="26.1" customHeight="1">
      <c r="D7657" s="64"/>
      <c r="E7657" s="71"/>
    </row>
    <row r="7658" spans="4:5" ht="26.1" customHeight="1">
      <c r="D7658" s="64"/>
      <c r="E7658" s="71"/>
    </row>
    <row r="7659" spans="4:5" ht="26.1" customHeight="1">
      <c r="D7659" s="64"/>
      <c r="E7659" s="71"/>
    </row>
    <row r="7660" spans="4:5" ht="26.1" customHeight="1">
      <c r="D7660" s="64"/>
      <c r="E7660" s="71"/>
    </row>
    <row r="7661" spans="4:5" ht="26.1" customHeight="1">
      <c r="D7661" s="64"/>
      <c r="E7661" s="71"/>
    </row>
    <row r="7662" spans="4:5" ht="26.1" customHeight="1">
      <c r="D7662" s="64"/>
      <c r="E7662" s="71"/>
    </row>
    <row r="7663" spans="4:5" ht="26.1" customHeight="1">
      <c r="D7663" s="64"/>
      <c r="E7663" s="71"/>
    </row>
    <row r="7664" spans="4:5" ht="26.1" customHeight="1">
      <c r="D7664" s="64"/>
      <c r="E7664" s="71"/>
    </row>
    <row r="7665" spans="4:5" ht="26.1" customHeight="1">
      <c r="D7665" s="64"/>
      <c r="E7665" s="71"/>
    </row>
    <row r="7666" spans="4:5" ht="26.1" customHeight="1">
      <c r="D7666" s="64"/>
      <c r="E7666" s="71"/>
    </row>
    <row r="7667" spans="4:5" ht="26.1" customHeight="1">
      <c r="D7667" s="64"/>
      <c r="E7667" s="71"/>
    </row>
    <row r="7668" spans="4:5" ht="26.1" customHeight="1">
      <c r="D7668" s="64"/>
      <c r="E7668" s="71"/>
    </row>
    <row r="7669" spans="4:5" ht="26.1" customHeight="1">
      <c r="D7669" s="64"/>
      <c r="E7669" s="71"/>
    </row>
    <row r="7670" spans="4:5" ht="26.1" customHeight="1">
      <c r="D7670" s="64"/>
      <c r="E7670" s="71"/>
    </row>
    <row r="7671" spans="4:5" ht="26.1" customHeight="1">
      <c r="D7671" s="64"/>
      <c r="E7671" s="71"/>
    </row>
    <row r="7672" spans="4:5" ht="26.1" customHeight="1">
      <c r="D7672" s="64"/>
      <c r="E7672" s="71"/>
    </row>
    <row r="7673" spans="4:5" ht="26.1" customHeight="1">
      <c r="D7673" s="64"/>
      <c r="E7673" s="71"/>
    </row>
    <row r="7674" spans="4:5" ht="26.1" customHeight="1">
      <c r="D7674" s="64"/>
      <c r="E7674" s="71"/>
    </row>
    <row r="7675" spans="4:5" ht="26.1" customHeight="1">
      <c r="D7675" s="64"/>
      <c r="E7675" s="71"/>
    </row>
    <row r="7676" spans="4:5" ht="26.1" customHeight="1">
      <c r="D7676" s="64"/>
      <c r="E7676" s="71"/>
    </row>
    <row r="7677" spans="4:5" ht="26.1" customHeight="1">
      <c r="D7677" s="64"/>
      <c r="E7677" s="71"/>
    </row>
    <row r="7678" spans="4:5" ht="26.1" customHeight="1">
      <c r="D7678" s="64"/>
      <c r="E7678" s="71"/>
    </row>
    <row r="7679" spans="4:5" ht="26.1" customHeight="1">
      <c r="D7679" s="64"/>
      <c r="E7679" s="71"/>
    </row>
    <row r="7680" spans="4:5" ht="26.1" customHeight="1">
      <c r="D7680" s="64"/>
      <c r="E7680" s="71"/>
    </row>
    <row r="7681" spans="4:5" ht="26.1" customHeight="1">
      <c r="D7681" s="64"/>
      <c r="E7681" s="71"/>
    </row>
    <row r="7682" spans="4:5" ht="26.1" customHeight="1">
      <c r="D7682" s="64"/>
      <c r="E7682" s="71"/>
    </row>
    <row r="7683" spans="4:5" ht="26.1" customHeight="1">
      <c r="D7683" s="64"/>
      <c r="E7683" s="71"/>
    </row>
    <row r="7684" spans="4:5" ht="26.1" customHeight="1">
      <c r="D7684" s="64"/>
      <c r="E7684" s="71"/>
    </row>
    <row r="7685" spans="4:5" ht="26.1" customHeight="1">
      <c r="D7685" s="64"/>
      <c r="E7685" s="71"/>
    </row>
    <row r="7686" spans="4:5" ht="26.1" customHeight="1">
      <c r="D7686" s="64"/>
      <c r="E7686" s="71"/>
    </row>
    <row r="7687" spans="4:5" ht="26.1" customHeight="1">
      <c r="D7687" s="64"/>
      <c r="E7687" s="71"/>
    </row>
    <row r="7688" spans="4:5" ht="26.1" customHeight="1">
      <c r="D7688" s="64"/>
      <c r="E7688" s="71"/>
    </row>
    <row r="7689" spans="4:5" ht="26.1" customHeight="1">
      <c r="D7689" s="64"/>
      <c r="E7689" s="71"/>
    </row>
    <row r="7690" spans="4:5" ht="26.1" customHeight="1">
      <c r="D7690" s="64"/>
      <c r="E7690" s="71"/>
    </row>
    <row r="7691" spans="4:5" ht="26.1" customHeight="1">
      <c r="D7691" s="64"/>
      <c r="E7691" s="71"/>
    </row>
    <row r="7692" spans="4:5" ht="26.1" customHeight="1">
      <c r="D7692" s="64"/>
      <c r="E7692" s="71"/>
    </row>
    <row r="7693" spans="4:5" ht="26.1" customHeight="1">
      <c r="D7693" s="64"/>
      <c r="E7693" s="71"/>
    </row>
    <row r="7694" spans="4:5" ht="26.1" customHeight="1">
      <c r="D7694" s="64"/>
      <c r="E7694" s="71"/>
    </row>
    <row r="7695" spans="4:5" ht="26.1" customHeight="1">
      <c r="D7695" s="64"/>
      <c r="E7695" s="71"/>
    </row>
    <row r="7696" spans="4:5" ht="26.1" customHeight="1">
      <c r="D7696" s="64"/>
      <c r="E7696" s="71"/>
    </row>
    <row r="7697" spans="4:5" ht="26.1" customHeight="1">
      <c r="D7697" s="64"/>
      <c r="E7697" s="71"/>
    </row>
    <row r="7698" spans="4:5" ht="26.1" customHeight="1">
      <c r="D7698" s="64"/>
      <c r="E7698" s="71"/>
    </row>
    <row r="7699" spans="4:5" ht="26.1" customHeight="1">
      <c r="D7699" s="64"/>
      <c r="E7699" s="71"/>
    </row>
    <row r="7700" spans="4:5" ht="26.1" customHeight="1">
      <c r="D7700" s="64"/>
      <c r="E7700" s="71"/>
    </row>
    <row r="7701" spans="4:5" ht="26.1" customHeight="1">
      <c r="D7701" s="64"/>
      <c r="E7701" s="71"/>
    </row>
    <row r="7702" spans="4:5" ht="26.1" customHeight="1">
      <c r="D7702" s="64"/>
      <c r="E7702" s="71"/>
    </row>
    <row r="7703" spans="4:5" ht="26.1" customHeight="1">
      <c r="D7703" s="64"/>
      <c r="E7703" s="71"/>
    </row>
    <row r="7704" spans="4:5" ht="26.1" customHeight="1">
      <c r="D7704" s="64"/>
      <c r="E7704" s="71"/>
    </row>
    <row r="7705" spans="4:5" ht="26.1" customHeight="1">
      <c r="D7705" s="64"/>
      <c r="E7705" s="71"/>
    </row>
    <row r="7706" spans="4:5" ht="26.1" customHeight="1">
      <c r="D7706" s="64"/>
      <c r="E7706" s="71"/>
    </row>
    <row r="7707" spans="4:5" ht="26.1" customHeight="1">
      <c r="D7707" s="64"/>
      <c r="E7707" s="71"/>
    </row>
    <row r="7708" spans="4:5" ht="26.1" customHeight="1">
      <c r="D7708" s="64"/>
      <c r="E7708" s="71"/>
    </row>
    <row r="7709" spans="4:5" ht="26.1" customHeight="1">
      <c r="D7709" s="64"/>
      <c r="E7709" s="71"/>
    </row>
    <row r="7710" spans="4:5" ht="26.1" customHeight="1">
      <c r="D7710" s="64"/>
      <c r="E7710" s="71"/>
    </row>
    <row r="7711" spans="4:5" ht="26.1" customHeight="1">
      <c r="D7711" s="64"/>
      <c r="E7711" s="71"/>
    </row>
    <row r="7712" spans="4:5" ht="26.1" customHeight="1">
      <c r="D7712" s="64"/>
      <c r="E7712" s="71"/>
    </row>
    <row r="7713" spans="4:5" ht="26.1" customHeight="1">
      <c r="D7713" s="64"/>
      <c r="E7713" s="71"/>
    </row>
    <row r="7714" spans="4:5" ht="26.1" customHeight="1">
      <c r="D7714" s="64"/>
      <c r="E7714" s="71"/>
    </row>
    <row r="7715" spans="4:5" ht="26.1" customHeight="1">
      <c r="D7715" s="64"/>
      <c r="E7715" s="71"/>
    </row>
    <row r="7716" spans="4:5" ht="26.1" customHeight="1">
      <c r="D7716" s="64"/>
      <c r="E7716" s="71"/>
    </row>
    <row r="7717" spans="4:5" ht="26.1" customHeight="1">
      <c r="D7717" s="64"/>
      <c r="E7717" s="71"/>
    </row>
    <row r="7718" spans="4:5" ht="26.1" customHeight="1">
      <c r="D7718" s="64"/>
      <c r="E7718" s="71"/>
    </row>
    <row r="7719" spans="4:5" ht="26.1" customHeight="1">
      <c r="D7719" s="64"/>
      <c r="E7719" s="71"/>
    </row>
    <row r="7720" spans="4:5" ht="26.1" customHeight="1">
      <c r="D7720" s="64"/>
      <c r="E7720" s="71"/>
    </row>
    <row r="7721" spans="4:5" ht="26.1" customHeight="1">
      <c r="D7721" s="64"/>
      <c r="E7721" s="71"/>
    </row>
    <row r="7722" spans="4:5" ht="26.1" customHeight="1">
      <c r="D7722" s="64"/>
      <c r="E7722" s="71"/>
    </row>
    <row r="7723" spans="4:5" ht="26.1" customHeight="1">
      <c r="D7723" s="64"/>
      <c r="E7723" s="71"/>
    </row>
    <row r="7724" spans="4:5" ht="26.1" customHeight="1">
      <c r="D7724" s="64"/>
      <c r="E7724" s="71"/>
    </row>
    <row r="7725" spans="4:5" ht="26.1" customHeight="1">
      <c r="D7725" s="64"/>
      <c r="E7725" s="71"/>
    </row>
    <row r="7726" spans="4:5" ht="26.1" customHeight="1">
      <c r="D7726" s="64"/>
      <c r="E7726" s="71"/>
    </row>
    <row r="7727" spans="4:5" ht="26.1" customHeight="1">
      <c r="D7727" s="64"/>
      <c r="E7727" s="71"/>
    </row>
    <row r="7728" spans="4:5" ht="26.1" customHeight="1">
      <c r="D7728" s="64"/>
      <c r="E7728" s="71"/>
    </row>
    <row r="7729" spans="4:5" ht="26.1" customHeight="1">
      <c r="D7729" s="64"/>
      <c r="E7729" s="71"/>
    </row>
    <row r="7730" spans="4:5" ht="26.1" customHeight="1">
      <c r="D7730" s="64"/>
      <c r="E7730" s="71"/>
    </row>
    <row r="7731" spans="4:5" ht="26.1" customHeight="1">
      <c r="D7731" s="64"/>
      <c r="E7731" s="71"/>
    </row>
    <row r="7732" spans="4:5" ht="26.1" customHeight="1">
      <c r="D7732" s="64"/>
      <c r="E7732" s="71"/>
    </row>
    <row r="7733" spans="4:5" ht="26.1" customHeight="1">
      <c r="D7733" s="64"/>
      <c r="E7733" s="71"/>
    </row>
    <row r="7734" spans="4:5" ht="26.1" customHeight="1">
      <c r="D7734" s="64"/>
      <c r="E7734" s="71"/>
    </row>
    <row r="7735" spans="4:5" ht="26.1" customHeight="1">
      <c r="D7735" s="64"/>
      <c r="E7735" s="71"/>
    </row>
    <row r="7736" spans="4:5" ht="26.1" customHeight="1">
      <c r="D7736" s="64"/>
      <c r="E7736" s="71"/>
    </row>
    <row r="7737" spans="4:5" ht="26.1" customHeight="1">
      <c r="D7737" s="64"/>
      <c r="E7737" s="71"/>
    </row>
    <row r="7738" spans="4:5" ht="26.1" customHeight="1">
      <c r="D7738" s="64"/>
      <c r="E7738" s="71"/>
    </row>
    <row r="7739" spans="4:5" ht="26.1" customHeight="1">
      <c r="D7739" s="64"/>
      <c r="E7739" s="71"/>
    </row>
    <row r="7740" spans="4:5" ht="26.1" customHeight="1">
      <c r="D7740" s="64"/>
      <c r="E7740" s="71"/>
    </row>
    <row r="7741" spans="4:5" ht="26.1" customHeight="1">
      <c r="D7741" s="64"/>
      <c r="E7741" s="71"/>
    </row>
    <row r="7742" spans="4:5" ht="26.1" customHeight="1">
      <c r="D7742" s="64"/>
      <c r="E7742" s="71"/>
    </row>
    <row r="7743" spans="4:5" ht="26.1" customHeight="1">
      <c r="D7743" s="64"/>
      <c r="E7743" s="71"/>
    </row>
    <row r="7744" spans="4:5" ht="26.1" customHeight="1">
      <c r="D7744" s="64"/>
      <c r="E7744" s="71"/>
    </row>
    <row r="7745" spans="4:5" ht="26.1" customHeight="1">
      <c r="D7745" s="64"/>
      <c r="E7745" s="71"/>
    </row>
    <row r="7746" spans="4:5" ht="26.1" customHeight="1">
      <c r="D7746" s="64"/>
      <c r="E7746" s="71"/>
    </row>
    <row r="7747" spans="4:5" ht="26.1" customHeight="1">
      <c r="D7747" s="64"/>
      <c r="E7747" s="71"/>
    </row>
    <row r="7748" spans="4:5" ht="26.1" customHeight="1">
      <c r="D7748" s="64"/>
      <c r="E7748" s="71"/>
    </row>
    <row r="7749" spans="4:5" ht="26.1" customHeight="1">
      <c r="D7749" s="64"/>
      <c r="E7749" s="71"/>
    </row>
    <row r="7750" spans="4:5" ht="26.1" customHeight="1">
      <c r="D7750" s="64"/>
      <c r="E7750" s="71"/>
    </row>
    <row r="7751" spans="4:5" ht="26.1" customHeight="1">
      <c r="D7751" s="64"/>
      <c r="E7751" s="71"/>
    </row>
    <row r="7752" spans="4:5" ht="26.1" customHeight="1">
      <c r="D7752" s="64"/>
      <c r="E7752" s="71"/>
    </row>
    <row r="7753" spans="4:5" ht="26.1" customHeight="1">
      <c r="D7753" s="64"/>
      <c r="E7753" s="71"/>
    </row>
    <row r="7754" spans="4:5" ht="26.1" customHeight="1">
      <c r="D7754" s="64"/>
      <c r="E7754" s="71"/>
    </row>
    <row r="7755" spans="4:5" ht="26.1" customHeight="1">
      <c r="D7755" s="64"/>
      <c r="E7755" s="71"/>
    </row>
    <row r="7756" spans="4:5" ht="26.1" customHeight="1">
      <c r="D7756" s="64"/>
      <c r="E7756" s="71"/>
    </row>
    <row r="7757" spans="4:5" ht="26.1" customHeight="1">
      <c r="D7757" s="64"/>
      <c r="E7757" s="71"/>
    </row>
    <row r="7758" spans="4:5" ht="26.1" customHeight="1">
      <c r="D7758" s="64"/>
      <c r="E7758" s="71"/>
    </row>
    <row r="7759" spans="4:5" ht="26.1" customHeight="1">
      <c r="D7759" s="64"/>
      <c r="E7759" s="71"/>
    </row>
    <row r="7760" spans="4:5" ht="26.1" customHeight="1">
      <c r="D7760" s="64"/>
      <c r="E7760" s="71"/>
    </row>
    <row r="7761" spans="4:5" ht="26.1" customHeight="1">
      <c r="D7761" s="64"/>
      <c r="E7761" s="71"/>
    </row>
    <row r="7762" spans="4:5" ht="26.1" customHeight="1">
      <c r="D7762" s="64"/>
      <c r="E7762" s="71"/>
    </row>
    <row r="7763" spans="4:5" ht="26.1" customHeight="1">
      <c r="D7763" s="64"/>
      <c r="E7763" s="71"/>
    </row>
    <row r="7764" spans="4:5" ht="26.1" customHeight="1">
      <c r="D7764" s="64"/>
      <c r="E7764" s="71"/>
    </row>
    <row r="7765" spans="4:5" ht="26.1" customHeight="1">
      <c r="D7765" s="64"/>
      <c r="E7765" s="71"/>
    </row>
    <row r="7766" spans="4:5" ht="26.1" customHeight="1">
      <c r="D7766" s="64"/>
      <c r="E7766" s="71"/>
    </row>
    <row r="7767" spans="4:5" ht="26.1" customHeight="1">
      <c r="D7767" s="64"/>
      <c r="E7767" s="71"/>
    </row>
    <row r="7768" spans="4:5" ht="26.1" customHeight="1">
      <c r="D7768" s="64"/>
      <c r="E7768" s="71"/>
    </row>
    <row r="7769" spans="4:5" ht="26.1" customHeight="1">
      <c r="D7769" s="64"/>
      <c r="E7769" s="71"/>
    </row>
    <row r="7770" spans="4:5" ht="26.1" customHeight="1">
      <c r="D7770" s="64"/>
      <c r="E7770" s="71"/>
    </row>
    <row r="7771" spans="4:5" ht="26.1" customHeight="1">
      <c r="D7771" s="64"/>
      <c r="E7771" s="71"/>
    </row>
    <row r="7772" spans="4:5" ht="26.1" customHeight="1">
      <c r="D7772" s="64"/>
      <c r="E7772" s="71"/>
    </row>
    <row r="7773" spans="4:5" ht="26.1" customHeight="1">
      <c r="D7773" s="64"/>
      <c r="E7773" s="71"/>
    </row>
    <row r="7774" spans="4:5" ht="26.1" customHeight="1">
      <c r="D7774" s="64"/>
      <c r="E7774" s="71"/>
    </row>
    <row r="7775" spans="4:5" ht="26.1" customHeight="1">
      <c r="D7775" s="64"/>
      <c r="E7775" s="71"/>
    </row>
    <row r="7776" spans="4:5" ht="26.1" customHeight="1">
      <c r="D7776" s="64"/>
      <c r="E7776" s="71"/>
    </row>
    <row r="7777" spans="4:5" ht="26.1" customHeight="1">
      <c r="D7777" s="64"/>
      <c r="E7777" s="71"/>
    </row>
    <row r="7778" spans="4:5" ht="26.1" customHeight="1">
      <c r="D7778" s="64"/>
      <c r="E7778" s="71"/>
    </row>
    <row r="7779" spans="4:5" ht="26.1" customHeight="1">
      <c r="D7779" s="64"/>
      <c r="E7779" s="71"/>
    </row>
    <row r="7780" spans="4:5" ht="26.1" customHeight="1">
      <c r="D7780" s="64"/>
      <c r="E7780" s="71"/>
    </row>
    <row r="7781" spans="4:5" ht="26.1" customHeight="1">
      <c r="D7781" s="64"/>
      <c r="E7781" s="71"/>
    </row>
    <row r="7782" spans="4:5" ht="26.1" customHeight="1">
      <c r="D7782" s="64"/>
      <c r="E7782" s="71"/>
    </row>
    <row r="7783" spans="4:5" ht="26.1" customHeight="1">
      <c r="D7783" s="64"/>
      <c r="E7783" s="71"/>
    </row>
    <row r="7784" spans="4:5" ht="26.1" customHeight="1">
      <c r="D7784" s="64"/>
      <c r="E7784" s="71"/>
    </row>
    <row r="7785" spans="4:5" ht="26.1" customHeight="1">
      <c r="D7785" s="64"/>
      <c r="E7785" s="71"/>
    </row>
    <row r="7786" spans="4:5" ht="26.1" customHeight="1">
      <c r="D7786" s="64"/>
      <c r="E7786" s="71"/>
    </row>
    <row r="7787" spans="4:5" ht="26.1" customHeight="1">
      <c r="D7787" s="64"/>
      <c r="E7787" s="71"/>
    </row>
    <row r="7788" spans="4:5" ht="26.1" customHeight="1">
      <c r="D7788" s="64"/>
      <c r="E7788" s="71"/>
    </row>
    <row r="7789" spans="4:5" ht="26.1" customHeight="1">
      <c r="D7789" s="64"/>
      <c r="E7789" s="71"/>
    </row>
    <row r="7790" spans="4:5" ht="26.1" customHeight="1">
      <c r="D7790" s="64"/>
      <c r="E7790" s="71"/>
    </row>
    <row r="7791" spans="4:5" ht="26.1" customHeight="1">
      <c r="D7791" s="64"/>
      <c r="E7791" s="71"/>
    </row>
    <row r="7792" spans="4:5" ht="26.1" customHeight="1">
      <c r="D7792" s="64"/>
      <c r="E7792" s="71"/>
    </row>
    <row r="7793" spans="4:5" ht="26.1" customHeight="1">
      <c r="D7793" s="64"/>
      <c r="E7793" s="71"/>
    </row>
    <row r="7794" spans="4:5" ht="26.1" customHeight="1">
      <c r="D7794" s="64"/>
      <c r="E7794" s="71"/>
    </row>
    <row r="7795" spans="4:5" ht="26.1" customHeight="1">
      <c r="D7795" s="64"/>
      <c r="E7795" s="71"/>
    </row>
    <row r="7796" spans="4:5" ht="26.1" customHeight="1">
      <c r="D7796" s="64"/>
      <c r="E7796" s="71"/>
    </row>
    <row r="7797" spans="4:5" ht="26.1" customHeight="1">
      <c r="D7797" s="64"/>
      <c r="E7797" s="71"/>
    </row>
    <row r="7798" spans="4:5" ht="26.1" customHeight="1">
      <c r="D7798" s="64"/>
      <c r="E7798" s="71"/>
    </row>
    <row r="7799" spans="4:5" ht="26.1" customHeight="1">
      <c r="D7799" s="64"/>
      <c r="E7799" s="71"/>
    </row>
    <row r="7800" spans="4:5" ht="26.1" customHeight="1">
      <c r="D7800" s="64"/>
      <c r="E7800" s="71"/>
    </row>
    <row r="7801" spans="4:5" ht="26.1" customHeight="1">
      <c r="D7801" s="64"/>
      <c r="E7801" s="71"/>
    </row>
    <row r="7802" spans="4:5" ht="26.1" customHeight="1">
      <c r="D7802" s="64"/>
      <c r="E7802" s="71"/>
    </row>
    <row r="7803" spans="4:5" ht="26.1" customHeight="1">
      <c r="D7803" s="64"/>
      <c r="E7803" s="71"/>
    </row>
    <row r="7804" spans="4:5" ht="26.1" customHeight="1">
      <c r="D7804" s="64"/>
      <c r="E7804" s="71"/>
    </row>
    <row r="7805" spans="4:5" ht="26.1" customHeight="1">
      <c r="D7805" s="64"/>
      <c r="E7805" s="71"/>
    </row>
    <row r="7806" spans="4:5" ht="26.1" customHeight="1">
      <c r="D7806" s="64"/>
      <c r="E7806" s="71"/>
    </row>
    <row r="7807" spans="4:5" ht="26.1" customHeight="1">
      <c r="D7807" s="64"/>
      <c r="E7807" s="71"/>
    </row>
    <row r="7808" spans="4:5" ht="26.1" customHeight="1">
      <c r="D7808" s="64"/>
      <c r="E7808" s="71"/>
    </row>
    <row r="7809" spans="4:5" ht="26.1" customHeight="1">
      <c r="D7809" s="64"/>
      <c r="E7809" s="71"/>
    </row>
    <row r="7810" spans="4:5" ht="26.1" customHeight="1">
      <c r="D7810" s="64"/>
      <c r="E7810" s="71"/>
    </row>
    <row r="7811" spans="4:5" ht="26.1" customHeight="1">
      <c r="D7811" s="64"/>
      <c r="E7811" s="71"/>
    </row>
    <row r="7812" spans="4:5" ht="26.1" customHeight="1">
      <c r="D7812" s="64"/>
      <c r="E7812" s="71"/>
    </row>
    <row r="7813" spans="4:5" ht="26.1" customHeight="1">
      <c r="D7813" s="64"/>
      <c r="E7813" s="71"/>
    </row>
    <row r="7814" spans="4:5" ht="26.1" customHeight="1">
      <c r="D7814" s="64"/>
      <c r="E7814" s="71"/>
    </row>
    <row r="7815" spans="4:5" ht="26.1" customHeight="1">
      <c r="D7815" s="64"/>
      <c r="E7815" s="71"/>
    </row>
    <row r="7816" spans="4:5" ht="26.1" customHeight="1">
      <c r="D7816" s="64"/>
      <c r="E7816" s="71"/>
    </row>
    <row r="7817" spans="4:5" ht="26.1" customHeight="1">
      <c r="D7817" s="64"/>
      <c r="E7817" s="71"/>
    </row>
    <row r="7818" spans="4:5" ht="26.1" customHeight="1">
      <c r="D7818" s="64"/>
      <c r="E7818" s="71"/>
    </row>
    <row r="7819" spans="4:5" ht="26.1" customHeight="1">
      <c r="D7819" s="64"/>
      <c r="E7819" s="71"/>
    </row>
    <row r="7820" spans="4:5" ht="26.1" customHeight="1">
      <c r="D7820" s="64"/>
      <c r="E7820" s="71"/>
    </row>
    <row r="7821" spans="4:5" ht="26.1" customHeight="1">
      <c r="D7821" s="64"/>
      <c r="E7821" s="71"/>
    </row>
    <row r="7822" spans="4:5" ht="26.1" customHeight="1">
      <c r="D7822" s="64"/>
      <c r="E7822" s="71"/>
    </row>
    <row r="7823" spans="4:5" ht="26.1" customHeight="1">
      <c r="D7823" s="64"/>
      <c r="E7823" s="71"/>
    </row>
    <row r="7824" spans="4:5" ht="26.1" customHeight="1">
      <c r="D7824" s="64"/>
      <c r="E7824" s="71"/>
    </row>
    <row r="7825" spans="4:5" ht="26.1" customHeight="1">
      <c r="D7825" s="64"/>
      <c r="E7825" s="71"/>
    </row>
    <row r="7826" spans="4:5" ht="26.1" customHeight="1">
      <c r="D7826" s="64"/>
      <c r="E7826" s="71"/>
    </row>
    <row r="7827" spans="4:5" ht="26.1" customHeight="1">
      <c r="D7827" s="64"/>
      <c r="E7827" s="71"/>
    </row>
    <row r="7828" spans="4:5" ht="26.1" customHeight="1">
      <c r="D7828" s="64"/>
      <c r="E7828" s="71"/>
    </row>
    <row r="7829" spans="4:5" ht="26.1" customHeight="1">
      <c r="D7829" s="64"/>
      <c r="E7829" s="71"/>
    </row>
    <row r="7830" spans="4:5" ht="26.1" customHeight="1">
      <c r="D7830" s="64"/>
      <c r="E7830" s="71"/>
    </row>
    <row r="7831" spans="4:5" ht="26.1" customHeight="1">
      <c r="D7831" s="64"/>
      <c r="E7831" s="71"/>
    </row>
    <row r="7832" spans="4:5" ht="26.1" customHeight="1">
      <c r="D7832" s="64"/>
      <c r="E7832" s="71"/>
    </row>
    <row r="7833" spans="4:5" ht="26.1" customHeight="1">
      <c r="D7833" s="64"/>
      <c r="E7833" s="71"/>
    </row>
    <row r="7834" spans="4:5" ht="26.1" customHeight="1">
      <c r="D7834" s="64"/>
      <c r="E7834" s="71"/>
    </row>
    <row r="7835" spans="4:5" ht="26.1" customHeight="1">
      <c r="D7835" s="64"/>
      <c r="E7835" s="71"/>
    </row>
    <row r="7836" spans="4:5" ht="26.1" customHeight="1">
      <c r="D7836" s="64"/>
      <c r="E7836" s="71"/>
    </row>
    <row r="7837" spans="4:5" ht="26.1" customHeight="1">
      <c r="D7837" s="64"/>
      <c r="E7837" s="71"/>
    </row>
    <row r="7838" spans="4:5" ht="26.1" customHeight="1">
      <c r="D7838" s="64"/>
      <c r="E7838" s="71"/>
    </row>
    <row r="7839" spans="4:5" ht="26.1" customHeight="1">
      <c r="D7839" s="64"/>
      <c r="E7839" s="71"/>
    </row>
    <row r="7840" spans="4:5" ht="26.1" customHeight="1">
      <c r="D7840" s="64"/>
      <c r="E7840" s="71"/>
    </row>
    <row r="7841" spans="4:5" ht="26.1" customHeight="1">
      <c r="D7841" s="64"/>
      <c r="E7841" s="71"/>
    </row>
    <row r="7842" spans="4:5" ht="26.1" customHeight="1">
      <c r="D7842" s="64"/>
      <c r="E7842" s="71"/>
    </row>
    <row r="7843" spans="4:5" ht="26.1" customHeight="1">
      <c r="D7843" s="64"/>
      <c r="E7843" s="71"/>
    </row>
    <row r="7844" spans="4:5" ht="26.1" customHeight="1">
      <c r="D7844" s="64"/>
      <c r="E7844" s="71"/>
    </row>
    <row r="7845" spans="4:5" ht="26.1" customHeight="1">
      <c r="D7845" s="64"/>
      <c r="E7845" s="71"/>
    </row>
    <row r="7846" spans="4:5" ht="26.1" customHeight="1">
      <c r="D7846" s="64"/>
      <c r="E7846" s="71"/>
    </row>
    <row r="7847" spans="4:5" ht="26.1" customHeight="1">
      <c r="D7847" s="64"/>
      <c r="E7847" s="71"/>
    </row>
    <row r="7848" spans="4:5" ht="26.1" customHeight="1">
      <c r="D7848" s="64"/>
      <c r="E7848" s="71"/>
    </row>
    <row r="7849" spans="4:5" ht="26.1" customHeight="1">
      <c r="D7849" s="64"/>
      <c r="E7849" s="71"/>
    </row>
    <row r="7850" spans="4:5" ht="26.1" customHeight="1">
      <c r="D7850" s="64"/>
      <c r="E7850" s="71"/>
    </row>
    <row r="7851" spans="4:5" ht="26.1" customHeight="1">
      <c r="D7851" s="64"/>
      <c r="E7851" s="71"/>
    </row>
    <row r="7852" spans="4:5" ht="26.1" customHeight="1">
      <c r="D7852" s="64"/>
      <c r="E7852" s="71"/>
    </row>
    <row r="7853" spans="4:5" ht="26.1" customHeight="1">
      <c r="D7853" s="64"/>
      <c r="E7853" s="71"/>
    </row>
    <row r="7854" spans="4:5" ht="26.1" customHeight="1">
      <c r="D7854" s="64"/>
      <c r="E7854" s="71"/>
    </row>
    <row r="7855" spans="4:5" ht="26.1" customHeight="1">
      <c r="D7855" s="64"/>
      <c r="E7855" s="71"/>
    </row>
    <row r="7856" spans="4:5" ht="26.1" customHeight="1">
      <c r="D7856" s="64"/>
      <c r="E7856" s="71"/>
    </row>
    <row r="7857" spans="4:5" ht="26.1" customHeight="1">
      <c r="D7857" s="64"/>
      <c r="E7857" s="71"/>
    </row>
    <row r="7858" spans="4:5" ht="26.1" customHeight="1">
      <c r="D7858" s="64"/>
      <c r="E7858" s="71"/>
    </row>
    <row r="7859" spans="4:5" ht="26.1" customHeight="1">
      <c r="D7859" s="64"/>
      <c r="E7859" s="71"/>
    </row>
    <row r="7860" spans="4:5" ht="26.1" customHeight="1">
      <c r="D7860" s="64"/>
      <c r="E7860" s="71"/>
    </row>
    <row r="7861" spans="4:5" ht="26.1" customHeight="1">
      <c r="D7861" s="64"/>
      <c r="E7861" s="71"/>
    </row>
    <row r="7862" spans="4:5" ht="26.1" customHeight="1">
      <c r="D7862" s="64"/>
      <c r="E7862" s="71"/>
    </row>
    <row r="7863" spans="4:5" ht="26.1" customHeight="1">
      <c r="D7863" s="64"/>
      <c r="E7863" s="71"/>
    </row>
    <row r="7864" spans="4:5" ht="26.1" customHeight="1">
      <c r="D7864" s="64"/>
      <c r="E7864" s="71"/>
    </row>
    <row r="7865" spans="4:5" ht="26.1" customHeight="1">
      <c r="D7865" s="64"/>
      <c r="E7865" s="71"/>
    </row>
    <row r="7866" spans="4:5" ht="26.1" customHeight="1">
      <c r="D7866" s="64"/>
      <c r="E7866" s="71"/>
    </row>
    <row r="7867" spans="4:5" ht="26.1" customHeight="1">
      <c r="D7867" s="64"/>
      <c r="E7867" s="71"/>
    </row>
    <row r="7868" spans="4:5" ht="26.1" customHeight="1">
      <c r="D7868" s="64"/>
      <c r="E7868" s="71"/>
    </row>
    <row r="7869" spans="4:5" ht="26.1" customHeight="1">
      <c r="D7869" s="64"/>
      <c r="E7869" s="71"/>
    </row>
    <row r="7870" spans="4:5" ht="26.1" customHeight="1">
      <c r="D7870" s="64"/>
      <c r="E7870" s="71"/>
    </row>
    <row r="7871" spans="4:5" ht="26.1" customHeight="1">
      <c r="D7871" s="64"/>
      <c r="E7871" s="71"/>
    </row>
    <row r="7872" spans="4:5" ht="26.1" customHeight="1">
      <c r="D7872" s="64"/>
      <c r="E7872" s="71"/>
    </row>
    <row r="7873" spans="4:5" ht="26.1" customHeight="1">
      <c r="D7873" s="64"/>
      <c r="E7873" s="71"/>
    </row>
    <row r="7874" spans="4:5" ht="26.1" customHeight="1">
      <c r="D7874" s="64"/>
      <c r="E7874" s="71"/>
    </row>
    <row r="7875" spans="4:5" ht="26.1" customHeight="1">
      <c r="D7875" s="64"/>
      <c r="E7875" s="71"/>
    </row>
    <row r="7876" spans="4:5" ht="26.1" customHeight="1">
      <c r="D7876" s="64"/>
      <c r="E7876" s="71"/>
    </row>
    <row r="7877" spans="4:5" ht="26.1" customHeight="1">
      <c r="D7877" s="64"/>
      <c r="E7877" s="71"/>
    </row>
    <row r="7878" spans="4:5" ht="26.1" customHeight="1">
      <c r="D7878" s="64"/>
      <c r="E7878" s="71"/>
    </row>
    <row r="7879" spans="4:5" ht="26.1" customHeight="1">
      <c r="D7879" s="64"/>
      <c r="E7879" s="71"/>
    </row>
    <row r="7880" spans="4:5" ht="26.1" customHeight="1">
      <c r="D7880" s="64"/>
      <c r="E7880" s="71"/>
    </row>
    <row r="7881" spans="4:5" ht="26.1" customHeight="1">
      <c r="D7881" s="64"/>
      <c r="E7881" s="71"/>
    </row>
    <row r="7882" spans="4:5" ht="26.1" customHeight="1">
      <c r="D7882" s="64"/>
      <c r="E7882" s="71"/>
    </row>
    <row r="7883" spans="4:5" ht="26.1" customHeight="1">
      <c r="D7883" s="64"/>
      <c r="E7883" s="71"/>
    </row>
    <row r="7884" spans="4:5" ht="26.1" customHeight="1">
      <c r="D7884" s="64"/>
      <c r="E7884" s="71"/>
    </row>
    <row r="7885" spans="4:5" ht="26.1" customHeight="1">
      <c r="D7885" s="64"/>
      <c r="E7885" s="71"/>
    </row>
    <row r="7886" spans="4:5" ht="26.1" customHeight="1">
      <c r="D7886" s="64"/>
      <c r="E7886" s="71"/>
    </row>
    <row r="7887" spans="4:5" ht="26.1" customHeight="1">
      <c r="D7887" s="64"/>
      <c r="E7887" s="71"/>
    </row>
    <row r="7888" spans="4:5" ht="26.1" customHeight="1">
      <c r="D7888" s="64"/>
      <c r="E7888" s="71"/>
    </row>
    <row r="7889" spans="4:5" ht="26.1" customHeight="1">
      <c r="D7889" s="64"/>
      <c r="E7889" s="71"/>
    </row>
    <row r="7890" spans="4:5" ht="26.1" customHeight="1">
      <c r="D7890" s="64"/>
      <c r="E7890" s="71"/>
    </row>
    <row r="7891" spans="4:5" ht="26.1" customHeight="1">
      <c r="D7891" s="64"/>
      <c r="E7891" s="71"/>
    </row>
    <row r="7892" spans="4:5" ht="26.1" customHeight="1">
      <c r="D7892" s="64"/>
      <c r="E7892" s="71"/>
    </row>
    <row r="7893" spans="4:5" ht="26.1" customHeight="1">
      <c r="D7893" s="64"/>
      <c r="E7893" s="71"/>
    </row>
    <row r="7894" spans="4:5" ht="26.1" customHeight="1">
      <c r="D7894" s="64"/>
      <c r="E7894" s="71"/>
    </row>
    <row r="7895" spans="4:5" ht="26.1" customHeight="1">
      <c r="D7895" s="64"/>
      <c r="E7895" s="71"/>
    </row>
    <row r="7896" spans="4:5" ht="26.1" customHeight="1">
      <c r="D7896" s="64"/>
      <c r="E7896" s="71"/>
    </row>
    <row r="7897" spans="4:5" ht="26.1" customHeight="1">
      <c r="D7897" s="64"/>
      <c r="E7897" s="71"/>
    </row>
    <row r="7898" spans="4:5" ht="26.1" customHeight="1">
      <c r="D7898" s="64"/>
      <c r="E7898" s="71"/>
    </row>
    <row r="7899" spans="4:5" ht="26.1" customHeight="1">
      <c r="D7899" s="64"/>
      <c r="E7899" s="71"/>
    </row>
    <row r="7900" spans="4:5" ht="26.1" customHeight="1">
      <c r="D7900" s="64"/>
      <c r="E7900" s="71"/>
    </row>
    <row r="7901" spans="4:5" ht="26.1" customHeight="1">
      <c r="D7901" s="64"/>
      <c r="E7901" s="71"/>
    </row>
    <row r="7902" spans="4:5" ht="26.1" customHeight="1">
      <c r="D7902" s="64"/>
      <c r="E7902" s="71"/>
    </row>
    <row r="7903" spans="4:5" ht="26.1" customHeight="1">
      <c r="D7903" s="64"/>
      <c r="E7903" s="71"/>
    </row>
    <row r="7904" spans="4:5" ht="26.1" customHeight="1">
      <c r="D7904" s="64"/>
      <c r="E7904" s="71"/>
    </row>
    <row r="7905" spans="4:5" ht="26.1" customHeight="1">
      <c r="D7905" s="64"/>
      <c r="E7905" s="71"/>
    </row>
    <row r="7906" spans="4:5" ht="26.1" customHeight="1">
      <c r="D7906" s="64"/>
      <c r="E7906" s="71"/>
    </row>
    <row r="7907" spans="4:5" ht="26.1" customHeight="1">
      <c r="D7907" s="64"/>
      <c r="E7907" s="71"/>
    </row>
    <row r="7908" spans="4:5" ht="26.1" customHeight="1">
      <c r="D7908" s="64"/>
      <c r="E7908" s="71"/>
    </row>
    <row r="7909" spans="4:5" ht="26.1" customHeight="1">
      <c r="D7909" s="64"/>
      <c r="E7909" s="71"/>
    </row>
    <row r="7910" spans="4:5" ht="26.1" customHeight="1">
      <c r="D7910" s="64"/>
      <c r="E7910" s="71"/>
    </row>
    <row r="7911" spans="4:5" ht="26.1" customHeight="1">
      <c r="D7911" s="64"/>
      <c r="E7911" s="71"/>
    </row>
    <row r="7912" spans="4:5" ht="26.1" customHeight="1">
      <c r="D7912" s="64"/>
      <c r="E7912" s="71"/>
    </row>
    <row r="7913" spans="4:5" ht="26.1" customHeight="1">
      <c r="D7913" s="64"/>
      <c r="E7913" s="71"/>
    </row>
    <row r="7914" spans="4:5" ht="26.1" customHeight="1">
      <c r="D7914" s="64"/>
      <c r="E7914" s="71"/>
    </row>
    <row r="7915" spans="4:5" ht="26.1" customHeight="1">
      <c r="D7915" s="64"/>
      <c r="E7915" s="71"/>
    </row>
    <row r="7916" spans="4:5" ht="26.1" customHeight="1">
      <c r="D7916" s="64"/>
      <c r="E7916" s="71"/>
    </row>
    <row r="7917" spans="4:5" ht="26.1" customHeight="1">
      <c r="D7917" s="64"/>
      <c r="E7917" s="71"/>
    </row>
    <row r="7918" spans="4:5" ht="26.1" customHeight="1">
      <c r="D7918" s="64"/>
      <c r="E7918" s="71"/>
    </row>
    <row r="7919" spans="4:5" ht="26.1" customHeight="1">
      <c r="D7919" s="64"/>
      <c r="E7919" s="71"/>
    </row>
    <row r="7920" spans="4:5" ht="26.1" customHeight="1">
      <c r="D7920" s="64"/>
      <c r="E7920" s="71"/>
    </row>
    <row r="7921" spans="4:5" ht="26.1" customHeight="1">
      <c r="D7921" s="64"/>
      <c r="E7921" s="71"/>
    </row>
    <row r="7922" spans="4:5" ht="26.1" customHeight="1">
      <c r="D7922" s="64"/>
      <c r="E7922" s="71"/>
    </row>
    <row r="7923" spans="4:5" ht="26.1" customHeight="1">
      <c r="D7923" s="64"/>
      <c r="E7923" s="71"/>
    </row>
    <row r="7924" spans="4:5" ht="26.1" customHeight="1">
      <c r="D7924" s="64"/>
      <c r="E7924" s="71"/>
    </row>
    <row r="7925" spans="4:5" ht="26.1" customHeight="1">
      <c r="D7925" s="64"/>
      <c r="E7925" s="71"/>
    </row>
    <row r="7926" spans="4:5" ht="26.1" customHeight="1">
      <c r="D7926" s="64"/>
      <c r="E7926" s="71"/>
    </row>
    <row r="7927" spans="4:5" ht="26.1" customHeight="1">
      <c r="D7927" s="64"/>
      <c r="E7927" s="71"/>
    </row>
    <row r="7928" spans="4:5" ht="26.1" customHeight="1">
      <c r="D7928" s="64"/>
      <c r="E7928" s="71"/>
    </row>
    <row r="7929" spans="4:5" ht="26.1" customHeight="1">
      <c r="D7929" s="64"/>
      <c r="E7929" s="71"/>
    </row>
    <row r="7930" spans="4:5" ht="26.1" customHeight="1">
      <c r="D7930" s="64"/>
      <c r="E7930" s="71"/>
    </row>
    <row r="7931" spans="4:5" ht="26.1" customHeight="1">
      <c r="D7931" s="64"/>
      <c r="E7931" s="71"/>
    </row>
    <row r="7932" spans="4:5" ht="26.1" customHeight="1">
      <c r="D7932" s="64"/>
      <c r="E7932" s="71"/>
    </row>
    <row r="7933" spans="4:5" ht="26.1" customHeight="1">
      <c r="D7933" s="64"/>
      <c r="E7933" s="71"/>
    </row>
    <row r="7934" spans="4:5" ht="26.1" customHeight="1">
      <c r="D7934" s="64"/>
      <c r="E7934" s="71"/>
    </row>
    <row r="7935" spans="4:5" ht="26.1" customHeight="1">
      <c r="D7935" s="64"/>
      <c r="E7935" s="71"/>
    </row>
    <row r="7936" spans="4:5" ht="26.1" customHeight="1">
      <c r="D7936" s="64"/>
      <c r="E7936" s="71"/>
    </row>
    <row r="7937" spans="4:5" ht="26.1" customHeight="1">
      <c r="D7937" s="64"/>
      <c r="E7937" s="71"/>
    </row>
    <row r="7938" spans="4:5" ht="26.1" customHeight="1">
      <c r="D7938" s="64"/>
      <c r="E7938" s="71"/>
    </row>
    <row r="7939" spans="4:5" ht="26.1" customHeight="1">
      <c r="D7939" s="64"/>
      <c r="E7939" s="71"/>
    </row>
    <row r="7940" spans="4:5" ht="26.1" customHeight="1">
      <c r="D7940" s="64"/>
      <c r="E7940" s="71"/>
    </row>
    <row r="7941" spans="4:5" ht="26.1" customHeight="1">
      <c r="D7941" s="64"/>
      <c r="E7941" s="71"/>
    </row>
    <row r="7942" spans="4:5" ht="26.1" customHeight="1">
      <c r="D7942" s="64"/>
      <c r="E7942" s="71"/>
    </row>
    <row r="7943" spans="4:5" ht="26.1" customHeight="1">
      <c r="D7943" s="64"/>
      <c r="E7943" s="71"/>
    </row>
    <row r="7944" spans="4:5" ht="26.1" customHeight="1">
      <c r="D7944" s="64"/>
      <c r="E7944" s="71"/>
    </row>
    <row r="7945" spans="4:5" ht="26.1" customHeight="1">
      <c r="D7945" s="64"/>
      <c r="E7945" s="71"/>
    </row>
    <row r="7946" spans="4:5" ht="26.1" customHeight="1">
      <c r="D7946" s="64"/>
      <c r="E7946" s="71"/>
    </row>
    <row r="7947" spans="4:5" ht="26.1" customHeight="1">
      <c r="D7947" s="64"/>
      <c r="E7947" s="71"/>
    </row>
    <row r="7948" spans="4:5" ht="26.1" customHeight="1">
      <c r="D7948" s="64"/>
      <c r="E7948" s="71"/>
    </row>
    <row r="7949" spans="4:5" ht="26.1" customHeight="1">
      <c r="D7949" s="64"/>
      <c r="E7949" s="71"/>
    </row>
    <row r="7950" spans="4:5" ht="26.1" customHeight="1">
      <c r="D7950" s="64"/>
      <c r="E7950" s="71"/>
    </row>
    <row r="7951" spans="4:5" ht="26.1" customHeight="1">
      <c r="D7951" s="64"/>
      <c r="E7951" s="71"/>
    </row>
    <row r="7952" spans="4:5" ht="26.1" customHeight="1">
      <c r="D7952" s="64"/>
      <c r="E7952" s="71"/>
    </row>
    <row r="7953" spans="4:5" ht="26.1" customHeight="1">
      <c r="D7953" s="64"/>
      <c r="E7953" s="71"/>
    </row>
    <row r="7954" spans="4:5" ht="26.1" customHeight="1">
      <c r="D7954" s="64"/>
      <c r="E7954" s="71"/>
    </row>
    <row r="7955" spans="4:5" ht="26.1" customHeight="1">
      <c r="D7955" s="64"/>
      <c r="E7955" s="71"/>
    </row>
    <row r="7956" spans="4:5" ht="26.1" customHeight="1">
      <c r="D7956" s="64"/>
      <c r="E7956" s="71"/>
    </row>
    <row r="7957" spans="4:5" ht="26.1" customHeight="1">
      <c r="D7957" s="64"/>
      <c r="E7957" s="71"/>
    </row>
    <row r="7958" spans="4:5" ht="26.1" customHeight="1">
      <c r="D7958" s="64"/>
      <c r="E7958" s="71"/>
    </row>
    <row r="7959" spans="4:5" ht="26.1" customHeight="1">
      <c r="D7959" s="64"/>
      <c r="E7959" s="71"/>
    </row>
    <row r="7960" spans="4:5" ht="26.1" customHeight="1">
      <c r="D7960" s="64"/>
      <c r="E7960" s="71"/>
    </row>
    <row r="7961" spans="4:5" ht="26.1" customHeight="1">
      <c r="D7961" s="64"/>
      <c r="E7961" s="71"/>
    </row>
    <row r="7962" spans="4:5" ht="26.1" customHeight="1">
      <c r="D7962" s="64"/>
      <c r="E7962" s="71"/>
    </row>
    <row r="7963" spans="4:5" ht="26.1" customHeight="1">
      <c r="D7963" s="64"/>
      <c r="E7963" s="71"/>
    </row>
    <row r="7964" spans="4:5" ht="26.1" customHeight="1">
      <c r="D7964" s="64"/>
      <c r="E7964" s="71"/>
    </row>
    <row r="7965" spans="4:5" ht="26.1" customHeight="1">
      <c r="D7965" s="64"/>
      <c r="E7965" s="71"/>
    </row>
    <row r="7966" spans="4:5" ht="26.1" customHeight="1">
      <c r="D7966" s="64"/>
      <c r="E7966" s="71"/>
    </row>
    <row r="7967" spans="4:5" ht="26.1" customHeight="1">
      <c r="D7967" s="64"/>
      <c r="E7967" s="71"/>
    </row>
    <row r="7968" spans="4:5" ht="26.1" customHeight="1">
      <c r="D7968" s="64"/>
      <c r="E7968" s="71"/>
    </row>
    <row r="7969" spans="4:5" ht="26.1" customHeight="1">
      <c r="D7969" s="64"/>
      <c r="E7969" s="71"/>
    </row>
    <row r="7970" spans="4:5" ht="26.1" customHeight="1">
      <c r="D7970" s="64"/>
      <c r="E7970" s="71"/>
    </row>
    <row r="7971" spans="4:5" ht="26.1" customHeight="1">
      <c r="D7971" s="64"/>
      <c r="E7971" s="71"/>
    </row>
    <row r="7972" spans="4:5" ht="26.1" customHeight="1">
      <c r="D7972" s="64"/>
      <c r="E7972" s="71"/>
    </row>
    <row r="7973" spans="4:5" ht="26.1" customHeight="1">
      <c r="D7973" s="64"/>
      <c r="E7973" s="71"/>
    </row>
    <row r="7974" spans="4:5" ht="26.1" customHeight="1">
      <c r="D7974" s="64"/>
      <c r="E7974" s="71"/>
    </row>
    <row r="7975" spans="4:5" ht="26.1" customHeight="1">
      <c r="D7975" s="64"/>
      <c r="E7975" s="71"/>
    </row>
    <row r="7976" spans="4:5" ht="26.1" customHeight="1">
      <c r="D7976" s="64"/>
      <c r="E7976" s="71"/>
    </row>
    <row r="7977" spans="4:5" ht="26.1" customHeight="1">
      <c r="D7977" s="64"/>
      <c r="E7977" s="71"/>
    </row>
    <row r="7978" spans="4:5" ht="26.1" customHeight="1">
      <c r="D7978" s="64"/>
      <c r="E7978" s="71"/>
    </row>
    <row r="7979" spans="4:5" ht="26.1" customHeight="1">
      <c r="D7979" s="64"/>
      <c r="E7979" s="71"/>
    </row>
    <row r="7980" spans="4:5" ht="26.1" customHeight="1">
      <c r="D7980" s="64"/>
      <c r="E7980" s="71"/>
    </row>
    <row r="7981" spans="4:5" ht="26.1" customHeight="1">
      <c r="D7981" s="64"/>
      <c r="E7981" s="71"/>
    </row>
    <row r="7982" spans="4:5" ht="26.1" customHeight="1">
      <c r="D7982" s="64"/>
      <c r="E7982" s="71"/>
    </row>
    <row r="7983" spans="4:5" ht="26.1" customHeight="1">
      <c r="D7983" s="64"/>
      <c r="E7983" s="71"/>
    </row>
    <row r="7984" spans="4:5" ht="26.1" customHeight="1">
      <c r="D7984" s="64"/>
      <c r="E7984" s="71"/>
    </row>
    <row r="7985" spans="4:5" ht="26.1" customHeight="1">
      <c r="D7985" s="64"/>
      <c r="E7985" s="71"/>
    </row>
    <row r="7986" spans="4:5" ht="26.1" customHeight="1">
      <c r="D7986" s="64"/>
      <c r="E7986" s="71"/>
    </row>
    <row r="7987" spans="4:5" ht="26.1" customHeight="1">
      <c r="D7987" s="64"/>
      <c r="E7987" s="71"/>
    </row>
    <row r="7988" spans="4:5" ht="26.1" customHeight="1">
      <c r="D7988" s="64"/>
      <c r="E7988" s="71"/>
    </row>
    <row r="7989" spans="4:5" ht="26.1" customHeight="1">
      <c r="D7989" s="64"/>
      <c r="E7989" s="71"/>
    </row>
    <row r="7990" spans="4:5" ht="26.1" customHeight="1">
      <c r="D7990" s="64"/>
      <c r="E7990" s="71"/>
    </row>
    <row r="7991" spans="4:5" ht="26.1" customHeight="1">
      <c r="D7991" s="64"/>
      <c r="E7991" s="71"/>
    </row>
    <row r="7992" spans="4:5" ht="26.1" customHeight="1">
      <c r="D7992" s="64"/>
      <c r="E7992" s="71"/>
    </row>
    <row r="7993" spans="4:5" ht="26.1" customHeight="1">
      <c r="D7993" s="64"/>
      <c r="E7993" s="71"/>
    </row>
    <row r="7994" spans="4:5" ht="26.1" customHeight="1">
      <c r="D7994" s="64"/>
      <c r="E7994" s="71"/>
    </row>
    <row r="7995" spans="4:5" ht="26.1" customHeight="1">
      <c r="D7995" s="64"/>
      <c r="E7995" s="71"/>
    </row>
    <row r="7996" spans="4:5" ht="26.1" customHeight="1">
      <c r="D7996" s="64"/>
      <c r="E7996" s="71"/>
    </row>
    <row r="7997" spans="4:5" ht="26.1" customHeight="1">
      <c r="D7997" s="64"/>
      <c r="E7997" s="71"/>
    </row>
    <row r="7998" spans="4:5" ht="26.1" customHeight="1">
      <c r="D7998" s="64"/>
      <c r="E7998" s="71"/>
    </row>
    <row r="7999" spans="4:5" ht="26.1" customHeight="1">
      <c r="D7999" s="64"/>
      <c r="E7999" s="71"/>
    </row>
    <row r="8000" spans="4:5" ht="26.1" customHeight="1">
      <c r="D8000" s="64"/>
      <c r="E8000" s="71"/>
    </row>
    <row r="8001" spans="4:5" ht="26.1" customHeight="1">
      <c r="D8001" s="64"/>
      <c r="E8001" s="71"/>
    </row>
    <row r="8002" spans="4:5" ht="26.1" customHeight="1">
      <c r="D8002" s="64"/>
      <c r="E8002" s="71"/>
    </row>
    <row r="8003" spans="4:5" ht="26.1" customHeight="1">
      <c r="D8003" s="64"/>
      <c r="E8003" s="71"/>
    </row>
    <row r="8004" spans="4:5" ht="26.1" customHeight="1">
      <c r="D8004" s="64"/>
      <c r="E8004" s="71"/>
    </row>
    <row r="8005" spans="4:5" ht="26.1" customHeight="1">
      <c r="D8005" s="64"/>
      <c r="E8005" s="71"/>
    </row>
    <row r="8006" spans="4:5" ht="26.1" customHeight="1">
      <c r="D8006" s="64"/>
      <c r="E8006" s="71"/>
    </row>
    <row r="8007" spans="4:5" ht="26.1" customHeight="1">
      <c r="D8007" s="64"/>
      <c r="E8007" s="71"/>
    </row>
    <row r="8008" spans="4:5" ht="26.1" customHeight="1">
      <c r="D8008" s="64"/>
      <c r="E8008" s="71"/>
    </row>
    <row r="8009" spans="4:5" ht="26.1" customHeight="1">
      <c r="D8009" s="64"/>
      <c r="E8009" s="71"/>
    </row>
    <row r="8010" spans="4:5" ht="26.1" customHeight="1">
      <c r="D8010" s="64"/>
      <c r="E8010" s="71"/>
    </row>
    <row r="8011" spans="4:5" ht="26.1" customHeight="1">
      <c r="D8011" s="64"/>
      <c r="E8011" s="71"/>
    </row>
    <row r="8012" spans="4:5" ht="26.1" customHeight="1">
      <c r="D8012" s="64"/>
      <c r="E8012" s="71"/>
    </row>
    <row r="8013" spans="4:5" ht="26.1" customHeight="1">
      <c r="D8013" s="64"/>
      <c r="E8013" s="71"/>
    </row>
    <row r="8014" spans="4:5" ht="26.1" customHeight="1">
      <c r="D8014" s="64"/>
      <c r="E8014" s="71"/>
    </row>
    <row r="8015" spans="4:5" ht="26.1" customHeight="1">
      <c r="D8015" s="64"/>
      <c r="E8015" s="71"/>
    </row>
    <row r="8016" spans="4:5" ht="26.1" customHeight="1">
      <c r="D8016" s="64"/>
      <c r="E8016" s="71"/>
    </row>
    <row r="8017" spans="4:5" ht="26.1" customHeight="1">
      <c r="D8017" s="64"/>
      <c r="E8017" s="71"/>
    </row>
    <row r="8018" spans="4:5" ht="26.1" customHeight="1">
      <c r="D8018" s="64"/>
      <c r="E8018" s="71"/>
    </row>
    <row r="8019" spans="4:5" ht="26.1" customHeight="1">
      <c r="D8019" s="64"/>
      <c r="E8019" s="71"/>
    </row>
    <row r="8020" spans="4:5" ht="26.1" customHeight="1">
      <c r="D8020" s="64"/>
      <c r="E8020" s="71"/>
    </row>
    <row r="8021" spans="4:5" ht="26.1" customHeight="1">
      <c r="D8021" s="64"/>
      <c r="E8021" s="71"/>
    </row>
    <row r="8022" spans="4:5" ht="26.1" customHeight="1">
      <c r="D8022" s="64"/>
      <c r="E8022" s="71"/>
    </row>
    <row r="8023" spans="4:5" ht="26.1" customHeight="1">
      <c r="D8023" s="64"/>
      <c r="E8023" s="71"/>
    </row>
    <row r="8024" spans="4:5" ht="26.1" customHeight="1">
      <c r="D8024" s="64"/>
      <c r="E8024" s="71"/>
    </row>
    <row r="8025" spans="4:5" ht="26.1" customHeight="1">
      <c r="D8025" s="64"/>
      <c r="E8025" s="71"/>
    </row>
    <row r="8026" spans="4:5" ht="26.1" customHeight="1">
      <c r="D8026" s="64"/>
      <c r="E8026" s="71"/>
    </row>
    <row r="8027" spans="4:5" ht="26.1" customHeight="1">
      <c r="D8027" s="64"/>
      <c r="E8027" s="71"/>
    </row>
    <row r="8028" spans="4:5" ht="26.1" customHeight="1">
      <c r="D8028" s="64"/>
      <c r="E8028" s="71"/>
    </row>
    <row r="8029" spans="4:5" ht="26.1" customHeight="1">
      <c r="D8029" s="64"/>
      <c r="E8029" s="71"/>
    </row>
    <row r="8030" spans="4:5" ht="26.1" customHeight="1">
      <c r="D8030" s="64"/>
      <c r="E8030" s="71"/>
    </row>
    <row r="8031" spans="4:5" ht="26.1" customHeight="1">
      <c r="D8031" s="64"/>
      <c r="E8031" s="71"/>
    </row>
    <row r="8032" spans="4:5" ht="26.1" customHeight="1">
      <c r="D8032" s="64"/>
      <c r="E8032" s="71"/>
    </row>
    <row r="8033" spans="4:5" ht="26.1" customHeight="1">
      <c r="D8033" s="64"/>
      <c r="E8033" s="71"/>
    </row>
    <row r="8034" spans="4:5" ht="26.1" customHeight="1">
      <c r="D8034" s="64"/>
      <c r="E8034" s="71"/>
    </row>
    <row r="8035" spans="4:5" ht="26.1" customHeight="1">
      <c r="D8035" s="64"/>
      <c r="E8035" s="71"/>
    </row>
    <row r="8036" spans="4:5" ht="26.1" customHeight="1">
      <c r="D8036" s="64"/>
      <c r="E8036" s="71"/>
    </row>
    <row r="8037" spans="4:5" ht="26.1" customHeight="1">
      <c r="D8037" s="64"/>
      <c r="E8037" s="71"/>
    </row>
    <row r="8038" spans="4:5" ht="26.1" customHeight="1">
      <c r="D8038" s="64"/>
      <c r="E8038" s="71"/>
    </row>
    <row r="8039" spans="4:5" ht="26.1" customHeight="1">
      <c r="D8039" s="64"/>
      <c r="E8039" s="71"/>
    </row>
    <row r="8040" spans="4:5" ht="26.1" customHeight="1">
      <c r="D8040" s="64"/>
      <c r="E8040" s="71"/>
    </row>
    <row r="8041" spans="4:5" ht="26.1" customHeight="1">
      <c r="D8041" s="64"/>
      <c r="E8041" s="71"/>
    </row>
    <row r="8042" spans="4:5" ht="26.1" customHeight="1">
      <c r="D8042" s="64"/>
      <c r="E8042" s="71"/>
    </row>
    <row r="8043" spans="4:5" ht="26.1" customHeight="1">
      <c r="D8043" s="64"/>
      <c r="E8043" s="71"/>
    </row>
    <row r="8044" spans="4:5" ht="26.1" customHeight="1">
      <c r="D8044" s="64"/>
      <c r="E8044" s="71"/>
    </row>
    <row r="8045" spans="4:5" ht="26.1" customHeight="1">
      <c r="D8045" s="64"/>
      <c r="E8045" s="71"/>
    </row>
    <row r="8046" spans="4:5" ht="26.1" customHeight="1">
      <c r="D8046" s="64"/>
      <c r="E8046" s="71"/>
    </row>
    <row r="8047" spans="4:5" ht="26.1" customHeight="1">
      <c r="D8047" s="64"/>
      <c r="E8047" s="71"/>
    </row>
    <row r="8048" spans="4:5" ht="26.1" customHeight="1">
      <c r="D8048" s="64"/>
      <c r="E8048" s="71"/>
    </row>
    <row r="8049" spans="4:5" ht="26.1" customHeight="1">
      <c r="D8049" s="64"/>
      <c r="E8049" s="71"/>
    </row>
    <row r="8050" spans="4:5" ht="26.1" customHeight="1">
      <c r="D8050" s="64"/>
      <c r="E8050" s="71"/>
    </row>
    <row r="8051" spans="4:5" ht="26.1" customHeight="1">
      <c r="D8051" s="64"/>
      <c r="E8051" s="71"/>
    </row>
    <row r="8052" spans="4:5" ht="26.1" customHeight="1">
      <c r="D8052" s="64"/>
      <c r="E8052" s="71"/>
    </row>
    <row r="8053" spans="4:5" ht="26.1" customHeight="1">
      <c r="D8053" s="64"/>
      <c r="E8053" s="71"/>
    </row>
    <row r="8054" spans="4:5" ht="26.1" customHeight="1">
      <c r="D8054" s="64"/>
      <c r="E8054" s="71"/>
    </row>
    <row r="8055" spans="4:5" ht="26.1" customHeight="1">
      <c r="D8055" s="64"/>
      <c r="E8055" s="71"/>
    </row>
    <row r="8056" spans="4:5" ht="26.1" customHeight="1">
      <c r="D8056" s="64"/>
      <c r="E8056" s="71"/>
    </row>
    <row r="8057" spans="4:5" ht="26.1" customHeight="1">
      <c r="D8057" s="64"/>
      <c r="E8057" s="71"/>
    </row>
    <row r="8058" spans="4:5" ht="26.1" customHeight="1">
      <c r="D8058" s="64"/>
      <c r="E8058" s="71"/>
    </row>
    <row r="8059" spans="4:5" ht="26.1" customHeight="1">
      <c r="D8059" s="64"/>
      <c r="E8059" s="71"/>
    </row>
    <row r="8060" spans="4:5" ht="26.1" customHeight="1">
      <c r="D8060" s="64"/>
      <c r="E8060" s="71"/>
    </row>
    <row r="8061" spans="4:5" ht="26.1" customHeight="1">
      <c r="D8061" s="64"/>
      <c r="E8061" s="71"/>
    </row>
    <row r="8062" spans="4:5" ht="26.1" customHeight="1">
      <c r="D8062" s="64"/>
      <c r="E8062" s="71"/>
    </row>
    <row r="8063" spans="4:5" ht="26.1" customHeight="1">
      <c r="D8063" s="64"/>
      <c r="E8063" s="71"/>
    </row>
    <row r="8064" spans="4:5" ht="26.1" customHeight="1">
      <c r="D8064" s="64"/>
      <c r="E8064" s="71"/>
    </row>
    <row r="8065" spans="4:5" ht="26.1" customHeight="1">
      <c r="D8065" s="64"/>
      <c r="E8065" s="71"/>
    </row>
    <row r="8066" spans="4:5" ht="26.1" customHeight="1">
      <c r="D8066" s="64"/>
      <c r="E8066" s="71"/>
    </row>
    <row r="8067" spans="4:5" ht="26.1" customHeight="1">
      <c r="D8067" s="64"/>
      <c r="E8067" s="71"/>
    </row>
    <row r="8068" spans="4:5" ht="26.1" customHeight="1">
      <c r="D8068" s="64"/>
      <c r="E8068" s="71"/>
    </row>
    <row r="8069" spans="4:5" ht="26.1" customHeight="1">
      <c r="D8069" s="64"/>
      <c r="E8069" s="71"/>
    </row>
    <row r="8070" spans="4:5" ht="26.1" customHeight="1">
      <c r="D8070" s="64"/>
      <c r="E8070" s="71"/>
    </row>
    <row r="8071" spans="4:5" ht="26.1" customHeight="1">
      <c r="D8071" s="64"/>
      <c r="E8071" s="71"/>
    </row>
    <row r="8072" spans="4:5" ht="26.1" customHeight="1">
      <c r="D8072" s="64"/>
      <c r="E8072" s="71"/>
    </row>
    <row r="8073" spans="4:5" ht="26.1" customHeight="1">
      <c r="D8073" s="64"/>
      <c r="E8073" s="71"/>
    </row>
    <row r="8074" spans="4:5" ht="26.1" customHeight="1">
      <c r="D8074" s="64"/>
      <c r="E8074" s="71"/>
    </row>
    <row r="8075" spans="4:5" ht="26.1" customHeight="1">
      <c r="D8075" s="64"/>
      <c r="E8075" s="71"/>
    </row>
    <row r="8076" spans="4:5" ht="26.1" customHeight="1">
      <c r="D8076" s="64"/>
      <c r="E8076" s="71"/>
    </row>
    <row r="8077" spans="4:5" ht="26.1" customHeight="1">
      <c r="D8077" s="64"/>
      <c r="E8077" s="71"/>
    </row>
    <row r="8078" spans="4:5" ht="26.1" customHeight="1">
      <c r="D8078" s="64"/>
      <c r="E8078" s="71"/>
    </row>
    <row r="8079" spans="4:5" ht="26.1" customHeight="1">
      <c r="D8079" s="64"/>
      <c r="E8079" s="71"/>
    </row>
    <row r="8080" spans="4:5" ht="26.1" customHeight="1">
      <c r="D8080" s="64"/>
      <c r="E8080" s="71"/>
    </row>
    <row r="8081" spans="4:5" ht="26.1" customHeight="1">
      <c r="D8081" s="64"/>
      <c r="E8081" s="71"/>
    </row>
    <row r="8082" spans="4:5" ht="26.1" customHeight="1">
      <c r="D8082" s="64"/>
      <c r="E8082" s="71"/>
    </row>
    <row r="8083" spans="4:5" ht="26.1" customHeight="1">
      <c r="D8083" s="64"/>
      <c r="E8083" s="71"/>
    </row>
    <row r="8084" spans="4:5" ht="26.1" customHeight="1">
      <c r="D8084" s="64"/>
      <c r="E8084" s="71"/>
    </row>
    <row r="8085" spans="4:5" ht="26.1" customHeight="1">
      <c r="D8085" s="64"/>
      <c r="E8085" s="71"/>
    </row>
    <row r="8086" spans="4:5" ht="26.1" customHeight="1">
      <c r="D8086" s="64"/>
      <c r="E8086" s="71"/>
    </row>
    <row r="8087" spans="4:5" ht="26.1" customHeight="1">
      <c r="D8087" s="64"/>
      <c r="E8087" s="71"/>
    </row>
    <row r="8088" spans="4:5" ht="26.1" customHeight="1">
      <c r="D8088" s="64"/>
      <c r="E8088" s="71"/>
    </row>
    <row r="8089" spans="4:5" ht="26.1" customHeight="1">
      <c r="D8089" s="64"/>
      <c r="E8089" s="71"/>
    </row>
    <row r="8090" spans="4:5" ht="26.1" customHeight="1">
      <c r="D8090" s="64"/>
      <c r="E8090" s="71"/>
    </row>
    <row r="8091" spans="4:5" ht="26.1" customHeight="1">
      <c r="D8091" s="64"/>
      <c r="E8091" s="71"/>
    </row>
    <row r="8092" spans="4:5" ht="26.1" customHeight="1">
      <c r="D8092" s="64"/>
      <c r="E8092" s="71"/>
    </row>
    <row r="8093" spans="4:5" ht="26.1" customHeight="1">
      <c r="D8093" s="64"/>
      <c r="E8093" s="71"/>
    </row>
    <row r="8094" spans="4:5" ht="26.1" customHeight="1">
      <c r="D8094" s="64"/>
      <c r="E8094" s="71"/>
    </row>
    <row r="8095" spans="4:5" ht="26.1" customHeight="1">
      <c r="D8095" s="64"/>
      <c r="E8095" s="71"/>
    </row>
    <row r="8096" spans="4:5" ht="26.1" customHeight="1">
      <c r="D8096" s="64"/>
      <c r="E8096" s="71"/>
    </row>
    <row r="8097" spans="4:5" ht="26.1" customHeight="1">
      <c r="D8097" s="64"/>
      <c r="E8097" s="71"/>
    </row>
    <row r="8098" spans="4:5" ht="26.1" customHeight="1">
      <c r="D8098" s="64"/>
      <c r="E8098" s="71"/>
    </row>
    <row r="8099" spans="4:5" ht="26.1" customHeight="1">
      <c r="D8099" s="64"/>
      <c r="E8099" s="71"/>
    </row>
    <row r="8100" spans="4:5" ht="26.1" customHeight="1">
      <c r="D8100" s="64"/>
      <c r="E8100" s="71"/>
    </row>
    <row r="8101" spans="4:5" ht="26.1" customHeight="1">
      <c r="D8101" s="64"/>
      <c r="E8101" s="71"/>
    </row>
    <row r="8102" spans="4:5" ht="26.1" customHeight="1">
      <c r="D8102" s="64"/>
      <c r="E8102" s="71"/>
    </row>
    <row r="8103" spans="4:5" ht="26.1" customHeight="1">
      <c r="D8103" s="64"/>
      <c r="E8103" s="71"/>
    </row>
    <row r="8104" spans="4:5" ht="26.1" customHeight="1">
      <c r="D8104" s="64"/>
      <c r="E8104" s="71"/>
    </row>
    <row r="8105" spans="4:5" ht="26.1" customHeight="1">
      <c r="D8105" s="64"/>
      <c r="E8105" s="71"/>
    </row>
    <row r="8106" spans="4:5" ht="26.1" customHeight="1">
      <c r="D8106" s="64"/>
      <c r="E8106" s="71"/>
    </row>
    <row r="8107" spans="4:5" ht="26.1" customHeight="1">
      <c r="D8107" s="64"/>
      <c r="E8107" s="71"/>
    </row>
    <row r="8108" spans="4:5" ht="26.1" customHeight="1">
      <c r="D8108" s="64"/>
      <c r="E8108" s="71"/>
    </row>
    <row r="8109" spans="4:5" ht="26.1" customHeight="1">
      <c r="D8109" s="64"/>
      <c r="E8109" s="71"/>
    </row>
    <row r="8110" spans="4:5" ht="26.1" customHeight="1">
      <c r="D8110" s="64"/>
      <c r="E8110" s="71"/>
    </row>
    <row r="8111" spans="4:5" ht="26.1" customHeight="1">
      <c r="D8111" s="64"/>
      <c r="E8111" s="71"/>
    </row>
    <row r="8112" spans="4:5" ht="26.1" customHeight="1">
      <c r="D8112" s="64"/>
      <c r="E8112" s="71"/>
    </row>
    <row r="8113" spans="4:5" ht="26.1" customHeight="1">
      <c r="D8113" s="64"/>
      <c r="E8113" s="71"/>
    </row>
    <row r="8114" spans="4:5" ht="26.1" customHeight="1">
      <c r="D8114" s="64"/>
      <c r="E8114" s="71"/>
    </row>
    <row r="8115" spans="4:5" ht="26.1" customHeight="1">
      <c r="D8115" s="64"/>
      <c r="E8115" s="71"/>
    </row>
    <row r="8116" spans="4:5" ht="26.1" customHeight="1">
      <c r="D8116" s="64"/>
      <c r="E8116" s="71"/>
    </row>
    <row r="8117" spans="4:5" ht="26.1" customHeight="1">
      <c r="D8117" s="64"/>
      <c r="E8117" s="71"/>
    </row>
    <row r="8118" spans="4:5" ht="26.1" customHeight="1">
      <c r="D8118" s="64"/>
      <c r="E8118" s="71"/>
    </row>
    <row r="8119" spans="4:5" ht="26.1" customHeight="1">
      <c r="D8119" s="64"/>
      <c r="E8119" s="71"/>
    </row>
    <row r="8120" spans="4:5" ht="26.1" customHeight="1">
      <c r="D8120" s="64"/>
      <c r="E8120" s="71"/>
    </row>
    <row r="8121" spans="4:5" ht="26.1" customHeight="1">
      <c r="D8121" s="64"/>
      <c r="E8121" s="71"/>
    </row>
    <row r="8122" spans="4:5" ht="26.1" customHeight="1">
      <c r="D8122" s="64"/>
      <c r="E8122" s="71"/>
    </row>
    <row r="8123" spans="4:5" ht="26.1" customHeight="1">
      <c r="D8123" s="64"/>
      <c r="E8123" s="71"/>
    </row>
    <row r="8124" spans="4:5" ht="26.1" customHeight="1">
      <c r="D8124" s="64"/>
      <c r="E8124" s="71"/>
    </row>
    <row r="8125" spans="4:5" ht="26.1" customHeight="1">
      <c r="D8125" s="64"/>
      <c r="E8125" s="71"/>
    </row>
    <row r="8126" spans="4:5" ht="26.1" customHeight="1">
      <c r="D8126" s="64"/>
      <c r="E8126" s="71"/>
    </row>
    <row r="8127" spans="4:5" ht="26.1" customHeight="1">
      <c r="D8127" s="64"/>
      <c r="E8127" s="71"/>
    </row>
    <row r="8128" spans="4:5" ht="26.1" customHeight="1">
      <c r="D8128" s="64"/>
      <c r="E8128" s="71"/>
    </row>
    <row r="8129" spans="4:5" ht="26.1" customHeight="1">
      <c r="D8129" s="64"/>
      <c r="E8129" s="71"/>
    </row>
    <row r="8130" spans="4:5" ht="26.1" customHeight="1">
      <c r="D8130" s="64"/>
      <c r="E8130" s="71"/>
    </row>
    <row r="8131" spans="4:5" ht="26.1" customHeight="1">
      <c r="D8131" s="64"/>
      <c r="E8131" s="71"/>
    </row>
    <row r="8132" spans="4:5" ht="26.1" customHeight="1">
      <c r="D8132" s="64"/>
      <c r="E8132" s="71"/>
    </row>
    <row r="8133" spans="4:5" ht="26.1" customHeight="1">
      <c r="D8133" s="64"/>
      <c r="E8133" s="71"/>
    </row>
    <row r="8134" spans="4:5" ht="26.1" customHeight="1">
      <c r="D8134" s="64"/>
      <c r="E8134" s="71"/>
    </row>
    <row r="8135" spans="4:5" ht="26.1" customHeight="1">
      <c r="D8135" s="64"/>
      <c r="E8135" s="71"/>
    </row>
    <row r="8136" spans="4:5" ht="26.1" customHeight="1">
      <c r="D8136" s="64"/>
      <c r="E8136" s="71"/>
    </row>
    <row r="8137" spans="4:5" ht="26.1" customHeight="1">
      <c r="D8137" s="64"/>
      <c r="E8137" s="71"/>
    </row>
    <row r="8138" spans="4:5" ht="26.1" customHeight="1">
      <c r="D8138" s="64"/>
      <c r="E8138" s="71"/>
    </row>
    <row r="8139" spans="4:5" ht="26.1" customHeight="1">
      <c r="D8139" s="64"/>
      <c r="E8139" s="71"/>
    </row>
    <row r="8140" spans="4:5" ht="26.1" customHeight="1">
      <c r="D8140" s="64"/>
      <c r="E8140" s="71"/>
    </row>
    <row r="8141" spans="4:5" ht="26.1" customHeight="1">
      <c r="D8141" s="64"/>
      <c r="E8141" s="71"/>
    </row>
    <row r="8142" spans="4:5" ht="26.1" customHeight="1">
      <c r="D8142" s="64"/>
      <c r="E8142" s="71"/>
    </row>
    <row r="8143" spans="4:5" ht="26.1" customHeight="1">
      <c r="D8143" s="64"/>
      <c r="E8143" s="71"/>
    </row>
    <row r="8144" spans="4:5" ht="26.1" customHeight="1">
      <c r="D8144" s="64"/>
      <c r="E8144" s="71"/>
    </row>
    <row r="8145" spans="4:5" ht="26.1" customHeight="1">
      <c r="D8145" s="64"/>
      <c r="E8145" s="71"/>
    </row>
    <row r="8146" spans="4:5" ht="26.1" customHeight="1">
      <c r="D8146" s="64"/>
      <c r="E8146" s="71"/>
    </row>
    <row r="8147" spans="4:5" ht="26.1" customHeight="1">
      <c r="D8147" s="64"/>
      <c r="E8147" s="71"/>
    </row>
    <row r="8148" spans="4:5" ht="26.1" customHeight="1">
      <c r="D8148" s="64"/>
      <c r="E8148" s="71"/>
    </row>
    <row r="8149" spans="4:5" ht="26.1" customHeight="1">
      <c r="D8149" s="64"/>
      <c r="E8149" s="71"/>
    </row>
    <row r="8150" spans="4:5" ht="26.1" customHeight="1">
      <c r="D8150" s="64"/>
      <c r="E8150" s="71"/>
    </row>
    <row r="8151" spans="4:5" ht="26.1" customHeight="1">
      <c r="D8151" s="64"/>
      <c r="E8151" s="71"/>
    </row>
    <row r="8152" spans="4:5" ht="26.1" customHeight="1">
      <c r="D8152" s="64"/>
      <c r="E8152" s="71"/>
    </row>
    <row r="8153" spans="4:5" ht="26.1" customHeight="1">
      <c r="D8153" s="64"/>
      <c r="E8153" s="71"/>
    </row>
    <row r="8154" spans="4:5" ht="26.1" customHeight="1">
      <c r="D8154" s="64"/>
      <c r="E8154" s="71"/>
    </row>
    <row r="8155" spans="4:5" ht="26.1" customHeight="1">
      <c r="D8155" s="64"/>
      <c r="E8155" s="71"/>
    </row>
    <row r="8156" spans="4:5" ht="26.1" customHeight="1">
      <c r="D8156" s="64"/>
      <c r="E8156" s="71"/>
    </row>
    <row r="8157" spans="4:5" ht="26.1" customHeight="1">
      <c r="D8157" s="64"/>
      <c r="E8157" s="71"/>
    </row>
    <row r="8158" spans="4:5" ht="26.1" customHeight="1">
      <c r="D8158" s="64"/>
      <c r="E8158" s="71"/>
    </row>
    <row r="8159" spans="4:5" ht="26.1" customHeight="1">
      <c r="D8159" s="64"/>
      <c r="E8159" s="71"/>
    </row>
    <row r="8160" spans="4:5" ht="26.1" customHeight="1">
      <c r="D8160" s="64"/>
      <c r="E8160" s="71"/>
    </row>
    <row r="8161" spans="4:5" ht="26.1" customHeight="1">
      <c r="D8161" s="64"/>
      <c r="E8161" s="71"/>
    </row>
    <row r="8162" spans="4:5" ht="26.1" customHeight="1">
      <c r="D8162" s="64"/>
      <c r="E8162" s="71"/>
    </row>
    <row r="8163" spans="4:5" ht="26.1" customHeight="1">
      <c r="D8163" s="64"/>
      <c r="E8163" s="71"/>
    </row>
    <row r="8164" spans="4:5" ht="26.1" customHeight="1">
      <c r="D8164" s="64"/>
      <c r="E8164" s="71"/>
    </row>
    <row r="8165" spans="4:5" ht="26.1" customHeight="1">
      <c r="D8165" s="64"/>
      <c r="E8165" s="71"/>
    </row>
    <row r="8166" spans="4:5" ht="26.1" customHeight="1">
      <c r="D8166" s="64"/>
      <c r="E8166" s="71"/>
    </row>
    <row r="8167" spans="4:5" ht="26.1" customHeight="1">
      <c r="D8167" s="64"/>
      <c r="E8167" s="71"/>
    </row>
    <row r="8168" spans="4:5" ht="26.1" customHeight="1">
      <c r="D8168" s="64"/>
      <c r="E8168" s="71"/>
    </row>
    <row r="8169" spans="4:5" ht="26.1" customHeight="1">
      <c r="D8169" s="64"/>
      <c r="E8169" s="71"/>
    </row>
    <row r="8170" spans="4:5" ht="26.1" customHeight="1">
      <c r="D8170" s="64"/>
      <c r="E8170" s="71"/>
    </row>
    <row r="8171" spans="4:5" ht="26.1" customHeight="1">
      <c r="D8171" s="64"/>
      <c r="E8171" s="71"/>
    </row>
    <row r="8172" spans="4:5" ht="26.1" customHeight="1">
      <c r="D8172" s="64"/>
      <c r="E8172" s="71"/>
    </row>
    <row r="8173" spans="4:5" ht="26.1" customHeight="1">
      <c r="D8173" s="64"/>
      <c r="E8173" s="71"/>
    </row>
    <row r="8174" spans="4:5" ht="26.1" customHeight="1">
      <c r="D8174" s="64"/>
      <c r="E8174" s="71"/>
    </row>
    <row r="8175" spans="4:5" ht="26.1" customHeight="1">
      <c r="D8175" s="64"/>
      <c r="E8175" s="71"/>
    </row>
    <row r="8176" spans="4:5" ht="26.1" customHeight="1">
      <c r="D8176" s="64"/>
      <c r="E8176" s="71"/>
    </row>
    <row r="8177" spans="4:5" ht="26.1" customHeight="1">
      <c r="D8177" s="64"/>
      <c r="E8177" s="71"/>
    </row>
    <row r="8178" spans="4:5" ht="26.1" customHeight="1">
      <c r="D8178" s="64"/>
      <c r="E8178" s="71"/>
    </row>
    <row r="8179" spans="4:5" ht="26.1" customHeight="1">
      <c r="D8179" s="64"/>
      <c r="E8179" s="71"/>
    </row>
    <row r="8180" spans="4:5" ht="26.1" customHeight="1">
      <c r="D8180" s="64"/>
      <c r="E8180" s="71"/>
    </row>
    <row r="8181" spans="4:5" ht="26.1" customHeight="1">
      <c r="D8181" s="64"/>
      <c r="E8181" s="71"/>
    </row>
    <row r="8182" spans="4:5" ht="26.1" customHeight="1">
      <c r="D8182" s="64"/>
      <c r="E8182" s="71"/>
    </row>
    <row r="8183" spans="4:5" ht="26.1" customHeight="1">
      <c r="D8183" s="64"/>
      <c r="E8183" s="71"/>
    </row>
    <row r="8184" spans="4:5" ht="26.1" customHeight="1">
      <c r="D8184" s="64"/>
      <c r="E8184" s="71"/>
    </row>
    <row r="8185" spans="4:5" ht="26.1" customHeight="1">
      <c r="D8185" s="64"/>
      <c r="E8185" s="71"/>
    </row>
    <row r="8186" spans="4:5" ht="26.1" customHeight="1">
      <c r="D8186" s="64"/>
      <c r="E8186" s="71"/>
    </row>
    <row r="8187" spans="4:5" ht="26.1" customHeight="1">
      <c r="D8187" s="64"/>
      <c r="E8187" s="71"/>
    </row>
    <row r="8188" spans="4:5" ht="26.1" customHeight="1">
      <c r="D8188" s="64"/>
      <c r="E8188" s="71"/>
    </row>
    <row r="8189" spans="4:5" ht="26.1" customHeight="1">
      <c r="D8189" s="64"/>
      <c r="E8189" s="71"/>
    </row>
    <row r="8190" spans="4:5" ht="26.1" customHeight="1">
      <c r="D8190" s="64"/>
      <c r="E8190" s="71"/>
    </row>
    <row r="8191" spans="4:5" ht="26.1" customHeight="1">
      <c r="D8191" s="64"/>
      <c r="E8191" s="71"/>
    </row>
    <row r="8192" spans="4:5" ht="26.1" customHeight="1">
      <c r="D8192" s="64"/>
      <c r="E8192" s="71"/>
    </row>
    <row r="8193" spans="4:5" ht="26.1" customHeight="1">
      <c r="D8193" s="64"/>
      <c r="E8193" s="71"/>
    </row>
    <row r="8194" spans="4:5" ht="26.1" customHeight="1">
      <c r="D8194" s="64"/>
      <c r="E8194" s="71"/>
    </row>
    <row r="8195" spans="4:5" ht="26.1" customHeight="1">
      <c r="D8195" s="64"/>
      <c r="E8195" s="71"/>
    </row>
    <row r="8196" spans="4:5" ht="26.1" customHeight="1">
      <c r="D8196" s="64"/>
      <c r="E8196" s="71"/>
    </row>
    <row r="8197" spans="4:5" ht="26.1" customHeight="1">
      <c r="D8197" s="64"/>
      <c r="E8197" s="71"/>
    </row>
    <row r="8198" spans="4:5" ht="26.1" customHeight="1">
      <c r="D8198" s="64"/>
      <c r="E8198" s="71"/>
    </row>
    <row r="8199" spans="4:5" ht="26.1" customHeight="1">
      <c r="D8199" s="64"/>
      <c r="E8199" s="71"/>
    </row>
    <row r="8200" spans="4:5" ht="26.1" customHeight="1">
      <c r="D8200" s="64"/>
      <c r="E8200" s="71"/>
    </row>
    <row r="8201" spans="4:5" ht="26.1" customHeight="1">
      <c r="D8201" s="64"/>
      <c r="E8201" s="71"/>
    </row>
    <row r="8202" spans="4:5" ht="26.1" customHeight="1">
      <c r="D8202" s="64"/>
      <c r="E8202" s="71"/>
    </row>
    <row r="8203" spans="4:5" ht="26.1" customHeight="1">
      <c r="D8203" s="64"/>
      <c r="E8203" s="71"/>
    </row>
    <row r="8204" spans="4:5" ht="26.1" customHeight="1">
      <c r="D8204" s="64"/>
      <c r="E8204" s="71"/>
    </row>
    <row r="8205" spans="4:5" ht="26.1" customHeight="1">
      <c r="D8205" s="64"/>
      <c r="E8205" s="71"/>
    </row>
    <row r="8206" spans="4:5" ht="26.1" customHeight="1">
      <c r="D8206" s="64"/>
      <c r="E8206" s="71"/>
    </row>
    <row r="8207" spans="4:5" ht="26.1" customHeight="1">
      <c r="D8207" s="64"/>
      <c r="E8207" s="71"/>
    </row>
    <row r="8208" spans="4:5" ht="26.1" customHeight="1">
      <c r="D8208" s="64"/>
      <c r="E8208" s="71"/>
    </row>
    <row r="8209" spans="4:5" ht="26.1" customHeight="1">
      <c r="D8209" s="64"/>
      <c r="E8209" s="71"/>
    </row>
    <row r="8210" spans="4:5" ht="26.1" customHeight="1">
      <c r="D8210" s="64"/>
      <c r="E8210" s="71"/>
    </row>
    <row r="8211" spans="4:5" ht="26.1" customHeight="1">
      <c r="D8211" s="64"/>
      <c r="E8211" s="71"/>
    </row>
    <row r="8212" spans="4:5" ht="26.1" customHeight="1">
      <c r="D8212" s="64"/>
      <c r="E8212" s="71"/>
    </row>
    <row r="8213" spans="4:5" ht="26.1" customHeight="1">
      <c r="D8213" s="64"/>
      <c r="E8213" s="71"/>
    </row>
    <row r="8214" spans="4:5" ht="26.1" customHeight="1">
      <c r="D8214" s="64"/>
      <c r="E8214" s="71"/>
    </row>
    <row r="8215" spans="4:5" ht="26.1" customHeight="1">
      <c r="D8215" s="64"/>
      <c r="E8215" s="71"/>
    </row>
    <row r="8216" spans="4:5" ht="26.1" customHeight="1">
      <c r="D8216" s="64"/>
      <c r="E8216" s="71"/>
    </row>
    <row r="8217" spans="4:5" ht="26.1" customHeight="1">
      <c r="D8217" s="64"/>
      <c r="E8217" s="71"/>
    </row>
    <row r="8218" spans="4:5" ht="26.1" customHeight="1">
      <c r="D8218" s="64"/>
      <c r="E8218" s="71"/>
    </row>
    <row r="8219" spans="4:5" ht="26.1" customHeight="1">
      <c r="D8219" s="64"/>
      <c r="E8219" s="71"/>
    </row>
    <row r="8220" spans="4:5" ht="26.1" customHeight="1">
      <c r="D8220" s="64"/>
      <c r="E8220" s="71"/>
    </row>
    <row r="8221" spans="4:5" ht="26.1" customHeight="1">
      <c r="D8221" s="64"/>
      <c r="E8221" s="71"/>
    </row>
    <row r="8222" spans="4:5" ht="26.1" customHeight="1">
      <c r="D8222" s="64"/>
      <c r="E8222" s="71"/>
    </row>
    <row r="8223" spans="4:5" ht="26.1" customHeight="1">
      <c r="D8223" s="64"/>
      <c r="E8223" s="71"/>
    </row>
    <row r="8224" spans="4:5" ht="26.1" customHeight="1">
      <c r="D8224" s="64"/>
      <c r="E8224" s="71"/>
    </row>
    <row r="8225" spans="4:5" ht="26.1" customHeight="1">
      <c r="D8225" s="64"/>
      <c r="E8225" s="71"/>
    </row>
    <row r="8226" spans="4:5" ht="26.1" customHeight="1">
      <c r="D8226" s="64"/>
      <c r="E8226" s="71"/>
    </row>
    <row r="8227" spans="4:5" ht="26.1" customHeight="1">
      <c r="D8227" s="64"/>
      <c r="E8227" s="71"/>
    </row>
    <row r="8228" spans="4:5" ht="26.1" customHeight="1">
      <c r="D8228" s="64"/>
      <c r="E8228" s="71"/>
    </row>
    <row r="8229" spans="4:5" ht="26.1" customHeight="1">
      <c r="D8229" s="64"/>
      <c r="E8229" s="71"/>
    </row>
    <row r="8230" spans="4:5" ht="26.1" customHeight="1">
      <c r="D8230" s="64"/>
      <c r="E8230" s="71"/>
    </row>
    <row r="8231" spans="4:5" ht="26.1" customHeight="1">
      <c r="D8231" s="64"/>
      <c r="E8231" s="71"/>
    </row>
    <row r="8232" spans="4:5" ht="26.1" customHeight="1">
      <c r="D8232" s="64"/>
      <c r="E8232" s="71"/>
    </row>
    <row r="8233" spans="4:5" ht="26.1" customHeight="1">
      <c r="D8233" s="64"/>
      <c r="E8233" s="71"/>
    </row>
    <row r="8234" spans="4:5" ht="26.1" customHeight="1">
      <c r="D8234" s="64"/>
      <c r="E8234" s="71"/>
    </row>
    <row r="8235" spans="4:5" ht="26.1" customHeight="1">
      <c r="D8235" s="64"/>
      <c r="E8235" s="71"/>
    </row>
    <row r="8236" spans="4:5" ht="26.1" customHeight="1">
      <c r="D8236" s="64"/>
      <c r="E8236" s="71"/>
    </row>
    <row r="8237" spans="4:5" ht="26.1" customHeight="1">
      <c r="D8237" s="64"/>
      <c r="E8237" s="71"/>
    </row>
    <row r="8238" spans="4:5" ht="26.1" customHeight="1">
      <c r="D8238" s="64"/>
      <c r="E8238" s="71"/>
    </row>
    <row r="8239" spans="4:5" ht="26.1" customHeight="1">
      <c r="D8239" s="64"/>
      <c r="E8239" s="71"/>
    </row>
    <row r="8240" spans="4:5" ht="26.1" customHeight="1">
      <c r="D8240" s="64"/>
      <c r="E8240" s="71"/>
    </row>
    <row r="8241" spans="4:5" ht="26.1" customHeight="1">
      <c r="D8241" s="64"/>
      <c r="E8241" s="71"/>
    </row>
    <row r="8242" spans="4:5" ht="26.1" customHeight="1">
      <c r="D8242" s="64"/>
      <c r="E8242" s="71"/>
    </row>
    <row r="8243" spans="4:5" ht="26.1" customHeight="1">
      <c r="D8243" s="64"/>
      <c r="E8243" s="71"/>
    </row>
    <row r="8244" spans="4:5" ht="26.1" customHeight="1">
      <c r="D8244" s="64"/>
      <c r="E8244" s="71"/>
    </row>
    <row r="8245" spans="4:5" ht="26.1" customHeight="1">
      <c r="D8245" s="64"/>
      <c r="E8245" s="71"/>
    </row>
    <row r="8246" spans="4:5" ht="26.1" customHeight="1">
      <c r="D8246" s="64"/>
      <c r="E8246" s="71"/>
    </row>
    <row r="8247" spans="4:5" ht="26.1" customHeight="1">
      <c r="D8247" s="64"/>
      <c r="E8247" s="71"/>
    </row>
    <row r="8248" spans="4:5" ht="26.1" customHeight="1">
      <c r="D8248" s="64"/>
      <c r="E8248" s="71"/>
    </row>
    <row r="8249" spans="4:5" ht="26.1" customHeight="1">
      <c r="D8249" s="64"/>
      <c r="E8249" s="71"/>
    </row>
    <row r="8250" spans="4:5" ht="26.1" customHeight="1">
      <c r="D8250" s="64"/>
      <c r="E8250" s="71"/>
    </row>
    <row r="8251" spans="4:5" ht="26.1" customHeight="1">
      <c r="D8251" s="64"/>
      <c r="E8251" s="71"/>
    </row>
    <row r="8252" spans="4:5" ht="26.1" customHeight="1">
      <c r="D8252" s="64"/>
      <c r="E8252" s="71"/>
    </row>
    <row r="8253" spans="4:5" ht="26.1" customHeight="1">
      <c r="D8253" s="64"/>
      <c r="E8253" s="71"/>
    </row>
    <row r="8254" spans="4:5" ht="26.1" customHeight="1">
      <c r="D8254" s="64"/>
      <c r="E8254" s="71"/>
    </row>
    <row r="8255" spans="4:5" ht="26.1" customHeight="1">
      <c r="D8255" s="64"/>
      <c r="E8255" s="71"/>
    </row>
    <row r="8256" spans="4:5" ht="26.1" customHeight="1">
      <c r="D8256" s="64"/>
      <c r="E8256" s="71"/>
    </row>
    <row r="8257" spans="4:5" ht="26.1" customHeight="1">
      <c r="D8257" s="64"/>
      <c r="E8257" s="71"/>
    </row>
    <row r="8258" spans="4:5" ht="26.1" customHeight="1">
      <c r="D8258" s="64"/>
      <c r="E8258" s="71"/>
    </row>
    <row r="8259" spans="4:5" ht="26.1" customHeight="1">
      <c r="D8259" s="64"/>
      <c r="E8259" s="71"/>
    </row>
    <row r="8260" spans="4:5" ht="26.1" customHeight="1">
      <c r="D8260" s="64"/>
      <c r="E8260" s="71"/>
    </row>
    <row r="8261" spans="4:5" ht="26.1" customHeight="1">
      <c r="D8261" s="64"/>
      <c r="E8261" s="71"/>
    </row>
    <row r="8262" spans="4:5" ht="26.1" customHeight="1">
      <c r="D8262" s="64"/>
      <c r="E8262" s="71"/>
    </row>
    <row r="8263" spans="4:5" ht="26.1" customHeight="1">
      <c r="D8263" s="64"/>
      <c r="E8263" s="71"/>
    </row>
    <row r="8264" spans="4:5" ht="26.1" customHeight="1">
      <c r="D8264" s="64"/>
      <c r="E8264" s="71"/>
    </row>
    <row r="8265" spans="4:5" ht="26.1" customHeight="1">
      <c r="D8265" s="64"/>
      <c r="E8265" s="71"/>
    </row>
    <row r="8266" spans="4:5" ht="26.1" customHeight="1">
      <c r="D8266" s="64"/>
      <c r="E8266" s="71"/>
    </row>
    <row r="8267" spans="4:5" ht="26.1" customHeight="1">
      <c r="D8267" s="64"/>
      <c r="E8267" s="71"/>
    </row>
    <row r="8268" spans="4:5" ht="26.1" customHeight="1">
      <c r="D8268" s="64"/>
      <c r="E8268" s="71"/>
    </row>
    <row r="8269" spans="4:5" ht="26.1" customHeight="1">
      <c r="D8269" s="64"/>
      <c r="E8269" s="71"/>
    </row>
    <row r="8270" spans="4:5" ht="26.1" customHeight="1">
      <c r="D8270" s="64"/>
      <c r="E8270" s="71"/>
    </row>
    <row r="8271" spans="4:5" ht="26.1" customHeight="1">
      <c r="D8271" s="64"/>
      <c r="E8271" s="71"/>
    </row>
    <row r="8272" spans="4:5" ht="26.1" customHeight="1">
      <c r="D8272" s="64"/>
      <c r="E8272" s="71"/>
    </row>
    <row r="8273" spans="4:5" ht="26.1" customHeight="1">
      <c r="D8273" s="64"/>
      <c r="E8273" s="71"/>
    </row>
    <row r="8274" spans="4:5" ht="26.1" customHeight="1">
      <c r="D8274" s="64"/>
      <c r="E8274" s="71"/>
    </row>
    <row r="8275" spans="4:5" ht="26.1" customHeight="1">
      <c r="D8275" s="64"/>
      <c r="E8275" s="71"/>
    </row>
    <row r="8276" spans="4:5" ht="26.1" customHeight="1">
      <c r="D8276" s="64"/>
      <c r="E8276" s="71"/>
    </row>
    <row r="8277" spans="4:5" ht="26.1" customHeight="1">
      <c r="D8277" s="64"/>
      <c r="E8277" s="71"/>
    </row>
    <row r="8278" spans="4:5" ht="26.1" customHeight="1">
      <c r="D8278" s="64"/>
      <c r="E8278" s="71"/>
    </row>
    <row r="8279" spans="4:5" ht="26.1" customHeight="1">
      <c r="D8279" s="64"/>
      <c r="E8279" s="71"/>
    </row>
    <row r="8280" spans="4:5" ht="26.1" customHeight="1">
      <c r="D8280" s="64"/>
      <c r="E8280" s="71"/>
    </row>
    <row r="8281" spans="4:5" ht="26.1" customHeight="1">
      <c r="D8281" s="64"/>
      <c r="E8281" s="71"/>
    </row>
    <row r="8282" spans="4:5" ht="26.1" customHeight="1">
      <c r="D8282" s="64"/>
      <c r="E8282" s="71"/>
    </row>
    <row r="8283" spans="4:5" ht="26.1" customHeight="1">
      <c r="D8283" s="64"/>
      <c r="E8283" s="71"/>
    </row>
    <row r="8284" spans="4:5" ht="26.1" customHeight="1">
      <c r="D8284" s="64"/>
      <c r="E8284" s="71"/>
    </row>
    <row r="8285" spans="4:5" ht="26.1" customHeight="1">
      <c r="D8285" s="64"/>
      <c r="E8285" s="71"/>
    </row>
    <row r="8286" spans="4:5" ht="26.1" customHeight="1">
      <c r="D8286" s="64"/>
      <c r="E8286" s="71"/>
    </row>
    <row r="8287" spans="4:5" ht="26.1" customHeight="1">
      <c r="D8287" s="64"/>
      <c r="E8287" s="71"/>
    </row>
    <row r="8288" spans="4:5" ht="26.1" customHeight="1">
      <c r="D8288" s="64"/>
      <c r="E8288" s="71"/>
    </row>
    <row r="8289" spans="4:5" ht="26.1" customHeight="1">
      <c r="D8289" s="64"/>
      <c r="E8289" s="71"/>
    </row>
    <row r="8290" spans="4:5" ht="26.1" customHeight="1">
      <c r="D8290" s="64"/>
      <c r="E8290" s="71"/>
    </row>
    <row r="8291" spans="4:5" ht="26.1" customHeight="1">
      <c r="D8291" s="64"/>
      <c r="E8291" s="71"/>
    </row>
    <row r="8292" spans="4:5" ht="26.1" customHeight="1">
      <c r="D8292" s="64"/>
      <c r="E8292" s="71"/>
    </row>
    <row r="8293" spans="4:5" ht="26.1" customHeight="1">
      <c r="D8293" s="64"/>
      <c r="E8293" s="71"/>
    </row>
    <row r="8294" spans="4:5" ht="26.1" customHeight="1">
      <c r="D8294" s="64"/>
      <c r="E8294" s="71"/>
    </row>
    <row r="8295" spans="4:5" ht="26.1" customHeight="1">
      <c r="D8295" s="64"/>
      <c r="E8295" s="71"/>
    </row>
    <row r="8296" spans="4:5" ht="26.1" customHeight="1">
      <c r="D8296" s="64"/>
      <c r="E8296" s="71"/>
    </row>
    <row r="8297" spans="4:5" ht="26.1" customHeight="1">
      <c r="D8297" s="64"/>
      <c r="E8297" s="71"/>
    </row>
    <row r="8298" spans="4:5" ht="26.1" customHeight="1">
      <c r="D8298" s="64"/>
      <c r="E8298" s="71"/>
    </row>
    <row r="8299" spans="4:5" ht="26.1" customHeight="1">
      <c r="D8299" s="64"/>
      <c r="E8299" s="71"/>
    </row>
    <row r="8300" spans="4:5" ht="26.1" customHeight="1">
      <c r="D8300" s="64"/>
      <c r="E8300" s="71"/>
    </row>
    <row r="8301" spans="4:5" ht="26.1" customHeight="1">
      <c r="D8301" s="64"/>
      <c r="E8301" s="71"/>
    </row>
    <row r="8302" spans="4:5" ht="26.1" customHeight="1">
      <c r="D8302" s="64"/>
      <c r="E8302" s="71"/>
    </row>
    <row r="8303" spans="4:5" ht="26.1" customHeight="1">
      <c r="D8303" s="64"/>
      <c r="E8303" s="71"/>
    </row>
    <row r="8304" spans="4:5" ht="26.1" customHeight="1">
      <c r="D8304" s="64"/>
      <c r="E8304" s="71"/>
    </row>
    <row r="8305" spans="4:5" ht="26.1" customHeight="1">
      <c r="D8305" s="64"/>
      <c r="E8305" s="71"/>
    </row>
    <row r="8306" spans="4:5" ht="26.1" customHeight="1">
      <c r="D8306" s="64"/>
      <c r="E8306" s="71"/>
    </row>
    <row r="8307" spans="4:5" ht="26.1" customHeight="1">
      <c r="D8307" s="64"/>
      <c r="E8307" s="71"/>
    </row>
    <row r="8308" spans="4:5" ht="26.1" customHeight="1">
      <c r="D8308" s="64"/>
      <c r="E8308" s="71"/>
    </row>
    <row r="8309" spans="4:5" ht="26.1" customHeight="1">
      <c r="D8309" s="64"/>
      <c r="E8309" s="71"/>
    </row>
    <row r="8310" spans="4:5" ht="26.1" customHeight="1">
      <c r="D8310" s="64"/>
      <c r="E8310" s="71"/>
    </row>
    <row r="8311" spans="4:5" ht="26.1" customHeight="1">
      <c r="D8311" s="64"/>
      <c r="E8311" s="71"/>
    </row>
    <row r="8312" spans="4:5" ht="26.1" customHeight="1">
      <c r="D8312" s="64"/>
      <c r="E8312" s="71"/>
    </row>
    <row r="8313" spans="4:5" ht="26.1" customHeight="1">
      <c r="D8313" s="64"/>
      <c r="E8313" s="71"/>
    </row>
    <row r="8314" spans="4:5" ht="26.1" customHeight="1">
      <c r="D8314" s="64"/>
      <c r="E8314" s="71"/>
    </row>
    <row r="8315" spans="4:5" ht="26.1" customHeight="1">
      <c r="D8315" s="64"/>
      <c r="E8315" s="71"/>
    </row>
    <row r="8316" spans="4:5" ht="26.1" customHeight="1">
      <c r="D8316" s="64"/>
      <c r="E8316" s="71"/>
    </row>
    <row r="8317" spans="4:5" ht="26.1" customHeight="1">
      <c r="D8317" s="64"/>
      <c r="E8317" s="71"/>
    </row>
    <row r="8318" spans="4:5" ht="26.1" customHeight="1">
      <c r="D8318" s="64"/>
      <c r="E8318" s="71"/>
    </row>
    <row r="8319" spans="4:5" ht="26.1" customHeight="1">
      <c r="D8319" s="64"/>
      <c r="E8319" s="71"/>
    </row>
    <row r="8320" spans="4:5" ht="26.1" customHeight="1">
      <c r="D8320" s="64"/>
      <c r="E8320" s="71"/>
    </row>
    <row r="8321" spans="4:5" ht="26.1" customHeight="1">
      <c r="D8321" s="64"/>
      <c r="E8321" s="71"/>
    </row>
    <row r="8322" spans="4:5" ht="26.1" customHeight="1">
      <c r="D8322" s="64"/>
      <c r="E8322" s="71"/>
    </row>
    <row r="8323" spans="4:5" ht="26.1" customHeight="1">
      <c r="D8323" s="64"/>
      <c r="E8323" s="71"/>
    </row>
    <row r="8324" spans="4:5" ht="26.1" customHeight="1">
      <c r="D8324" s="64"/>
      <c r="E8324" s="71"/>
    </row>
    <row r="8325" spans="4:5" ht="26.1" customHeight="1">
      <c r="D8325" s="64"/>
      <c r="E8325" s="71"/>
    </row>
    <row r="8326" spans="4:5" ht="26.1" customHeight="1">
      <c r="D8326" s="64"/>
      <c r="E8326" s="71"/>
    </row>
    <row r="8327" spans="4:5" ht="26.1" customHeight="1">
      <c r="D8327" s="64"/>
      <c r="E8327" s="71"/>
    </row>
    <row r="8328" spans="4:5" ht="26.1" customHeight="1">
      <c r="D8328" s="64"/>
      <c r="E8328" s="71"/>
    </row>
    <row r="8329" spans="4:5" ht="26.1" customHeight="1">
      <c r="D8329" s="64"/>
      <c r="E8329" s="71"/>
    </row>
    <row r="8330" spans="4:5" ht="26.1" customHeight="1">
      <c r="D8330" s="64"/>
      <c r="E8330" s="71"/>
    </row>
    <row r="8331" spans="4:5" ht="26.1" customHeight="1">
      <c r="D8331" s="64"/>
      <c r="E8331" s="71"/>
    </row>
    <row r="8332" spans="4:5" ht="26.1" customHeight="1">
      <c r="D8332" s="64"/>
      <c r="E8332" s="71"/>
    </row>
    <row r="8333" spans="4:5" ht="26.1" customHeight="1">
      <c r="D8333" s="64"/>
      <c r="E8333" s="71"/>
    </row>
    <row r="8334" spans="4:5" ht="26.1" customHeight="1">
      <c r="D8334" s="64"/>
      <c r="E8334" s="71"/>
    </row>
    <row r="8335" spans="4:5" ht="26.1" customHeight="1">
      <c r="D8335" s="64"/>
      <c r="E8335" s="71"/>
    </row>
    <row r="8336" spans="4:5" ht="26.1" customHeight="1">
      <c r="D8336" s="64"/>
      <c r="E8336" s="71"/>
    </row>
    <row r="8337" spans="4:5" ht="26.1" customHeight="1">
      <c r="D8337" s="64"/>
      <c r="E8337" s="71"/>
    </row>
    <row r="8338" spans="4:5" ht="26.1" customHeight="1">
      <c r="D8338" s="64"/>
      <c r="E8338" s="71"/>
    </row>
    <row r="8339" spans="4:5" ht="26.1" customHeight="1">
      <c r="D8339" s="64"/>
      <c r="E8339" s="71"/>
    </row>
    <row r="8340" spans="4:5" ht="26.1" customHeight="1">
      <c r="D8340" s="64"/>
      <c r="E8340" s="71"/>
    </row>
    <row r="8341" spans="4:5" ht="26.1" customHeight="1">
      <c r="D8341" s="64"/>
      <c r="E8341" s="71"/>
    </row>
    <row r="8342" spans="4:5" ht="26.1" customHeight="1">
      <c r="D8342" s="64"/>
      <c r="E8342" s="71"/>
    </row>
    <row r="8343" spans="4:5" ht="26.1" customHeight="1">
      <c r="D8343" s="64"/>
      <c r="E8343" s="71"/>
    </row>
    <row r="8344" spans="4:5" ht="26.1" customHeight="1">
      <c r="D8344" s="64"/>
      <c r="E8344" s="71"/>
    </row>
    <row r="8345" spans="4:5" ht="26.1" customHeight="1">
      <c r="D8345" s="64"/>
      <c r="E8345" s="71"/>
    </row>
    <row r="8346" spans="4:5" ht="26.1" customHeight="1">
      <c r="D8346" s="64"/>
      <c r="E8346" s="71"/>
    </row>
    <row r="8347" spans="4:5" ht="26.1" customHeight="1">
      <c r="D8347" s="64"/>
      <c r="E8347" s="71"/>
    </row>
    <row r="8348" spans="4:5" ht="26.1" customHeight="1">
      <c r="D8348" s="64"/>
      <c r="E8348" s="71"/>
    </row>
    <row r="8349" spans="4:5" ht="26.1" customHeight="1">
      <c r="D8349" s="64"/>
      <c r="E8349" s="71"/>
    </row>
    <row r="8350" spans="4:5" ht="26.1" customHeight="1">
      <c r="D8350" s="64"/>
      <c r="E8350" s="71"/>
    </row>
    <row r="8351" spans="4:5" ht="26.1" customHeight="1">
      <c r="D8351" s="64"/>
      <c r="E8351" s="71"/>
    </row>
    <row r="8352" spans="4:5" ht="26.1" customHeight="1">
      <c r="D8352" s="64"/>
      <c r="E8352" s="71"/>
    </row>
    <row r="8353" spans="4:5" ht="26.1" customHeight="1">
      <c r="D8353" s="64"/>
      <c r="E8353" s="71"/>
    </row>
    <row r="8354" spans="4:5" ht="26.1" customHeight="1">
      <c r="D8354" s="64"/>
      <c r="E8354" s="71"/>
    </row>
    <row r="8355" spans="4:5" ht="26.1" customHeight="1">
      <c r="D8355" s="64"/>
      <c r="E8355" s="71"/>
    </row>
    <row r="8356" spans="4:5" ht="26.1" customHeight="1">
      <c r="D8356" s="64"/>
      <c r="E8356" s="71"/>
    </row>
    <row r="8357" spans="4:5" ht="26.1" customHeight="1">
      <c r="D8357" s="64"/>
      <c r="E8357" s="71"/>
    </row>
    <row r="8358" spans="4:5" ht="26.1" customHeight="1">
      <c r="D8358" s="64"/>
      <c r="E8358" s="71"/>
    </row>
    <row r="8359" spans="4:5" ht="26.1" customHeight="1">
      <c r="D8359" s="64"/>
      <c r="E8359" s="71"/>
    </row>
    <row r="8360" spans="4:5" ht="26.1" customHeight="1">
      <c r="D8360" s="64"/>
      <c r="E8360" s="71"/>
    </row>
    <row r="8361" spans="4:5" ht="26.1" customHeight="1">
      <c r="D8361" s="64"/>
      <c r="E8361" s="71"/>
    </row>
    <row r="8362" spans="4:5" ht="26.1" customHeight="1">
      <c r="D8362" s="64"/>
      <c r="E8362" s="71"/>
    </row>
    <row r="8363" spans="4:5" ht="26.1" customHeight="1">
      <c r="D8363" s="64"/>
      <c r="E8363" s="71"/>
    </row>
    <row r="8364" spans="4:5" ht="26.1" customHeight="1">
      <c r="D8364" s="64"/>
      <c r="E8364" s="71"/>
    </row>
    <row r="8365" spans="4:5" ht="26.1" customHeight="1">
      <c r="D8365" s="64"/>
      <c r="E8365" s="71"/>
    </row>
    <row r="8366" spans="4:5" ht="26.1" customHeight="1">
      <c r="D8366" s="64"/>
      <c r="E8366" s="71"/>
    </row>
    <row r="8367" spans="4:5" ht="26.1" customHeight="1">
      <c r="D8367" s="64"/>
      <c r="E8367" s="71"/>
    </row>
    <row r="8368" spans="4:5" ht="26.1" customHeight="1">
      <c r="D8368" s="64"/>
      <c r="E8368" s="71"/>
    </row>
    <row r="8369" spans="4:5" ht="26.1" customHeight="1">
      <c r="D8369" s="64"/>
      <c r="E8369" s="71"/>
    </row>
    <row r="8370" spans="4:5" ht="26.1" customHeight="1">
      <c r="D8370" s="64"/>
      <c r="E8370" s="71"/>
    </row>
    <row r="8371" spans="4:5" ht="26.1" customHeight="1">
      <c r="D8371" s="64"/>
      <c r="E8371" s="71"/>
    </row>
    <row r="8372" spans="4:5" ht="26.1" customHeight="1">
      <c r="D8372" s="64"/>
      <c r="E8372" s="71"/>
    </row>
    <row r="8373" spans="4:5" ht="26.1" customHeight="1">
      <c r="D8373" s="64"/>
      <c r="E8373" s="71"/>
    </row>
    <row r="8374" spans="4:5" ht="26.1" customHeight="1">
      <c r="D8374" s="64"/>
      <c r="E8374" s="71"/>
    </row>
    <row r="8375" spans="4:5" ht="26.1" customHeight="1">
      <c r="D8375" s="64"/>
      <c r="E8375" s="71"/>
    </row>
    <row r="8376" spans="4:5" ht="26.1" customHeight="1">
      <c r="D8376" s="64"/>
      <c r="E8376" s="71"/>
    </row>
    <row r="8377" spans="4:5" ht="26.1" customHeight="1">
      <c r="D8377" s="64"/>
      <c r="E8377" s="71"/>
    </row>
    <row r="8378" spans="4:5" ht="26.1" customHeight="1">
      <c r="D8378" s="64"/>
      <c r="E8378" s="71"/>
    </row>
    <row r="8379" spans="4:5" ht="26.1" customHeight="1">
      <c r="D8379" s="64"/>
      <c r="E8379" s="71"/>
    </row>
    <row r="8380" spans="4:5" ht="26.1" customHeight="1">
      <c r="D8380" s="64"/>
      <c r="E8380" s="71"/>
    </row>
    <row r="8381" spans="4:5" ht="26.1" customHeight="1">
      <c r="D8381" s="64"/>
      <c r="E8381" s="71"/>
    </row>
    <row r="8382" spans="4:5" ht="26.1" customHeight="1">
      <c r="D8382" s="64"/>
      <c r="E8382" s="71"/>
    </row>
    <row r="8383" spans="4:5" ht="26.1" customHeight="1">
      <c r="D8383" s="64"/>
      <c r="E8383" s="71"/>
    </row>
    <row r="8384" spans="4:5" ht="26.1" customHeight="1">
      <c r="D8384" s="64"/>
      <c r="E8384" s="71"/>
    </row>
    <row r="8385" spans="4:5" ht="26.1" customHeight="1">
      <c r="D8385" s="64"/>
      <c r="E8385" s="71"/>
    </row>
    <row r="8386" spans="4:5" ht="26.1" customHeight="1">
      <c r="D8386" s="64"/>
      <c r="E8386" s="71"/>
    </row>
    <row r="8387" spans="4:5" ht="26.1" customHeight="1">
      <c r="D8387" s="64"/>
      <c r="E8387" s="71"/>
    </row>
    <row r="8388" spans="4:5" ht="26.1" customHeight="1">
      <c r="D8388" s="64"/>
      <c r="E8388" s="71"/>
    </row>
    <row r="8389" spans="4:5" ht="26.1" customHeight="1">
      <c r="D8389" s="64"/>
      <c r="E8389" s="71"/>
    </row>
    <row r="8390" spans="4:5" ht="26.1" customHeight="1">
      <c r="D8390" s="64"/>
      <c r="E8390" s="71"/>
    </row>
    <row r="8391" spans="4:5" ht="26.1" customHeight="1">
      <c r="D8391" s="64"/>
      <c r="E8391" s="71"/>
    </row>
    <row r="8392" spans="4:5" ht="26.1" customHeight="1">
      <c r="D8392" s="64"/>
      <c r="E8392" s="71"/>
    </row>
    <row r="8393" spans="4:5" ht="26.1" customHeight="1">
      <c r="D8393" s="64"/>
      <c r="E8393" s="71"/>
    </row>
    <row r="8394" spans="4:5" ht="26.1" customHeight="1">
      <c r="D8394" s="64"/>
      <c r="E8394" s="71"/>
    </row>
    <row r="8395" spans="4:5" ht="26.1" customHeight="1">
      <c r="D8395" s="64"/>
      <c r="E8395" s="71"/>
    </row>
    <row r="8396" spans="4:5" ht="26.1" customHeight="1">
      <c r="D8396" s="64"/>
      <c r="E8396" s="71"/>
    </row>
    <row r="8397" spans="4:5" ht="26.1" customHeight="1">
      <c r="D8397" s="64"/>
      <c r="E8397" s="71"/>
    </row>
    <row r="8398" spans="4:5" ht="26.1" customHeight="1">
      <c r="D8398" s="64"/>
      <c r="E8398" s="71"/>
    </row>
    <row r="8399" spans="4:5" ht="26.1" customHeight="1">
      <c r="D8399" s="64"/>
      <c r="E8399" s="71"/>
    </row>
    <row r="8400" spans="4:5" ht="26.1" customHeight="1">
      <c r="D8400" s="64"/>
      <c r="E8400" s="71"/>
    </row>
    <row r="8401" spans="4:5" ht="26.1" customHeight="1">
      <c r="D8401" s="64"/>
      <c r="E8401" s="71"/>
    </row>
    <row r="8402" spans="4:5" ht="26.1" customHeight="1">
      <c r="D8402" s="64"/>
      <c r="E8402" s="71"/>
    </row>
    <row r="8403" spans="4:5" ht="26.1" customHeight="1">
      <c r="D8403" s="64"/>
      <c r="E8403" s="71"/>
    </row>
    <row r="8404" spans="4:5" ht="26.1" customHeight="1">
      <c r="D8404" s="64"/>
      <c r="E8404" s="71"/>
    </row>
    <row r="8405" spans="4:5" ht="26.1" customHeight="1">
      <c r="D8405" s="64"/>
      <c r="E8405" s="71"/>
    </row>
    <row r="8406" spans="4:5" ht="26.1" customHeight="1">
      <c r="D8406" s="64"/>
      <c r="E8406" s="71"/>
    </row>
    <row r="8407" spans="4:5" ht="26.1" customHeight="1">
      <c r="D8407" s="64"/>
      <c r="E8407" s="71"/>
    </row>
    <row r="8408" spans="4:5" ht="26.1" customHeight="1">
      <c r="D8408" s="64"/>
      <c r="E8408" s="71"/>
    </row>
    <row r="8409" spans="4:5" ht="26.1" customHeight="1">
      <c r="D8409" s="64"/>
      <c r="E8409" s="71"/>
    </row>
    <row r="8410" spans="4:5" ht="26.1" customHeight="1">
      <c r="D8410" s="64"/>
      <c r="E8410" s="71"/>
    </row>
    <row r="8411" spans="4:5" ht="26.1" customHeight="1">
      <c r="D8411" s="64"/>
      <c r="E8411" s="71"/>
    </row>
    <row r="8412" spans="4:5" ht="26.1" customHeight="1">
      <c r="D8412" s="64"/>
      <c r="E8412" s="71"/>
    </row>
    <row r="8413" spans="4:5" ht="26.1" customHeight="1">
      <c r="D8413" s="64"/>
      <c r="E8413" s="71"/>
    </row>
    <row r="8414" spans="4:5" ht="26.1" customHeight="1">
      <c r="D8414" s="64"/>
      <c r="E8414" s="71"/>
    </row>
    <row r="8415" spans="4:5" ht="26.1" customHeight="1">
      <c r="D8415" s="64"/>
      <c r="E8415" s="71"/>
    </row>
    <row r="8416" spans="4:5" ht="26.1" customHeight="1">
      <c r="D8416" s="64"/>
      <c r="E8416" s="71"/>
    </row>
    <row r="8417" spans="4:5" ht="26.1" customHeight="1">
      <c r="D8417" s="64"/>
      <c r="E8417" s="71"/>
    </row>
    <row r="8418" spans="4:5" ht="26.1" customHeight="1">
      <c r="D8418" s="64"/>
      <c r="E8418" s="71"/>
    </row>
    <row r="8419" spans="4:5" ht="26.1" customHeight="1">
      <c r="D8419" s="64"/>
      <c r="E8419" s="71"/>
    </row>
    <row r="8420" spans="4:5" ht="26.1" customHeight="1">
      <c r="D8420" s="64"/>
      <c r="E8420" s="71"/>
    </row>
    <row r="8421" spans="4:5" ht="26.1" customHeight="1">
      <c r="D8421" s="64"/>
      <c r="E8421" s="71"/>
    </row>
    <row r="8422" spans="4:5" ht="26.1" customHeight="1">
      <c r="D8422" s="64"/>
      <c r="E8422" s="71"/>
    </row>
    <row r="8423" spans="4:5" ht="26.1" customHeight="1">
      <c r="D8423" s="64"/>
      <c r="E8423" s="71"/>
    </row>
    <row r="8424" spans="4:5" ht="26.1" customHeight="1">
      <c r="D8424" s="64"/>
      <c r="E8424" s="71"/>
    </row>
    <row r="8425" spans="4:5" ht="26.1" customHeight="1">
      <c r="D8425" s="64"/>
      <c r="E8425" s="71"/>
    </row>
    <row r="8426" spans="4:5" ht="26.1" customHeight="1">
      <c r="D8426" s="64"/>
      <c r="E8426" s="71"/>
    </row>
    <row r="8427" spans="4:5" ht="26.1" customHeight="1">
      <c r="D8427" s="64"/>
      <c r="E8427" s="71"/>
    </row>
    <row r="8428" spans="4:5" ht="26.1" customHeight="1">
      <c r="D8428" s="64"/>
      <c r="E8428" s="71"/>
    </row>
    <row r="8429" spans="4:5" ht="26.1" customHeight="1">
      <c r="D8429" s="64"/>
      <c r="E8429" s="71"/>
    </row>
    <row r="8430" spans="4:5" ht="26.1" customHeight="1">
      <c r="D8430" s="64"/>
      <c r="E8430" s="71"/>
    </row>
    <row r="8431" spans="4:5" ht="26.1" customHeight="1">
      <c r="D8431" s="64"/>
      <c r="E8431" s="71"/>
    </row>
    <row r="8432" spans="4:5" ht="26.1" customHeight="1">
      <c r="D8432" s="64"/>
      <c r="E8432" s="71"/>
    </row>
    <row r="8433" spans="4:5" ht="26.1" customHeight="1">
      <c r="D8433" s="64"/>
      <c r="E8433" s="71"/>
    </row>
    <row r="8434" spans="4:5" ht="26.1" customHeight="1">
      <c r="D8434" s="64"/>
      <c r="E8434" s="71"/>
    </row>
    <row r="8435" spans="4:5" ht="26.1" customHeight="1">
      <c r="D8435" s="64"/>
      <c r="E8435" s="71"/>
    </row>
    <row r="8436" spans="4:5" ht="26.1" customHeight="1">
      <c r="D8436" s="64"/>
      <c r="E8436" s="71"/>
    </row>
    <row r="8437" spans="4:5" ht="26.1" customHeight="1">
      <c r="D8437" s="64"/>
      <c r="E8437" s="71"/>
    </row>
    <row r="8438" spans="4:5" ht="26.1" customHeight="1">
      <c r="D8438" s="64"/>
      <c r="E8438" s="71"/>
    </row>
    <row r="8439" spans="4:5" ht="26.1" customHeight="1">
      <c r="D8439" s="64"/>
      <c r="E8439" s="71"/>
    </row>
    <row r="8440" spans="4:5" ht="26.1" customHeight="1">
      <c r="D8440" s="64"/>
      <c r="E8440" s="71"/>
    </row>
    <row r="8441" spans="4:5" ht="26.1" customHeight="1">
      <c r="D8441" s="64"/>
      <c r="E8441" s="71"/>
    </row>
    <row r="8442" spans="4:5" ht="26.1" customHeight="1">
      <c r="D8442" s="64"/>
      <c r="E8442" s="71"/>
    </row>
    <row r="8443" spans="4:5" ht="26.1" customHeight="1">
      <c r="D8443" s="64"/>
      <c r="E8443" s="71"/>
    </row>
    <row r="8444" spans="4:5" ht="26.1" customHeight="1">
      <c r="D8444" s="64"/>
      <c r="E8444" s="71"/>
    </row>
    <row r="8445" spans="4:5" ht="26.1" customHeight="1">
      <c r="D8445" s="64"/>
      <c r="E8445" s="71"/>
    </row>
    <row r="8446" spans="4:5" ht="26.1" customHeight="1">
      <c r="D8446" s="64"/>
      <c r="E8446" s="71"/>
    </row>
    <row r="8447" spans="4:5" ht="26.1" customHeight="1">
      <c r="D8447" s="64"/>
      <c r="E8447" s="71"/>
    </row>
    <row r="8448" spans="4:5" ht="26.1" customHeight="1">
      <c r="D8448" s="64"/>
      <c r="E8448" s="71"/>
    </row>
    <row r="8449" spans="4:5" ht="26.1" customHeight="1">
      <c r="D8449" s="64"/>
      <c r="E8449" s="71"/>
    </row>
    <row r="8450" spans="4:5" ht="26.1" customHeight="1">
      <c r="D8450" s="64"/>
      <c r="E8450" s="71"/>
    </row>
    <row r="8451" spans="4:5" ht="26.1" customHeight="1">
      <c r="D8451" s="64"/>
      <c r="E8451" s="71"/>
    </row>
    <row r="8452" spans="4:5" ht="26.1" customHeight="1">
      <c r="D8452" s="64"/>
      <c r="E8452" s="71"/>
    </row>
    <row r="8453" spans="4:5" ht="26.1" customHeight="1">
      <c r="D8453" s="64"/>
      <c r="E8453" s="71"/>
    </row>
    <row r="8454" spans="4:5" ht="26.1" customHeight="1">
      <c r="D8454" s="64"/>
      <c r="E8454" s="71"/>
    </row>
    <row r="8455" spans="4:5" ht="26.1" customHeight="1">
      <c r="D8455" s="64"/>
      <c r="E8455" s="71"/>
    </row>
    <row r="8456" spans="4:5" ht="26.1" customHeight="1">
      <c r="D8456" s="64"/>
      <c r="E8456" s="71"/>
    </row>
    <row r="8457" spans="4:5" ht="26.1" customHeight="1">
      <c r="D8457" s="64"/>
      <c r="E8457" s="71"/>
    </row>
    <row r="8458" spans="4:5" ht="26.1" customHeight="1">
      <c r="D8458" s="64"/>
      <c r="E8458" s="71"/>
    </row>
    <row r="8459" spans="4:5" ht="26.1" customHeight="1">
      <c r="D8459" s="64"/>
      <c r="E8459" s="71"/>
    </row>
    <row r="8460" spans="4:5" ht="26.1" customHeight="1">
      <c r="D8460" s="64"/>
      <c r="E8460" s="71"/>
    </row>
    <row r="8461" spans="4:5" ht="26.1" customHeight="1">
      <c r="D8461" s="64"/>
      <c r="E8461" s="71"/>
    </row>
    <row r="8462" spans="4:5" ht="26.1" customHeight="1">
      <c r="D8462" s="64"/>
      <c r="E8462" s="71"/>
    </row>
    <row r="8463" spans="4:5" ht="26.1" customHeight="1">
      <c r="D8463" s="64"/>
      <c r="E8463" s="71"/>
    </row>
    <row r="8464" spans="4:5" ht="26.1" customHeight="1">
      <c r="D8464" s="64"/>
      <c r="E8464" s="71"/>
    </row>
    <row r="8465" spans="4:5" ht="26.1" customHeight="1">
      <c r="D8465" s="64"/>
      <c r="E8465" s="71"/>
    </row>
    <row r="8466" spans="4:5" ht="26.1" customHeight="1">
      <c r="D8466" s="64"/>
      <c r="E8466" s="71"/>
    </row>
    <row r="8467" spans="4:5" ht="26.1" customHeight="1">
      <c r="D8467" s="64"/>
      <c r="E8467" s="71"/>
    </row>
    <row r="8468" spans="4:5" ht="26.1" customHeight="1">
      <c r="D8468" s="64"/>
      <c r="E8468" s="71"/>
    </row>
    <row r="8469" spans="4:5" ht="26.1" customHeight="1">
      <c r="D8469" s="64"/>
      <c r="E8469" s="71"/>
    </row>
    <row r="8470" spans="4:5" ht="26.1" customHeight="1">
      <c r="D8470" s="64"/>
      <c r="E8470" s="71"/>
    </row>
    <row r="8471" spans="4:5" ht="26.1" customHeight="1">
      <c r="D8471" s="64"/>
      <c r="E8471" s="71"/>
    </row>
    <row r="8472" spans="4:5" ht="26.1" customHeight="1">
      <c r="D8472" s="64"/>
      <c r="E8472" s="71"/>
    </row>
    <row r="8473" spans="4:5" ht="26.1" customHeight="1">
      <c r="D8473" s="64"/>
      <c r="E8473" s="71"/>
    </row>
    <row r="8474" spans="4:5" ht="26.1" customHeight="1">
      <c r="D8474" s="64"/>
      <c r="E8474" s="71"/>
    </row>
    <row r="8475" spans="4:5" ht="26.1" customHeight="1">
      <c r="D8475" s="64"/>
      <c r="E8475" s="71"/>
    </row>
    <row r="8476" spans="4:5" ht="26.1" customHeight="1">
      <c r="D8476" s="64"/>
      <c r="E8476" s="71"/>
    </row>
    <row r="8477" spans="4:5" ht="26.1" customHeight="1">
      <c r="D8477" s="64"/>
      <c r="E8477" s="71"/>
    </row>
    <row r="8478" spans="4:5" ht="26.1" customHeight="1">
      <c r="D8478" s="64"/>
      <c r="E8478" s="71"/>
    </row>
    <row r="8479" spans="4:5" ht="26.1" customHeight="1">
      <c r="D8479" s="64"/>
      <c r="E8479" s="71"/>
    </row>
    <row r="8480" spans="4:5" ht="26.1" customHeight="1">
      <c r="D8480" s="64"/>
      <c r="E8480" s="71"/>
    </row>
    <row r="8481" spans="4:5" ht="26.1" customHeight="1">
      <c r="D8481" s="64"/>
      <c r="E8481" s="71"/>
    </row>
    <row r="8482" spans="4:5" ht="26.1" customHeight="1">
      <c r="D8482" s="64"/>
      <c r="E8482" s="71"/>
    </row>
    <row r="8483" spans="4:5" ht="26.1" customHeight="1">
      <c r="D8483" s="64"/>
      <c r="E8483" s="71"/>
    </row>
    <row r="8484" spans="4:5" ht="26.1" customHeight="1">
      <c r="D8484" s="64"/>
      <c r="E8484" s="71"/>
    </row>
    <row r="8485" spans="4:5" ht="26.1" customHeight="1">
      <c r="D8485" s="64"/>
      <c r="E8485" s="71"/>
    </row>
    <row r="8486" spans="4:5" ht="26.1" customHeight="1">
      <c r="D8486" s="64"/>
      <c r="E8486" s="71"/>
    </row>
    <row r="8487" spans="4:5" ht="26.1" customHeight="1">
      <c r="D8487" s="64"/>
      <c r="E8487" s="71"/>
    </row>
    <row r="8488" spans="4:5" ht="26.1" customHeight="1">
      <c r="D8488" s="64"/>
      <c r="E8488" s="71"/>
    </row>
    <row r="8489" spans="4:5" ht="26.1" customHeight="1">
      <c r="D8489" s="64"/>
      <c r="E8489" s="71"/>
    </row>
    <row r="8490" spans="4:5" ht="26.1" customHeight="1">
      <c r="D8490" s="64"/>
      <c r="E8490" s="71"/>
    </row>
    <row r="8491" spans="4:5" ht="26.1" customHeight="1">
      <c r="D8491" s="64"/>
      <c r="E8491" s="71"/>
    </row>
    <row r="8492" spans="4:5" ht="26.1" customHeight="1">
      <c r="D8492" s="64"/>
      <c r="E8492" s="71"/>
    </row>
    <row r="8493" spans="4:5" ht="26.1" customHeight="1">
      <c r="D8493" s="64"/>
      <c r="E8493" s="71"/>
    </row>
    <row r="8494" spans="4:5" ht="26.1" customHeight="1">
      <c r="D8494" s="64"/>
      <c r="E8494" s="71"/>
    </row>
    <row r="8495" spans="4:5" ht="26.1" customHeight="1">
      <c r="D8495" s="64"/>
      <c r="E8495" s="71"/>
    </row>
    <row r="8496" spans="4:5" ht="26.1" customHeight="1">
      <c r="D8496" s="64"/>
      <c r="E8496" s="71"/>
    </row>
    <row r="8497" spans="4:5" ht="26.1" customHeight="1">
      <c r="D8497" s="64"/>
      <c r="E8497" s="71"/>
    </row>
    <row r="8498" spans="4:5" ht="26.1" customHeight="1">
      <c r="D8498" s="64"/>
      <c r="E8498" s="71"/>
    </row>
    <row r="8499" spans="4:5" ht="26.1" customHeight="1">
      <c r="D8499" s="64"/>
      <c r="E8499" s="71"/>
    </row>
    <row r="8500" spans="4:5" ht="26.1" customHeight="1">
      <c r="D8500" s="64"/>
      <c r="E8500" s="71"/>
    </row>
    <row r="8501" spans="4:5" ht="26.1" customHeight="1">
      <c r="D8501" s="64"/>
      <c r="E8501" s="71"/>
    </row>
    <row r="8502" spans="4:5" ht="26.1" customHeight="1">
      <c r="D8502" s="64"/>
      <c r="E8502" s="71"/>
    </row>
    <row r="8503" spans="4:5" ht="26.1" customHeight="1">
      <c r="D8503" s="64"/>
      <c r="E8503" s="71"/>
    </row>
    <row r="8504" spans="4:5" ht="26.1" customHeight="1">
      <c r="D8504" s="64"/>
      <c r="E8504" s="71"/>
    </row>
    <row r="8505" spans="4:5" ht="26.1" customHeight="1">
      <c r="D8505" s="64"/>
      <c r="E8505" s="71"/>
    </row>
    <row r="8506" spans="4:5" ht="26.1" customHeight="1">
      <c r="D8506" s="64"/>
      <c r="E8506" s="71"/>
    </row>
    <row r="8507" spans="4:5" ht="26.1" customHeight="1">
      <c r="D8507" s="64"/>
      <c r="E8507" s="71"/>
    </row>
    <row r="8508" spans="4:5" ht="26.1" customHeight="1">
      <c r="D8508" s="64"/>
      <c r="E8508" s="71"/>
    </row>
    <row r="8509" spans="4:5" ht="26.1" customHeight="1">
      <c r="D8509" s="64"/>
      <c r="E8509" s="71"/>
    </row>
    <row r="8510" spans="4:5" ht="26.1" customHeight="1">
      <c r="D8510" s="64"/>
      <c r="E8510" s="71"/>
    </row>
    <row r="8511" spans="4:5" ht="26.1" customHeight="1">
      <c r="D8511" s="64"/>
      <c r="E8511" s="71"/>
    </row>
    <row r="8512" spans="4:5" ht="26.1" customHeight="1">
      <c r="D8512" s="64"/>
      <c r="E8512" s="71"/>
    </row>
    <row r="8513" spans="4:5" ht="26.1" customHeight="1">
      <c r="D8513" s="64"/>
      <c r="E8513" s="71"/>
    </row>
    <row r="8514" spans="4:5" ht="26.1" customHeight="1">
      <c r="D8514" s="64"/>
      <c r="E8514" s="71"/>
    </row>
    <row r="8515" spans="4:5" ht="26.1" customHeight="1">
      <c r="D8515" s="64"/>
      <c r="E8515" s="71"/>
    </row>
    <row r="8516" spans="4:5" ht="26.1" customHeight="1">
      <c r="D8516" s="64"/>
      <c r="E8516" s="71"/>
    </row>
    <row r="8517" spans="4:5" ht="26.1" customHeight="1">
      <c r="D8517" s="64"/>
      <c r="E8517" s="71"/>
    </row>
    <row r="8518" spans="4:5" ht="26.1" customHeight="1">
      <c r="D8518" s="64"/>
      <c r="E8518" s="71"/>
    </row>
    <row r="8519" spans="4:5" ht="26.1" customHeight="1">
      <c r="D8519" s="64"/>
      <c r="E8519" s="71"/>
    </row>
    <row r="8520" spans="4:5" ht="26.1" customHeight="1">
      <c r="D8520" s="64"/>
      <c r="E8520" s="71"/>
    </row>
    <row r="8521" spans="4:5" ht="26.1" customHeight="1">
      <c r="D8521" s="64"/>
      <c r="E8521" s="71"/>
    </row>
    <row r="8522" spans="4:5" ht="26.1" customHeight="1">
      <c r="D8522" s="64"/>
      <c r="E8522" s="71"/>
    </row>
    <row r="8523" spans="4:5" ht="26.1" customHeight="1">
      <c r="D8523" s="64"/>
      <c r="E8523" s="71"/>
    </row>
    <row r="8524" spans="4:5" ht="26.1" customHeight="1">
      <c r="D8524" s="64"/>
      <c r="E8524" s="71"/>
    </row>
    <row r="8525" spans="4:5" ht="26.1" customHeight="1">
      <c r="D8525" s="64"/>
      <c r="E8525" s="71"/>
    </row>
    <row r="8526" spans="4:5" ht="26.1" customHeight="1">
      <c r="D8526" s="64"/>
      <c r="E8526" s="71"/>
    </row>
    <row r="8527" spans="4:5" ht="26.1" customHeight="1">
      <c r="D8527" s="64"/>
      <c r="E8527" s="71"/>
    </row>
    <row r="8528" spans="4:5" ht="26.1" customHeight="1">
      <c r="D8528" s="64"/>
      <c r="E8528" s="71"/>
    </row>
    <row r="8529" spans="4:5" ht="26.1" customHeight="1">
      <c r="D8529" s="64"/>
      <c r="E8529" s="71"/>
    </row>
    <row r="8530" spans="4:5" ht="26.1" customHeight="1">
      <c r="D8530" s="64"/>
      <c r="E8530" s="71"/>
    </row>
    <row r="8531" spans="4:5" ht="26.1" customHeight="1">
      <c r="D8531" s="64"/>
      <c r="E8531" s="71"/>
    </row>
    <row r="8532" spans="4:5" ht="26.1" customHeight="1">
      <c r="D8532" s="64"/>
      <c r="E8532" s="71"/>
    </row>
    <row r="8533" spans="4:5" ht="26.1" customHeight="1">
      <c r="D8533" s="64"/>
      <c r="E8533" s="71"/>
    </row>
    <row r="8534" spans="4:5" ht="26.1" customHeight="1">
      <c r="D8534" s="64"/>
      <c r="E8534" s="71"/>
    </row>
    <row r="8535" spans="4:5" ht="26.1" customHeight="1">
      <c r="D8535" s="64"/>
      <c r="E8535" s="71"/>
    </row>
    <row r="8536" spans="4:5" ht="26.1" customHeight="1">
      <c r="D8536" s="64"/>
      <c r="E8536" s="71"/>
    </row>
    <row r="8537" spans="4:5" ht="26.1" customHeight="1">
      <c r="D8537" s="64"/>
      <c r="E8537" s="71"/>
    </row>
    <row r="8538" spans="4:5" ht="26.1" customHeight="1">
      <c r="D8538" s="64"/>
      <c r="E8538" s="71"/>
    </row>
    <row r="8539" spans="4:5" ht="26.1" customHeight="1">
      <c r="D8539" s="64"/>
      <c r="E8539" s="71"/>
    </row>
    <row r="8540" spans="4:5" ht="26.1" customHeight="1">
      <c r="D8540" s="64"/>
      <c r="E8540" s="71"/>
    </row>
    <row r="8541" spans="4:5" ht="26.1" customHeight="1">
      <c r="D8541" s="64"/>
      <c r="E8541" s="71"/>
    </row>
    <row r="8542" spans="4:5" ht="26.1" customHeight="1">
      <c r="D8542" s="64"/>
      <c r="E8542" s="71"/>
    </row>
    <row r="8543" spans="4:5" ht="26.1" customHeight="1">
      <c r="D8543" s="64"/>
      <c r="E8543" s="71"/>
    </row>
    <row r="8544" spans="4:5" ht="26.1" customHeight="1">
      <c r="D8544" s="64"/>
      <c r="E8544" s="71"/>
    </row>
    <row r="8545" spans="4:5" ht="26.1" customHeight="1">
      <c r="D8545" s="64"/>
      <c r="E8545" s="71"/>
    </row>
    <row r="8546" spans="4:5" ht="26.1" customHeight="1">
      <c r="D8546" s="64"/>
      <c r="E8546" s="71"/>
    </row>
    <row r="8547" spans="4:5" ht="26.1" customHeight="1">
      <c r="D8547" s="64"/>
      <c r="E8547" s="71"/>
    </row>
    <row r="8548" spans="4:5" ht="26.1" customHeight="1">
      <c r="D8548" s="64"/>
      <c r="E8548" s="71"/>
    </row>
    <row r="8549" spans="4:5" ht="26.1" customHeight="1">
      <c r="D8549" s="64"/>
      <c r="E8549" s="71"/>
    </row>
    <row r="8550" spans="4:5" ht="26.1" customHeight="1">
      <c r="D8550" s="64"/>
      <c r="E8550" s="71"/>
    </row>
    <row r="8551" spans="4:5" ht="26.1" customHeight="1">
      <c r="D8551" s="64"/>
      <c r="E8551" s="71"/>
    </row>
    <row r="8552" spans="4:5" ht="26.1" customHeight="1">
      <c r="D8552" s="64"/>
      <c r="E8552" s="71"/>
    </row>
    <row r="8553" spans="4:5" ht="26.1" customHeight="1">
      <c r="D8553" s="64"/>
      <c r="E8553" s="71"/>
    </row>
    <row r="8554" spans="4:5" ht="26.1" customHeight="1">
      <c r="D8554" s="64"/>
      <c r="E8554" s="71"/>
    </row>
    <row r="8555" spans="4:5" ht="26.1" customHeight="1">
      <c r="D8555" s="64"/>
      <c r="E8555" s="71"/>
    </row>
    <row r="8556" spans="4:5" ht="26.1" customHeight="1">
      <c r="D8556" s="64"/>
      <c r="E8556" s="71"/>
    </row>
    <row r="8557" spans="4:5" ht="26.1" customHeight="1">
      <c r="D8557" s="64"/>
      <c r="E8557" s="71"/>
    </row>
    <row r="8558" spans="4:5" ht="26.1" customHeight="1">
      <c r="D8558" s="64"/>
      <c r="E8558" s="71"/>
    </row>
    <row r="8559" spans="4:5" ht="26.1" customHeight="1">
      <c r="D8559" s="64"/>
      <c r="E8559" s="71"/>
    </row>
    <row r="8560" spans="4:5" ht="26.1" customHeight="1">
      <c r="D8560" s="64"/>
      <c r="E8560" s="71"/>
    </row>
    <row r="8561" spans="4:5" ht="26.1" customHeight="1">
      <c r="D8561" s="64"/>
      <c r="E8561" s="71"/>
    </row>
    <row r="8562" spans="4:5" ht="26.1" customHeight="1">
      <c r="D8562" s="64"/>
      <c r="E8562" s="71"/>
    </row>
    <row r="8563" spans="4:5" ht="26.1" customHeight="1">
      <c r="D8563" s="64"/>
      <c r="E8563" s="71"/>
    </row>
    <row r="8564" spans="4:5" ht="26.1" customHeight="1">
      <c r="D8564" s="64"/>
      <c r="E8564" s="71"/>
    </row>
    <row r="8565" spans="4:5" ht="26.1" customHeight="1">
      <c r="D8565" s="64"/>
      <c r="E8565" s="71"/>
    </row>
    <row r="8566" spans="4:5" ht="26.1" customHeight="1">
      <c r="D8566" s="64"/>
      <c r="E8566" s="71"/>
    </row>
    <row r="8567" spans="4:5" ht="26.1" customHeight="1">
      <c r="D8567" s="64"/>
      <c r="E8567" s="71"/>
    </row>
    <row r="8568" spans="4:5" ht="26.1" customHeight="1">
      <c r="D8568" s="64"/>
      <c r="E8568" s="71"/>
    </row>
    <row r="8569" spans="4:5" ht="26.1" customHeight="1">
      <c r="D8569" s="64"/>
      <c r="E8569" s="71"/>
    </row>
    <row r="8570" spans="4:5" ht="26.1" customHeight="1">
      <c r="D8570" s="64"/>
      <c r="E8570" s="71"/>
    </row>
    <row r="8571" spans="4:5" ht="26.1" customHeight="1">
      <c r="D8571" s="64"/>
      <c r="E8571" s="71"/>
    </row>
    <row r="8572" spans="4:5" ht="26.1" customHeight="1">
      <c r="D8572" s="64"/>
      <c r="E8572" s="71"/>
    </row>
    <row r="8573" spans="4:5" ht="26.1" customHeight="1">
      <c r="D8573" s="64"/>
      <c r="E8573" s="71"/>
    </row>
    <row r="8574" spans="4:5" ht="26.1" customHeight="1">
      <c r="D8574" s="64"/>
      <c r="E8574" s="71"/>
    </row>
    <row r="8575" spans="4:5" ht="26.1" customHeight="1">
      <c r="D8575" s="64"/>
      <c r="E8575" s="71"/>
    </row>
    <row r="8576" spans="4:5" ht="26.1" customHeight="1">
      <c r="D8576" s="64"/>
      <c r="E8576" s="71"/>
    </row>
    <row r="8577" spans="4:5" ht="26.1" customHeight="1">
      <c r="D8577" s="64"/>
      <c r="E8577" s="71"/>
    </row>
    <row r="8578" spans="4:5" ht="26.1" customHeight="1">
      <c r="D8578" s="64"/>
      <c r="E8578" s="71"/>
    </row>
    <row r="8579" spans="4:5" ht="26.1" customHeight="1">
      <c r="D8579" s="64"/>
      <c r="E8579" s="71"/>
    </row>
    <row r="8580" spans="4:5" ht="26.1" customHeight="1">
      <c r="D8580" s="64"/>
      <c r="E8580" s="71"/>
    </row>
    <row r="8581" spans="4:5" ht="26.1" customHeight="1">
      <c r="D8581" s="64"/>
      <c r="E8581" s="71"/>
    </row>
    <row r="8582" spans="4:5" ht="26.1" customHeight="1">
      <c r="D8582" s="64"/>
      <c r="E8582" s="71"/>
    </row>
    <row r="8583" spans="4:5" ht="26.1" customHeight="1">
      <c r="D8583" s="64"/>
      <c r="E8583" s="71"/>
    </row>
    <row r="8584" spans="4:5" ht="26.1" customHeight="1">
      <c r="D8584" s="64"/>
      <c r="E8584" s="71"/>
    </row>
    <row r="8585" spans="4:5" ht="26.1" customHeight="1">
      <c r="D8585" s="64"/>
      <c r="E8585" s="71"/>
    </row>
    <row r="8586" spans="4:5" ht="26.1" customHeight="1">
      <c r="D8586" s="64"/>
      <c r="E8586" s="71"/>
    </row>
    <row r="8587" spans="4:5" ht="26.1" customHeight="1">
      <c r="D8587" s="64"/>
      <c r="E8587" s="71"/>
    </row>
    <row r="8588" spans="4:5" ht="26.1" customHeight="1">
      <c r="D8588" s="64"/>
      <c r="E8588" s="71"/>
    </row>
    <row r="8589" spans="4:5" ht="26.1" customHeight="1">
      <c r="D8589" s="64"/>
      <c r="E8589" s="71"/>
    </row>
    <row r="8590" spans="4:5" ht="26.1" customHeight="1">
      <c r="D8590" s="64"/>
      <c r="E8590" s="71"/>
    </row>
    <row r="8591" spans="4:5" ht="26.1" customHeight="1">
      <c r="D8591" s="64"/>
      <c r="E8591" s="71"/>
    </row>
    <row r="8592" spans="4:5" ht="26.1" customHeight="1">
      <c r="D8592" s="64"/>
      <c r="E8592" s="71"/>
    </row>
    <row r="8593" spans="4:5" ht="26.1" customHeight="1">
      <c r="D8593" s="64"/>
      <c r="E8593" s="71"/>
    </row>
    <row r="8594" spans="4:5" ht="26.1" customHeight="1">
      <c r="D8594" s="64"/>
      <c r="E8594" s="71"/>
    </row>
    <row r="8595" spans="4:5" ht="26.1" customHeight="1">
      <c r="D8595" s="64"/>
      <c r="E8595" s="71"/>
    </row>
    <row r="8596" spans="4:5" ht="26.1" customHeight="1">
      <c r="D8596" s="64"/>
      <c r="E8596" s="71"/>
    </row>
    <row r="8597" spans="4:5" ht="26.1" customHeight="1">
      <c r="D8597" s="64"/>
      <c r="E8597" s="71"/>
    </row>
    <row r="8598" spans="4:5" ht="26.1" customHeight="1">
      <c r="D8598" s="64"/>
      <c r="E8598" s="71"/>
    </row>
    <row r="8599" spans="4:5" ht="26.1" customHeight="1">
      <c r="D8599" s="64"/>
      <c r="E8599" s="71"/>
    </row>
    <row r="8600" spans="4:5" ht="26.1" customHeight="1">
      <c r="D8600" s="64"/>
      <c r="E8600" s="71"/>
    </row>
    <row r="8601" spans="4:5" ht="26.1" customHeight="1">
      <c r="D8601" s="64"/>
      <c r="E8601" s="71"/>
    </row>
    <row r="8602" spans="4:5" ht="26.1" customHeight="1">
      <c r="D8602" s="64"/>
      <c r="E8602" s="71"/>
    </row>
    <row r="8603" spans="4:5" ht="26.1" customHeight="1">
      <c r="D8603" s="64"/>
      <c r="E8603" s="71"/>
    </row>
    <row r="8604" spans="4:5" ht="26.1" customHeight="1">
      <c r="D8604" s="64"/>
      <c r="E8604" s="71"/>
    </row>
    <row r="8605" spans="4:5" ht="26.1" customHeight="1">
      <c r="D8605" s="64"/>
      <c r="E8605" s="71"/>
    </row>
    <row r="8606" spans="4:5" ht="26.1" customHeight="1">
      <c r="D8606" s="64"/>
      <c r="E8606" s="71"/>
    </row>
    <row r="8607" spans="4:5" ht="26.1" customHeight="1">
      <c r="D8607" s="64"/>
      <c r="E8607" s="71"/>
    </row>
    <row r="8608" spans="4:5" ht="26.1" customHeight="1">
      <c r="D8608" s="64"/>
      <c r="E8608" s="71"/>
    </row>
    <row r="8609" spans="4:5" ht="26.1" customHeight="1">
      <c r="D8609" s="64"/>
      <c r="E8609" s="71"/>
    </row>
    <row r="8610" spans="4:5" ht="26.1" customHeight="1">
      <c r="D8610" s="64"/>
      <c r="E8610" s="71"/>
    </row>
    <row r="8611" spans="4:5" ht="26.1" customHeight="1">
      <c r="D8611" s="64"/>
      <c r="E8611" s="71"/>
    </row>
    <row r="8612" spans="4:5" ht="26.1" customHeight="1">
      <c r="D8612" s="64"/>
      <c r="E8612" s="71"/>
    </row>
    <row r="8613" spans="4:5" ht="26.1" customHeight="1">
      <c r="D8613" s="64"/>
      <c r="E8613" s="71"/>
    </row>
    <row r="8614" spans="4:5" ht="26.1" customHeight="1">
      <c r="D8614" s="64"/>
      <c r="E8614" s="71"/>
    </row>
    <row r="8615" spans="4:5" ht="26.1" customHeight="1">
      <c r="D8615" s="64"/>
      <c r="E8615" s="71"/>
    </row>
    <row r="8616" spans="4:5" ht="26.1" customHeight="1">
      <c r="D8616" s="64"/>
      <c r="E8616" s="71"/>
    </row>
    <row r="8617" spans="4:5" ht="26.1" customHeight="1">
      <c r="D8617" s="64"/>
      <c r="E8617" s="71"/>
    </row>
    <row r="8618" spans="4:5" ht="26.1" customHeight="1">
      <c r="D8618" s="64"/>
      <c r="E8618" s="71"/>
    </row>
    <row r="8619" spans="4:5" ht="26.1" customHeight="1">
      <c r="D8619" s="64"/>
      <c r="E8619" s="71"/>
    </row>
    <row r="8620" spans="4:5" ht="26.1" customHeight="1">
      <c r="D8620" s="64"/>
      <c r="E8620" s="71"/>
    </row>
    <row r="8621" spans="4:5" ht="26.1" customHeight="1">
      <c r="D8621" s="64"/>
      <c r="E8621" s="71"/>
    </row>
    <row r="8622" spans="4:5" ht="26.1" customHeight="1">
      <c r="D8622" s="64"/>
      <c r="E8622" s="71"/>
    </row>
    <row r="8623" spans="4:5" ht="26.1" customHeight="1">
      <c r="D8623" s="64"/>
      <c r="E8623" s="71"/>
    </row>
    <row r="8624" spans="4:5" ht="26.1" customHeight="1">
      <c r="D8624" s="64"/>
      <c r="E8624" s="71"/>
    </row>
    <row r="8625" spans="4:5" ht="26.1" customHeight="1">
      <c r="D8625" s="64"/>
      <c r="E8625" s="71"/>
    </row>
    <row r="8626" spans="4:5" ht="26.1" customHeight="1">
      <c r="D8626" s="64"/>
      <c r="E8626" s="71"/>
    </row>
    <row r="8627" spans="4:5" ht="26.1" customHeight="1">
      <c r="D8627" s="64"/>
      <c r="E8627" s="71"/>
    </row>
    <row r="8628" spans="4:5" ht="26.1" customHeight="1">
      <c r="D8628" s="64"/>
      <c r="E8628" s="71"/>
    </row>
    <row r="8629" spans="4:5" ht="26.1" customHeight="1">
      <c r="D8629" s="64"/>
      <c r="E8629" s="71"/>
    </row>
    <row r="8630" spans="4:5" ht="26.1" customHeight="1">
      <c r="D8630" s="64"/>
      <c r="E8630" s="71"/>
    </row>
    <row r="8631" spans="4:5" ht="26.1" customHeight="1">
      <c r="D8631" s="64"/>
      <c r="E8631" s="71"/>
    </row>
    <row r="8632" spans="4:5" ht="26.1" customHeight="1">
      <c r="D8632" s="64"/>
      <c r="E8632" s="71"/>
    </row>
    <row r="8633" spans="4:5" ht="26.1" customHeight="1">
      <c r="D8633" s="64"/>
      <c r="E8633" s="71"/>
    </row>
    <row r="8634" spans="4:5" ht="26.1" customHeight="1">
      <c r="D8634" s="64"/>
      <c r="E8634" s="71"/>
    </row>
    <row r="8635" spans="4:5" ht="26.1" customHeight="1">
      <c r="D8635" s="64"/>
      <c r="E8635" s="71"/>
    </row>
    <row r="8636" spans="4:5" ht="26.1" customHeight="1">
      <c r="D8636" s="64"/>
      <c r="E8636" s="71"/>
    </row>
    <row r="8637" spans="4:5" ht="26.1" customHeight="1">
      <c r="D8637" s="64"/>
      <c r="E8637" s="71"/>
    </row>
    <row r="8638" spans="4:5" ht="26.1" customHeight="1">
      <c r="D8638" s="64"/>
      <c r="E8638" s="71"/>
    </row>
    <row r="8639" spans="4:5" ht="26.1" customHeight="1">
      <c r="D8639" s="64"/>
      <c r="E8639" s="71"/>
    </row>
    <row r="8640" spans="4:5" ht="26.1" customHeight="1">
      <c r="D8640" s="64"/>
      <c r="E8640" s="71"/>
    </row>
    <row r="8641" spans="4:5" ht="26.1" customHeight="1">
      <c r="D8641" s="64"/>
      <c r="E8641" s="71"/>
    </row>
    <row r="8642" spans="4:5" ht="26.1" customHeight="1">
      <c r="D8642" s="64"/>
      <c r="E8642" s="71"/>
    </row>
    <row r="8643" spans="4:5" ht="26.1" customHeight="1">
      <c r="D8643" s="64"/>
      <c r="E8643" s="71"/>
    </row>
    <row r="8644" spans="4:5" ht="26.1" customHeight="1">
      <c r="D8644" s="64"/>
      <c r="E8644" s="71"/>
    </row>
    <row r="8645" spans="4:5" ht="26.1" customHeight="1">
      <c r="D8645" s="64"/>
      <c r="E8645" s="71"/>
    </row>
    <row r="8646" spans="4:5" ht="26.1" customHeight="1">
      <c r="D8646" s="64"/>
      <c r="E8646" s="71"/>
    </row>
    <row r="8647" spans="4:5" ht="26.1" customHeight="1">
      <c r="D8647" s="64"/>
      <c r="E8647" s="71"/>
    </row>
    <row r="8648" spans="4:5" ht="26.1" customHeight="1">
      <c r="D8648" s="64"/>
      <c r="E8648" s="71"/>
    </row>
    <row r="8649" spans="4:5" ht="26.1" customHeight="1">
      <c r="D8649" s="64"/>
      <c r="E8649" s="71"/>
    </row>
    <row r="8650" spans="4:5" ht="26.1" customHeight="1">
      <c r="D8650" s="64"/>
      <c r="E8650" s="71"/>
    </row>
    <row r="8651" spans="4:5" ht="26.1" customHeight="1">
      <c r="D8651" s="64"/>
      <c r="E8651" s="71"/>
    </row>
    <row r="8652" spans="4:5" ht="26.1" customHeight="1">
      <c r="D8652" s="64"/>
      <c r="E8652" s="71"/>
    </row>
    <row r="8653" spans="4:5" ht="26.1" customHeight="1">
      <c r="D8653" s="64"/>
      <c r="E8653" s="71"/>
    </row>
    <row r="8654" spans="4:5" ht="26.1" customHeight="1">
      <c r="D8654" s="64"/>
      <c r="E8654" s="71"/>
    </row>
    <row r="8655" spans="4:5" ht="26.1" customHeight="1">
      <c r="D8655" s="64"/>
      <c r="E8655" s="71"/>
    </row>
    <row r="8656" spans="4:5" ht="26.1" customHeight="1">
      <c r="D8656" s="64"/>
      <c r="E8656" s="71"/>
    </row>
    <row r="8657" spans="4:5" ht="26.1" customHeight="1">
      <c r="D8657" s="64"/>
      <c r="E8657" s="71"/>
    </row>
    <row r="8658" spans="4:5" ht="26.1" customHeight="1">
      <c r="D8658" s="64"/>
      <c r="E8658" s="71"/>
    </row>
    <row r="8659" spans="4:5" ht="26.1" customHeight="1">
      <c r="D8659" s="64"/>
      <c r="E8659" s="71"/>
    </row>
    <row r="8660" spans="4:5" ht="26.1" customHeight="1">
      <c r="D8660" s="64"/>
      <c r="E8660" s="71"/>
    </row>
    <row r="8661" spans="4:5" ht="26.1" customHeight="1">
      <c r="D8661" s="64"/>
      <c r="E8661" s="71"/>
    </row>
    <row r="8662" spans="4:5" ht="26.1" customHeight="1">
      <c r="D8662" s="64"/>
      <c r="E8662" s="71"/>
    </row>
    <row r="8663" spans="4:5" ht="26.1" customHeight="1">
      <c r="D8663" s="64"/>
      <c r="E8663" s="71"/>
    </row>
    <row r="8664" spans="4:5" ht="26.1" customHeight="1">
      <c r="D8664" s="64"/>
      <c r="E8664" s="71"/>
    </row>
    <row r="8665" spans="4:5" ht="26.1" customHeight="1">
      <c r="D8665" s="64"/>
      <c r="E8665" s="71"/>
    </row>
    <row r="8666" spans="4:5" ht="26.1" customHeight="1">
      <c r="D8666" s="64"/>
      <c r="E8666" s="71"/>
    </row>
    <row r="8667" spans="4:5" ht="26.1" customHeight="1">
      <c r="D8667" s="64"/>
      <c r="E8667" s="71"/>
    </row>
    <row r="8668" spans="4:5" ht="26.1" customHeight="1">
      <c r="D8668" s="64"/>
      <c r="E8668" s="71"/>
    </row>
    <row r="8669" spans="4:5" ht="26.1" customHeight="1">
      <c r="D8669" s="64"/>
      <c r="E8669" s="71"/>
    </row>
    <row r="8670" spans="4:5" ht="26.1" customHeight="1">
      <c r="D8670" s="64"/>
      <c r="E8670" s="71"/>
    </row>
    <row r="8671" spans="4:5" ht="26.1" customHeight="1">
      <c r="D8671" s="64"/>
      <c r="E8671" s="71"/>
    </row>
    <row r="8672" spans="4:5" ht="26.1" customHeight="1">
      <c r="D8672" s="64"/>
      <c r="E8672" s="71"/>
    </row>
    <row r="8673" spans="4:5" ht="26.1" customHeight="1">
      <c r="D8673" s="64"/>
      <c r="E8673" s="71"/>
    </row>
    <row r="8674" spans="4:5" ht="26.1" customHeight="1">
      <c r="D8674" s="64"/>
      <c r="E8674" s="71"/>
    </row>
    <row r="8675" spans="4:5" ht="26.1" customHeight="1">
      <c r="D8675" s="64"/>
      <c r="E8675" s="71"/>
    </row>
    <row r="8676" spans="4:5" ht="26.1" customHeight="1">
      <c r="D8676" s="64"/>
      <c r="E8676" s="71"/>
    </row>
    <row r="8677" spans="4:5" ht="26.1" customHeight="1">
      <c r="D8677" s="64"/>
      <c r="E8677" s="71"/>
    </row>
    <row r="8678" spans="4:5" ht="26.1" customHeight="1">
      <c r="D8678" s="64"/>
      <c r="E8678" s="71"/>
    </row>
    <row r="8679" spans="4:5" ht="26.1" customHeight="1">
      <c r="D8679" s="64"/>
      <c r="E8679" s="71"/>
    </row>
    <row r="8680" spans="4:5" ht="26.1" customHeight="1">
      <c r="D8680" s="64"/>
      <c r="E8680" s="71"/>
    </row>
    <row r="8681" spans="4:5" ht="26.1" customHeight="1">
      <c r="D8681" s="64"/>
      <c r="E8681" s="71"/>
    </row>
    <row r="8682" spans="4:5" ht="26.1" customHeight="1">
      <c r="D8682" s="64"/>
      <c r="E8682" s="71"/>
    </row>
    <row r="8683" spans="4:5" ht="26.1" customHeight="1">
      <c r="D8683" s="64"/>
      <c r="E8683" s="71"/>
    </row>
    <row r="8684" spans="4:5" ht="26.1" customHeight="1">
      <c r="D8684" s="64"/>
      <c r="E8684" s="71"/>
    </row>
    <row r="8685" spans="4:5" ht="26.1" customHeight="1">
      <c r="D8685" s="64"/>
      <c r="E8685" s="71"/>
    </row>
    <row r="8686" spans="4:5" ht="26.1" customHeight="1">
      <c r="D8686" s="64"/>
      <c r="E8686" s="71"/>
    </row>
    <row r="8687" spans="4:5" ht="26.1" customHeight="1">
      <c r="D8687" s="64"/>
      <c r="E8687" s="71"/>
    </row>
    <row r="8688" spans="4:5" ht="26.1" customHeight="1">
      <c r="D8688" s="64"/>
      <c r="E8688" s="71"/>
    </row>
    <row r="8689" spans="4:5" ht="26.1" customHeight="1">
      <c r="D8689" s="64"/>
      <c r="E8689" s="71"/>
    </row>
    <row r="8690" spans="4:5" ht="26.1" customHeight="1">
      <c r="D8690" s="64"/>
      <c r="E8690" s="71"/>
    </row>
    <row r="8691" spans="4:5" ht="26.1" customHeight="1">
      <c r="D8691" s="64"/>
      <c r="E8691" s="71"/>
    </row>
    <row r="8692" spans="4:5" ht="26.1" customHeight="1">
      <c r="D8692" s="64"/>
      <c r="E8692" s="71"/>
    </row>
    <row r="8693" spans="4:5" ht="26.1" customHeight="1">
      <c r="D8693" s="64"/>
      <c r="E8693" s="71"/>
    </row>
    <row r="8694" spans="4:5" ht="26.1" customHeight="1">
      <c r="D8694" s="64"/>
      <c r="E8694" s="71"/>
    </row>
    <row r="8695" spans="4:5" ht="26.1" customHeight="1">
      <c r="D8695" s="64"/>
      <c r="E8695" s="71"/>
    </row>
    <row r="8696" spans="4:5" ht="26.1" customHeight="1">
      <c r="D8696" s="64"/>
      <c r="E8696" s="71"/>
    </row>
    <row r="8697" spans="4:5" ht="26.1" customHeight="1">
      <c r="D8697" s="64"/>
      <c r="E8697" s="71"/>
    </row>
    <row r="8698" spans="4:5" ht="26.1" customHeight="1">
      <c r="D8698" s="64"/>
      <c r="E8698" s="71"/>
    </row>
    <row r="8699" spans="4:5" ht="26.1" customHeight="1">
      <c r="D8699" s="64"/>
      <c r="E8699" s="71"/>
    </row>
    <row r="8700" spans="4:5" ht="26.1" customHeight="1">
      <c r="D8700" s="64"/>
      <c r="E8700" s="71"/>
    </row>
    <row r="8701" spans="4:5" ht="26.1" customHeight="1">
      <c r="D8701" s="64"/>
      <c r="E8701" s="71"/>
    </row>
    <row r="8702" spans="4:5" ht="26.1" customHeight="1">
      <c r="D8702" s="64"/>
      <c r="E8702" s="71"/>
    </row>
    <row r="8703" spans="4:5" ht="26.1" customHeight="1">
      <c r="D8703" s="64"/>
      <c r="E8703" s="71"/>
    </row>
    <row r="8704" spans="4:5" ht="26.1" customHeight="1">
      <c r="D8704" s="64"/>
      <c r="E8704" s="71"/>
    </row>
    <row r="8705" spans="4:5" ht="26.1" customHeight="1">
      <c r="D8705" s="64"/>
      <c r="E8705" s="71"/>
    </row>
    <row r="8706" spans="4:5" ht="26.1" customHeight="1">
      <c r="D8706" s="64"/>
      <c r="E8706" s="71"/>
    </row>
    <row r="8707" spans="4:5" ht="26.1" customHeight="1">
      <c r="D8707" s="64"/>
      <c r="E8707" s="71"/>
    </row>
    <row r="8708" spans="4:5" ht="26.1" customHeight="1">
      <c r="D8708" s="64"/>
      <c r="E8708" s="71"/>
    </row>
    <row r="8709" spans="4:5" ht="26.1" customHeight="1">
      <c r="D8709" s="64"/>
      <c r="E8709" s="71"/>
    </row>
    <row r="8710" spans="4:5" ht="26.1" customHeight="1">
      <c r="D8710" s="64"/>
      <c r="E8710" s="71"/>
    </row>
    <row r="8711" spans="4:5" ht="26.1" customHeight="1">
      <c r="D8711" s="64"/>
      <c r="E8711" s="71"/>
    </row>
    <row r="8712" spans="4:5" ht="26.1" customHeight="1">
      <c r="D8712" s="64"/>
      <c r="E8712" s="71"/>
    </row>
    <row r="8713" spans="4:5" ht="26.1" customHeight="1">
      <c r="D8713" s="64"/>
      <c r="E8713" s="71"/>
    </row>
    <row r="8714" spans="4:5" ht="26.1" customHeight="1">
      <c r="D8714" s="64"/>
      <c r="E8714" s="71"/>
    </row>
    <row r="8715" spans="4:5" ht="26.1" customHeight="1">
      <c r="D8715" s="64"/>
      <c r="E8715" s="71"/>
    </row>
    <row r="8716" spans="4:5" ht="26.1" customHeight="1">
      <c r="D8716" s="64"/>
      <c r="E8716" s="71"/>
    </row>
    <row r="8717" spans="4:5" ht="26.1" customHeight="1">
      <c r="D8717" s="64"/>
      <c r="E8717" s="71"/>
    </row>
    <row r="8718" spans="4:5" ht="26.1" customHeight="1">
      <c r="D8718" s="64"/>
      <c r="E8718" s="71"/>
    </row>
    <row r="8719" spans="4:5" ht="26.1" customHeight="1">
      <c r="D8719" s="64"/>
      <c r="E8719" s="71"/>
    </row>
    <row r="8720" spans="4:5" ht="26.1" customHeight="1">
      <c r="D8720" s="64"/>
      <c r="E8720" s="71"/>
    </row>
    <row r="8721" spans="4:5" ht="26.1" customHeight="1">
      <c r="D8721" s="64"/>
      <c r="E8721" s="71"/>
    </row>
    <row r="8722" spans="4:5" ht="26.1" customHeight="1">
      <c r="D8722" s="64"/>
      <c r="E8722" s="71"/>
    </row>
    <row r="8723" spans="4:5" ht="26.1" customHeight="1">
      <c r="D8723" s="64"/>
      <c r="E8723" s="71"/>
    </row>
    <row r="8724" spans="4:5" ht="26.1" customHeight="1">
      <c r="D8724" s="64"/>
      <c r="E8724" s="71"/>
    </row>
    <row r="8725" spans="4:5" ht="26.1" customHeight="1">
      <c r="D8725" s="64"/>
      <c r="E8725" s="71"/>
    </row>
    <row r="8726" spans="4:5" ht="26.1" customHeight="1">
      <c r="D8726" s="64"/>
      <c r="E8726" s="71"/>
    </row>
    <row r="8727" spans="4:5" ht="26.1" customHeight="1">
      <c r="D8727" s="64"/>
      <c r="E8727" s="71"/>
    </row>
    <row r="8728" spans="4:5" ht="26.1" customHeight="1">
      <c r="D8728" s="64"/>
      <c r="E8728" s="71"/>
    </row>
    <row r="8729" spans="4:5" ht="26.1" customHeight="1">
      <c r="D8729" s="64"/>
      <c r="E8729" s="71"/>
    </row>
    <row r="8730" spans="4:5" ht="26.1" customHeight="1">
      <c r="D8730" s="64"/>
      <c r="E8730" s="71"/>
    </row>
    <row r="8731" spans="4:5" ht="26.1" customHeight="1">
      <c r="D8731" s="64"/>
      <c r="E8731" s="71"/>
    </row>
    <row r="8732" spans="4:5" ht="26.1" customHeight="1">
      <c r="D8732" s="64"/>
      <c r="E8732" s="71"/>
    </row>
    <row r="8733" spans="4:5" ht="26.1" customHeight="1">
      <c r="D8733" s="64"/>
      <c r="E8733" s="71"/>
    </row>
    <row r="8734" spans="4:5" ht="26.1" customHeight="1">
      <c r="D8734" s="64"/>
      <c r="E8734" s="71"/>
    </row>
    <row r="8735" spans="4:5" ht="26.1" customHeight="1">
      <c r="D8735" s="64"/>
      <c r="E8735" s="71"/>
    </row>
    <row r="8736" spans="4:5" ht="26.1" customHeight="1">
      <c r="D8736" s="64"/>
      <c r="E8736" s="71"/>
    </row>
    <row r="8737" spans="4:5" ht="26.1" customHeight="1">
      <c r="D8737" s="64"/>
      <c r="E8737" s="71"/>
    </row>
    <row r="8738" spans="4:5" ht="26.1" customHeight="1">
      <c r="D8738" s="64"/>
      <c r="E8738" s="71"/>
    </row>
    <row r="8739" spans="4:5" ht="26.1" customHeight="1">
      <c r="D8739" s="64"/>
      <c r="E8739" s="71"/>
    </row>
    <row r="8740" spans="4:5" ht="26.1" customHeight="1">
      <c r="D8740" s="64"/>
      <c r="E8740" s="71"/>
    </row>
    <row r="8741" spans="4:5" ht="26.1" customHeight="1">
      <c r="D8741" s="64"/>
      <c r="E8741" s="71"/>
    </row>
    <row r="8742" spans="4:5" ht="26.1" customHeight="1">
      <c r="D8742" s="64"/>
      <c r="E8742" s="71"/>
    </row>
    <row r="8743" spans="4:5" ht="26.1" customHeight="1">
      <c r="D8743" s="64"/>
      <c r="E8743" s="71"/>
    </row>
    <row r="8744" spans="4:5" ht="26.1" customHeight="1">
      <c r="D8744" s="64"/>
      <c r="E8744" s="71"/>
    </row>
    <row r="8745" spans="4:5" ht="26.1" customHeight="1">
      <c r="D8745" s="64"/>
      <c r="E8745" s="71"/>
    </row>
    <row r="8746" spans="4:5" ht="26.1" customHeight="1">
      <c r="D8746" s="64"/>
      <c r="E8746" s="71"/>
    </row>
    <row r="8747" spans="4:5" ht="26.1" customHeight="1">
      <c r="D8747" s="64"/>
      <c r="E8747" s="71"/>
    </row>
    <row r="8748" spans="4:5" ht="26.1" customHeight="1">
      <c r="D8748" s="64"/>
      <c r="E8748" s="71"/>
    </row>
    <row r="8749" spans="4:5" ht="26.1" customHeight="1">
      <c r="D8749" s="64"/>
      <c r="E8749" s="71"/>
    </row>
    <row r="8750" spans="4:5" ht="26.1" customHeight="1">
      <c r="D8750" s="64"/>
      <c r="E8750" s="71"/>
    </row>
    <row r="8751" spans="4:5" ht="26.1" customHeight="1">
      <c r="D8751" s="64"/>
      <c r="E8751" s="71"/>
    </row>
    <row r="8752" spans="4:5" ht="26.1" customHeight="1">
      <c r="D8752" s="64"/>
      <c r="E8752" s="71"/>
    </row>
    <row r="8753" spans="4:5" ht="26.1" customHeight="1">
      <c r="D8753" s="64"/>
      <c r="E8753" s="71"/>
    </row>
    <row r="8754" spans="4:5" ht="26.1" customHeight="1">
      <c r="D8754" s="64"/>
      <c r="E8754" s="71"/>
    </row>
    <row r="8755" spans="4:5" ht="26.1" customHeight="1">
      <c r="D8755" s="64"/>
      <c r="E8755" s="71"/>
    </row>
    <row r="8756" spans="4:5" ht="26.1" customHeight="1">
      <c r="D8756" s="64"/>
      <c r="E8756" s="71"/>
    </row>
    <row r="8757" spans="4:5" ht="26.1" customHeight="1">
      <c r="D8757" s="64"/>
      <c r="E8757" s="71"/>
    </row>
    <row r="8758" spans="4:5" ht="26.1" customHeight="1">
      <c r="D8758" s="64"/>
      <c r="E8758" s="71"/>
    </row>
    <row r="8759" spans="4:5" ht="26.1" customHeight="1">
      <c r="D8759" s="64"/>
      <c r="E8759" s="71"/>
    </row>
    <row r="8760" spans="4:5" ht="26.1" customHeight="1">
      <c r="D8760" s="64"/>
      <c r="E8760" s="71"/>
    </row>
    <row r="8761" spans="4:5" ht="26.1" customHeight="1">
      <c r="D8761" s="64"/>
      <c r="E8761" s="71"/>
    </row>
    <row r="8762" spans="4:5" ht="26.1" customHeight="1">
      <c r="D8762" s="64"/>
      <c r="E8762" s="71"/>
    </row>
    <row r="8763" spans="4:5" ht="26.1" customHeight="1">
      <c r="D8763" s="64"/>
      <c r="E8763" s="71"/>
    </row>
    <row r="8764" spans="4:5" ht="26.1" customHeight="1">
      <c r="D8764" s="64"/>
      <c r="E8764" s="71"/>
    </row>
    <row r="8765" spans="4:5" ht="26.1" customHeight="1">
      <c r="D8765" s="64"/>
      <c r="E8765" s="71"/>
    </row>
    <row r="8766" spans="4:5" ht="26.1" customHeight="1">
      <c r="D8766" s="64"/>
      <c r="E8766" s="71"/>
    </row>
    <row r="8767" spans="4:5" ht="26.1" customHeight="1">
      <c r="D8767" s="64"/>
      <c r="E8767" s="71"/>
    </row>
    <row r="8768" spans="4:5" ht="26.1" customHeight="1">
      <c r="D8768" s="64"/>
      <c r="E8768" s="71"/>
    </row>
    <row r="8769" spans="4:5" ht="26.1" customHeight="1">
      <c r="D8769" s="64"/>
      <c r="E8769" s="71"/>
    </row>
    <row r="8770" spans="4:5" ht="26.1" customHeight="1">
      <c r="D8770" s="64"/>
      <c r="E8770" s="71"/>
    </row>
    <row r="8771" spans="4:5" ht="26.1" customHeight="1">
      <c r="D8771" s="64"/>
      <c r="E8771" s="71"/>
    </row>
    <row r="8772" spans="4:5" ht="26.1" customHeight="1">
      <c r="D8772" s="64"/>
      <c r="E8772" s="71"/>
    </row>
    <row r="8773" spans="4:5" ht="26.1" customHeight="1">
      <c r="D8773" s="64"/>
      <c r="E8773" s="71"/>
    </row>
    <row r="8774" spans="4:5" ht="26.1" customHeight="1">
      <c r="D8774" s="64"/>
      <c r="E8774" s="71"/>
    </row>
    <row r="8775" spans="4:5" ht="26.1" customHeight="1">
      <c r="D8775" s="64"/>
      <c r="E8775" s="71"/>
    </row>
    <row r="8776" spans="4:5" ht="26.1" customHeight="1">
      <c r="D8776" s="64"/>
      <c r="E8776" s="71"/>
    </row>
    <row r="8777" spans="4:5" ht="26.1" customHeight="1">
      <c r="D8777" s="64"/>
      <c r="E8777" s="71"/>
    </row>
    <row r="8778" spans="4:5" ht="26.1" customHeight="1">
      <c r="D8778" s="64"/>
      <c r="E8778" s="71"/>
    </row>
    <row r="8779" spans="4:5" ht="26.1" customHeight="1">
      <c r="D8779" s="64"/>
      <c r="E8779" s="71"/>
    </row>
    <row r="8780" spans="4:5" ht="26.1" customHeight="1">
      <c r="D8780" s="64"/>
      <c r="E8780" s="71"/>
    </row>
    <row r="8781" spans="4:5" ht="26.1" customHeight="1">
      <c r="D8781" s="64"/>
      <c r="E8781" s="71"/>
    </row>
    <row r="8782" spans="4:5" ht="26.1" customHeight="1">
      <c r="D8782" s="64"/>
      <c r="E8782" s="71"/>
    </row>
    <row r="8783" spans="4:5" ht="26.1" customHeight="1">
      <c r="D8783" s="64"/>
      <c r="E8783" s="71"/>
    </row>
    <row r="8784" spans="4:5" ht="26.1" customHeight="1">
      <c r="D8784" s="64"/>
      <c r="E8784" s="71"/>
    </row>
    <row r="8785" spans="4:5" ht="26.1" customHeight="1">
      <c r="D8785" s="64"/>
      <c r="E8785" s="71"/>
    </row>
    <row r="8786" spans="4:5" ht="26.1" customHeight="1">
      <c r="D8786" s="64"/>
      <c r="E8786" s="71"/>
    </row>
    <row r="8787" spans="4:5" ht="26.1" customHeight="1">
      <c r="D8787" s="64"/>
      <c r="E8787" s="71"/>
    </row>
    <row r="8788" spans="4:5" ht="26.1" customHeight="1">
      <c r="D8788" s="64"/>
      <c r="E8788" s="71"/>
    </row>
    <row r="8789" spans="4:5" ht="26.1" customHeight="1">
      <c r="D8789" s="64"/>
      <c r="E8789" s="71"/>
    </row>
    <row r="8790" spans="4:5" ht="26.1" customHeight="1">
      <c r="D8790" s="64"/>
      <c r="E8790" s="71"/>
    </row>
    <row r="8791" spans="4:5" ht="26.1" customHeight="1">
      <c r="D8791" s="64"/>
      <c r="E8791" s="71"/>
    </row>
    <row r="8792" spans="4:5" ht="26.1" customHeight="1">
      <c r="D8792" s="64"/>
      <c r="E8792" s="71"/>
    </row>
    <row r="8793" spans="4:5" ht="26.1" customHeight="1">
      <c r="D8793" s="64"/>
      <c r="E8793" s="71"/>
    </row>
    <row r="8794" spans="4:5" ht="26.1" customHeight="1">
      <c r="D8794" s="64"/>
      <c r="E8794" s="71"/>
    </row>
    <row r="8795" spans="4:5" ht="26.1" customHeight="1">
      <c r="D8795" s="64"/>
      <c r="E8795" s="71"/>
    </row>
    <row r="8796" spans="4:5" ht="26.1" customHeight="1">
      <c r="D8796" s="64"/>
      <c r="E8796" s="71"/>
    </row>
    <row r="8797" spans="4:5" ht="26.1" customHeight="1">
      <c r="D8797" s="64"/>
      <c r="E8797" s="71"/>
    </row>
    <row r="8798" spans="4:5" ht="26.1" customHeight="1">
      <c r="D8798" s="64"/>
      <c r="E8798" s="71"/>
    </row>
    <row r="8799" spans="4:5" ht="26.1" customHeight="1">
      <c r="D8799" s="64"/>
      <c r="E8799" s="71"/>
    </row>
    <row r="8800" spans="4:5" ht="26.1" customHeight="1">
      <c r="D8800" s="64"/>
      <c r="E8800" s="71"/>
    </row>
    <row r="8801" spans="4:5" ht="26.1" customHeight="1">
      <c r="D8801" s="64"/>
      <c r="E8801" s="71"/>
    </row>
    <row r="8802" spans="4:5" ht="26.1" customHeight="1">
      <c r="D8802" s="64"/>
      <c r="E8802" s="71"/>
    </row>
    <row r="8803" spans="4:5" ht="26.1" customHeight="1">
      <c r="D8803" s="64"/>
      <c r="E8803" s="71"/>
    </row>
    <row r="8804" spans="4:5" ht="26.1" customHeight="1">
      <c r="D8804" s="64"/>
      <c r="E8804" s="71"/>
    </row>
    <row r="8805" spans="4:5" ht="26.1" customHeight="1">
      <c r="D8805" s="64"/>
      <c r="E8805" s="71"/>
    </row>
    <row r="8806" spans="4:5" ht="26.1" customHeight="1">
      <c r="D8806" s="64"/>
      <c r="E8806" s="71"/>
    </row>
    <row r="8807" spans="4:5" ht="26.1" customHeight="1">
      <c r="D8807" s="64"/>
      <c r="E8807" s="71"/>
    </row>
    <row r="8808" spans="4:5" ht="26.1" customHeight="1">
      <c r="D8808" s="64"/>
      <c r="E8808" s="71"/>
    </row>
    <row r="8809" spans="4:5" ht="26.1" customHeight="1">
      <c r="D8809" s="64"/>
      <c r="E8809" s="71"/>
    </row>
    <row r="8810" spans="4:5" ht="26.1" customHeight="1">
      <c r="D8810" s="64"/>
      <c r="E8810" s="71"/>
    </row>
    <row r="8811" spans="4:5" ht="26.1" customHeight="1">
      <c r="D8811" s="64"/>
      <c r="E8811" s="71"/>
    </row>
    <row r="8812" spans="4:5" ht="26.1" customHeight="1">
      <c r="D8812" s="64"/>
      <c r="E8812" s="71"/>
    </row>
    <row r="8813" spans="4:5" ht="26.1" customHeight="1">
      <c r="D8813" s="64"/>
      <c r="E8813" s="71"/>
    </row>
    <row r="8814" spans="4:5" ht="26.1" customHeight="1">
      <c r="D8814" s="64"/>
      <c r="E8814" s="71"/>
    </row>
    <row r="8815" spans="4:5" ht="26.1" customHeight="1">
      <c r="D8815" s="64"/>
      <c r="E8815" s="71"/>
    </row>
    <row r="8816" spans="4:5" ht="26.1" customHeight="1">
      <c r="D8816" s="64"/>
      <c r="E8816" s="71"/>
    </row>
    <row r="8817" spans="4:5" ht="26.1" customHeight="1">
      <c r="D8817" s="64"/>
      <c r="E8817" s="71"/>
    </row>
    <row r="8818" spans="4:5" ht="26.1" customHeight="1">
      <c r="D8818" s="64"/>
      <c r="E8818" s="71"/>
    </row>
    <row r="8819" spans="4:5" ht="26.1" customHeight="1">
      <c r="D8819" s="64"/>
      <c r="E8819" s="71"/>
    </row>
    <row r="8820" spans="4:5" ht="26.1" customHeight="1">
      <c r="D8820" s="64"/>
      <c r="E8820" s="71"/>
    </row>
    <row r="8821" spans="4:5" ht="26.1" customHeight="1">
      <c r="D8821" s="64"/>
      <c r="E8821" s="71"/>
    </row>
    <row r="8822" spans="4:5" ht="26.1" customHeight="1">
      <c r="D8822" s="64"/>
      <c r="E8822" s="71"/>
    </row>
    <row r="8823" spans="4:5" ht="26.1" customHeight="1">
      <c r="D8823" s="64"/>
      <c r="E8823" s="71"/>
    </row>
    <row r="8824" spans="4:5" ht="26.1" customHeight="1">
      <c r="D8824" s="64"/>
      <c r="E8824" s="71"/>
    </row>
    <row r="8825" spans="4:5" ht="26.1" customHeight="1">
      <c r="D8825" s="64"/>
      <c r="E8825" s="71"/>
    </row>
    <row r="8826" spans="4:5" ht="26.1" customHeight="1">
      <c r="D8826" s="64"/>
      <c r="E8826" s="71"/>
    </row>
    <row r="8827" spans="4:5" ht="26.1" customHeight="1">
      <c r="D8827" s="64"/>
      <c r="E8827" s="71"/>
    </row>
    <row r="8828" spans="4:5" ht="26.1" customHeight="1">
      <c r="D8828" s="64"/>
      <c r="E8828" s="71"/>
    </row>
    <row r="8829" spans="4:5" ht="26.1" customHeight="1">
      <c r="D8829" s="64"/>
      <c r="E8829" s="71"/>
    </row>
    <row r="8830" spans="4:5" ht="26.1" customHeight="1">
      <c r="D8830" s="64"/>
      <c r="E8830" s="71"/>
    </row>
    <row r="8831" spans="4:5" ht="26.1" customHeight="1">
      <c r="D8831" s="64"/>
      <c r="E8831" s="71"/>
    </row>
    <row r="8832" spans="4:5" ht="26.1" customHeight="1">
      <c r="D8832" s="64"/>
      <c r="E8832" s="71"/>
    </row>
    <row r="8833" spans="4:5" ht="26.1" customHeight="1">
      <c r="D8833" s="64"/>
      <c r="E8833" s="71"/>
    </row>
    <row r="8834" spans="4:5" ht="26.1" customHeight="1">
      <c r="D8834" s="64"/>
      <c r="E8834" s="71"/>
    </row>
    <row r="8835" spans="4:5" ht="26.1" customHeight="1">
      <c r="D8835" s="64"/>
      <c r="E8835" s="71"/>
    </row>
    <row r="8836" spans="4:5" ht="26.1" customHeight="1">
      <c r="D8836" s="64"/>
      <c r="E8836" s="71"/>
    </row>
    <row r="8837" spans="4:5" ht="26.1" customHeight="1">
      <c r="D8837" s="64"/>
      <c r="E8837" s="71"/>
    </row>
    <row r="8838" spans="4:5" ht="26.1" customHeight="1">
      <c r="D8838" s="64"/>
      <c r="E8838" s="71"/>
    </row>
    <row r="8839" spans="4:5" ht="26.1" customHeight="1">
      <c r="D8839" s="64"/>
      <c r="E8839" s="71"/>
    </row>
    <row r="8840" spans="4:5" ht="26.1" customHeight="1">
      <c r="D8840" s="64"/>
      <c r="E8840" s="71"/>
    </row>
    <row r="8841" spans="4:5" ht="26.1" customHeight="1">
      <c r="D8841" s="64"/>
      <c r="E8841" s="71"/>
    </row>
    <row r="8842" spans="4:5" ht="26.1" customHeight="1">
      <c r="D8842" s="64"/>
      <c r="E8842" s="71"/>
    </row>
    <row r="8843" spans="4:5" ht="26.1" customHeight="1">
      <c r="D8843" s="64"/>
      <c r="E8843" s="71"/>
    </row>
    <row r="8844" spans="4:5" ht="26.1" customHeight="1">
      <c r="D8844" s="64"/>
      <c r="E8844" s="71"/>
    </row>
    <row r="8845" spans="4:5" ht="26.1" customHeight="1">
      <c r="D8845" s="64"/>
      <c r="E8845" s="71"/>
    </row>
    <row r="8846" spans="4:5" ht="26.1" customHeight="1">
      <c r="D8846" s="64"/>
      <c r="E8846" s="71"/>
    </row>
    <row r="8847" spans="4:5" ht="26.1" customHeight="1">
      <c r="D8847" s="64"/>
      <c r="E8847" s="71"/>
    </row>
    <row r="8848" spans="4:5" ht="26.1" customHeight="1">
      <c r="D8848" s="64"/>
      <c r="E8848" s="71"/>
    </row>
    <row r="8849" spans="4:5" ht="26.1" customHeight="1">
      <c r="D8849" s="64"/>
      <c r="E8849" s="71"/>
    </row>
    <row r="8850" spans="4:5" ht="26.1" customHeight="1">
      <c r="D8850" s="64"/>
      <c r="E8850" s="71"/>
    </row>
    <row r="8851" spans="4:5" ht="26.1" customHeight="1">
      <c r="D8851" s="64"/>
      <c r="E8851" s="71"/>
    </row>
    <row r="8852" spans="4:5" ht="26.1" customHeight="1">
      <c r="D8852" s="64"/>
      <c r="E8852" s="71"/>
    </row>
    <row r="8853" spans="4:5" ht="26.1" customHeight="1">
      <c r="D8853" s="64"/>
      <c r="E8853" s="71"/>
    </row>
    <row r="8854" spans="4:5" ht="26.1" customHeight="1">
      <c r="D8854" s="64"/>
      <c r="E8854" s="71"/>
    </row>
    <row r="8855" spans="4:5" ht="26.1" customHeight="1">
      <c r="D8855" s="64"/>
      <c r="E8855" s="71"/>
    </row>
    <row r="8856" spans="4:5" ht="26.1" customHeight="1">
      <c r="D8856" s="64"/>
      <c r="E8856" s="71"/>
    </row>
    <row r="8857" spans="4:5" ht="26.1" customHeight="1">
      <c r="D8857" s="64"/>
      <c r="E8857" s="71"/>
    </row>
    <row r="8858" spans="4:5" ht="26.1" customHeight="1">
      <c r="D8858" s="64"/>
      <c r="E8858" s="71"/>
    </row>
    <row r="8859" spans="4:5" ht="26.1" customHeight="1">
      <c r="D8859" s="64"/>
      <c r="E8859" s="71"/>
    </row>
    <row r="8860" spans="4:5" ht="26.1" customHeight="1">
      <c r="D8860" s="64"/>
      <c r="E8860" s="71"/>
    </row>
    <row r="8861" spans="4:5" ht="26.1" customHeight="1">
      <c r="D8861" s="64"/>
      <c r="E8861" s="71"/>
    </row>
    <row r="8862" spans="4:5" ht="26.1" customHeight="1">
      <c r="D8862" s="64"/>
      <c r="E8862" s="71"/>
    </row>
    <row r="8863" spans="4:5" ht="26.1" customHeight="1">
      <c r="D8863" s="64"/>
      <c r="E8863" s="71"/>
    </row>
    <row r="8864" spans="4:5" ht="26.1" customHeight="1">
      <c r="D8864" s="64"/>
      <c r="E8864" s="71"/>
    </row>
    <row r="8865" spans="4:5" ht="26.1" customHeight="1">
      <c r="D8865" s="64"/>
      <c r="E8865" s="71"/>
    </row>
    <row r="8866" spans="4:5" ht="26.1" customHeight="1">
      <c r="D8866" s="64"/>
      <c r="E8866" s="71"/>
    </row>
    <row r="8867" spans="4:5" ht="26.1" customHeight="1">
      <c r="D8867" s="64"/>
      <c r="E8867" s="71"/>
    </row>
    <row r="8868" spans="4:5" ht="26.1" customHeight="1">
      <c r="D8868" s="64"/>
      <c r="E8868" s="71"/>
    </row>
    <row r="8869" spans="4:5" ht="26.1" customHeight="1">
      <c r="D8869" s="64"/>
      <c r="E8869" s="71"/>
    </row>
    <row r="8870" spans="4:5" ht="26.1" customHeight="1">
      <c r="D8870" s="64"/>
      <c r="E8870" s="71"/>
    </row>
    <row r="8871" spans="4:5" ht="26.1" customHeight="1">
      <c r="D8871" s="64"/>
      <c r="E8871" s="71"/>
    </row>
    <row r="8872" spans="4:5" ht="26.1" customHeight="1">
      <c r="D8872" s="64"/>
      <c r="E8872" s="71"/>
    </row>
    <row r="8873" spans="4:5" ht="26.1" customHeight="1">
      <c r="D8873" s="64"/>
      <c r="E8873" s="71"/>
    </row>
    <row r="8874" spans="4:5" ht="26.1" customHeight="1">
      <c r="D8874" s="64"/>
      <c r="E8874" s="71"/>
    </row>
    <row r="8875" spans="4:5" ht="26.1" customHeight="1">
      <c r="D8875" s="64"/>
      <c r="E8875" s="71"/>
    </row>
    <row r="8876" spans="4:5" ht="26.1" customHeight="1">
      <c r="D8876" s="64"/>
      <c r="E8876" s="71"/>
    </row>
    <row r="8877" spans="4:5" ht="26.1" customHeight="1">
      <c r="D8877" s="64"/>
      <c r="E8877" s="71"/>
    </row>
    <row r="8878" spans="4:5" ht="26.1" customHeight="1">
      <c r="D8878" s="64"/>
      <c r="E8878" s="71"/>
    </row>
    <row r="8879" spans="4:5" ht="26.1" customHeight="1">
      <c r="D8879" s="64"/>
      <c r="E8879" s="71"/>
    </row>
    <row r="8880" spans="4:5" ht="26.1" customHeight="1">
      <c r="D8880" s="64"/>
      <c r="E8880" s="71"/>
    </row>
    <row r="8881" spans="4:5" ht="26.1" customHeight="1">
      <c r="D8881" s="64"/>
      <c r="E8881" s="71"/>
    </row>
    <row r="8882" spans="4:5" ht="26.1" customHeight="1">
      <c r="D8882" s="64"/>
      <c r="E8882" s="71"/>
    </row>
    <row r="8883" spans="4:5" ht="26.1" customHeight="1">
      <c r="D8883" s="64"/>
      <c r="E8883" s="71"/>
    </row>
    <row r="8884" spans="4:5" ht="26.1" customHeight="1">
      <c r="D8884" s="64"/>
      <c r="E8884" s="71"/>
    </row>
    <row r="8885" spans="4:5" ht="26.1" customHeight="1">
      <c r="D8885" s="64"/>
      <c r="E8885" s="71"/>
    </row>
    <row r="8886" spans="4:5" ht="26.1" customHeight="1">
      <c r="D8886" s="64"/>
      <c r="E8886" s="71"/>
    </row>
    <row r="8887" spans="4:5" ht="26.1" customHeight="1">
      <c r="D8887" s="64"/>
      <c r="E8887" s="71"/>
    </row>
    <row r="8888" spans="4:5" ht="26.1" customHeight="1">
      <c r="D8888" s="64"/>
      <c r="E8888" s="71"/>
    </row>
    <row r="8889" spans="4:5" ht="26.1" customHeight="1">
      <c r="D8889" s="64"/>
      <c r="E8889" s="71"/>
    </row>
    <row r="8890" spans="4:5" ht="26.1" customHeight="1">
      <c r="D8890" s="64"/>
      <c r="E8890" s="71"/>
    </row>
    <row r="8891" spans="4:5" ht="26.1" customHeight="1">
      <c r="D8891" s="64"/>
      <c r="E8891" s="71"/>
    </row>
    <row r="8892" spans="4:5" ht="26.1" customHeight="1">
      <c r="D8892" s="64"/>
      <c r="E8892" s="71"/>
    </row>
    <row r="8893" spans="4:5" ht="26.1" customHeight="1">
      <c r="D8893" s="64"/>
      <c r="E8893" s="71"/>
    </row>
    <row r="8894" spans="4:5" ht="26.1" customHeight="1">
      <c r="D8894" s="64"/>
      <c r="E8894" s="71"/>
    </row>
    <row r="8895" spans="4:5" ht="26.1" customHeight="1">
      <c r="D8895" s="64"/>
      <c r="E8895" s="71"/>
    </row>
    <row r="8896" spans="4:5" ht="26.1" customHeight="1">
      <c r="D8896" s="64"/>
      <c r="E8896" s="71"/>
    </row>
    <row r="8897" spans="4:5" ht="26.1" customHeight="1">
      <c r="D8897" s="64"/>
      <c r="E8897" s="71"/>
    </row>
    <row r="8898" spans="4:5" ht="26.1" customHeight="1">
      <c r="D8898" s="64"/>
      <c r="E8898" s="71"/>
    </row>
    <row r="8899" spans="4:5" ht="26.1" customHeight="1">
      <c r="D8899" s="64"/>
      <c r="E8899" s="71"/>
    </row>
    <row r="8900" spans="4:5" ht="26.1" customHeight="1">
      <c r="D8900" s="64"/>
      <c r="E8900" s="71"/>
    </row>
    <row r="8901" spans="4:5" ht="26.1" customHeight="1">
      <c r="D8901" s="64"/>
      <c r="E8901" s="71"/>
    </row>
    <row r="8902" spans="4:5" ht="26.1" customHeight="1">
      <c r="D8902" s="64"/>
      <c r="E8902" s="71"/>
    </row>
    <row r="8903" spans="4:5" ht="26.1" customHeight="1">
      <c r="D8903" s="64"/>
      <c r="E8903" s="71"/>
    </row>
    <row r="8904" spans="4:5" ht="26.1" customHeight="1">
      <c r="D8904" s="64"/>
      <c r="E8904" s="71"/>
    </row>
    <row r="8905" spans="4:5" ht="26.1" customHeight="1">
      <c r="D8905" s="64"/>
      <c r="E8905" s="71"/>
    </row>
    <row r="8906" spans="4:5" ht="26.1" customHeight="1">
      <c r="D8906" s="64"/>
      <c r="E8906" s="71"/>
    </row>
    <row r="8907" spans="4:5" ht="26.1" customHeight="1">
      <c r="D8907" s="64"/>
      <c r="E8907" s="71"/>
    </row>
    <row r="8908" spans="4:5" ht="26.1" customHeight="1">
      <c r="D8908" s="64"/>
      <c r="E8908" s="71"/>
    </row>
    <row r="8909" spans="4:5" ht="26.1" customHeight="1">
      <c r="D8909" s="64"/>
      <c r="E8909" s="71"/>
    </row>
    <row r="8910" spans="4:5" ht="26.1" customHeight="1">
      <c r="D8910" s="64"/>
      <c r="E8910" s="71"/>
    </row>
    <row r="8911" spans="4:5" ht="26.1" customHeight="1">
      <c r="D8911" s="64"/>
      <c r="E8911" s="71"/>
    </row>
    <row r="8912" spans="4:5" ht="26.1" customHeight="1">
      <c r="D8912" s="64"/>
      <c r="E8912" s="71"/>
    </row>
    <row r="8913" spans="4:5" ht="26.1" customHeight="1">
      <c r="D8913" s="64"/>
      <c r="E8913" s="71"/>
    </row>
    <row r="8914" spans="4:5" ht="26.1" customHeight="1">
      <c r="D8914" s="64"/>
      <c r="E8914" s="71"/>
    </row>
    <row r="8915" spans="4:5" ht="26.1" customHeight="1">
      <c r="D8915" s="64"/>
      <c r="E8915" s="71"/>
    </row>
    <row r="8916" spans="4:5" ht="26.1" customHeight="1">
      <c r="D8916" s="64"/>
      <c r="E8916" s="71"/>
    </row>
    <row r="8917" spans="4:5" ht="26.1" customHeight="1">
      <c r="D8917" s="64"/>
      <c r="E8917" s="71"/>
    </row>
    <row r="8918" spans="4:5" ht="26.1" customHeight="1">
      <c r="D8918" s="64"/>
      <c r="E8918" s="71"/>
    </row>
    <row r="8919" spans="4:5" ht="26.1" customHeight="1">
      <c r="D8919" s="64"/>
      <c r="E8919" s="71"/>
    </row>
    <row r="8920" spans="4:5" ht="26.1" customHeight="1">
      <c r="D8920" s="64"/>
      <c r="E8920" s="71"/>
    </row>
    <row r="8921" spans="4:5" ht="26.1" customHeight="1">
      <c r="D8921" s="64"/>
      <c r="E8921" s="71"/>
    </row>
    <row r="8922" spans="4:5" ht="26.1" customHeight="1">
      <c r="D8922" s="64"/>
      <c r="E8922" s="71"/>
    </row>
    <row r="8923" spans="4:5" ht="26.1" customHeight="1">
      <c r="D8923" s="64"/>
      <c r="E8923" s="71"/>
    </row>
    <row r="8924" spans="4:5" ht="26.1" customHeight="1">
      <c r="D8924" s="64"/>
      <c r="E8924" s="71"/>
    </row>
    <row r="8925" spans="4:5" ht="26.1" customHeight="1">
      <c r="D8925" s="64"/>
      <c r="E8925" s="71"/>
    </row>
    <row r="8926" spans="4:5" ht="26.1" customHeight="1">
      <c r="D8926" s="64"/>
      <c r="E8926" s="71"/>
    </row>
    <row r="8927" spans="4:5" ht="26.1" customHeight="1">
      <c r="D8927" s="64"/>
      <c r="E8927" s="71"/>
    </row>
    <row r="8928" spans="4:5" ht="26.1" customHeight="1">
      <c r="D8928" s="64"/>
      <c r="E8928" s="71"/>
    </row>
    <row r="8929" spans="4:5" ht="26.1" customHeight="1">
      <c r="D8929" s="64"/>
      <c r="E8929" s="71"/>
    </row>
    <row r="8930" spans="4:5" ht="26.1" customHeight="1">
      <c r="D8930" s="64"/>
      <c r="E8930" s="71"/>
    </row>
    <row r="8931" spans="4:5" ht="26.1" customHeight="1">
      <c r="D8931" s="64"/>
      <c r="E8931" s="71"/>
    </row>
    <row r="8932" spans="4:5" ht="26.1" customHeight="1">
      <c r="D8932" s="64"/>
      <c r="E8932" s="71"/>
    </row>
    <row r="8933" spans="4:5" ht="26.1" customHeight="1">
      <c r="D8933" s="64"/>
      <c r="E8933" s="71"/>
    </row>
    <row r="8934" spans="4:5" ht="26.1" customHeight="1">
      <c r="D8934" s="64"/>
      <c r="E8934" s="71"/>
    </row>
    <row r="8935" spans="4:5" ht="26.1" customHeight="1">
      <c r="D8935" s="64"/>
      <c r="E8935" s="71"/>
    </row>
    <row r="8936" spans="4:5" ht="26.1" customHeight="1">
      <c r="D8936" s="64"/>
      <c r="E8936" s="71"/>
    </row>
    <row r="8937" spans="4:5" ht="26.1" customHeight="1">
      <c r="D8937" s="64"/>
      <c r="E8937" s="71"/>
    </row>
    <row r="8938" spans="4:5" ht="26.1" customHeight="1">
      <c r="D8938" s="64"/>
      <c r="E8938" s="71"/>
    </row>
    <row r="8939" spans="4:5" ht="26.1" customHeight="1">
      <c r="D8939" s="64"/>
      <c r="E8939" s="71"/>
    </row>
    <row r="8940" spans="4:5" ht="26.1" customHeight="1">
      <c r="D8940" s="64"/>
      <c r="E8940" s="71"/>
    </row>
    <row r="8941" spans="4:5" ht="26.1" customHeight="1">
      <c r="D8941" s="64"/>
      <c r="E8941" s="71"/>
    </row>
    <row r="8942" spans="4:5" ht="26.1" customHeight="1">
      <c r="D8942" s="64"/>
      <c r="E8942" s="71"/>
    </row>
    <row r="8943" spans="4:5" ht="26.1" customHeight="1">
      <c r="D8943" s="64"/>
      <c r="E8943" s="71"/>
    </row>
    <row r="8944" spans="4:5" ht="26.1" customHeight="1">
      <c r="D8944" s="64"/>
      <c r="E8944" s="71"/>
    </row>
    <row r="8945" spans="4:5" ht="26.1" customHeight="1">
      <c r="D8945" s="64"/>
      <c r="E8945" s="71"/>
    </row>
    <row r="8946" spans="4:5" ht="26.1" customHeight="1">
      <c r="D8946" s="64"/>
      <c r="E8946" s="71"/>
    </row>
    <row r="8947" spans="4:5" ht="26.1" customHeight="1">
      <c r="D8947" s="64"/>
      <c r="E8947" s="71"/>
    </row>
    <row r="8948" spans="4:5" ht="26.1" customHeight="1">
      <c r="D8948" s="64"/>
      <c r="E8948" s="71"/>
    </row>
    <row r="8949" spans="4:5" ht="26.1" customHeight="1">
      <c r="D8949" s="64"/>
      <c r="E8949" s="71"/>
    </row>
    <row r="8950" spans="4:5" ht="26.1" customHeight="1">
      <c r="D8950" s="64"/>
      <c r="E8950" s="71"/>
    </row>
    <row r="8951" spans="4:5" ht="26.1" customHeight="1">
      <c r="D8951" s="64"/>
      <c r="E8951" s="71"/>
    </row>
    <row r="8952" spans="4:5" ht="26.1" customHeight="1">
      <c r="D8952" s="64"/>
      <c r="E8952" s="71"/>
    </row>
    <row r="8953" spans="4:5" ht="26.1" customHeight="1">
      <c r="D8953" s="64"/>
      <c r="E8953" s="71"/>
    </row>
    <row r="8954" spans="4:5" ht="26.1" customHeight="1">
      <c r="D8954" s="64"/>
      <c r="E8954" s="71"/>
    </row>
    <row r="8955" spans="4:5" ht="26.1" customHeight="1">
      <c r="D8955" s="64"/>
      <c r="E8955" s="71"/>
    </row>
    <row r="8956" spans="4:5" ht="26.1" customHeight="1">
      <c r="D8956" s="64"/>
      <c r="E8956" s="71"/>
    </row>
    <row r="8957" spans="4:5" ht="26.1" customHeight="1">
      <c r="D8957" s="64"/>
      <c r="E8957" s="71"/>
    </row>
    <row r="8958" spans="4:5" ht="26.1" customHeight="1">
      <c r="D8958" s="64"/>
      <c r="E8958" s="71"/>
    </row>
    <row r="8959" spans="4:5" ht="26.1" customHeight="1">
      <c r="D8959" s="64"/>
      <c r="E8959" s="71"/>
    </row>
    <row r="8960" spans="4:5" ht="26.1" customHeight="1">
      <c r="D8960" s="64"/>
      <c r="E8960" s="71"/>
    </row>
    <row r="8961" spans="4:5" ht="26.1" customHeight="1">
      <c r="D8961" s="64"/>
      <c r="E8961" s="71"/>
    </row>
    <row r="8962" spans="4:5" ht="26.1" customHeight="1">
      <c r="D8962" s="64"/>
      <c r="E8962" s="71"/>
    </row>
    <row r="8963" spans="4:5" ht="26.1" customHeight="1">
      <c r="D8963" s="64"/>
      <c r="E8963" s="71"/>
    </row>
    <row r="8964" spans="4:5" ht="26.1" customHeight="1">
      <c r="D8964" s="64"/>
      <c r="E8964" s="71"/>
    </row>
    <row r="8965" spans="4:5" ht="26.1" customHeight="1">
      <c r="D8965" s="64"/>
      <c r="E8965" s="71"/>
    </row>
    <row r="8966" spans="4:5" ht="26.1" customHeight="1">
      <c r="D8966" s="64"/>
      <c r="E8966" s="71"/>
    </row>
    <row r="8967" spans="4:5" ht="26.1" customHeight="1">
      <c r="D8967" s="64"/>
      <c r="E8967" s="71"/>
    </row>
    <row r="8968" spans="4:5" ht="26.1" customHeight="1">
      <c r="D8968" s="64"/>
      <c r="E8968" s="71"/>
    </row>
    <row r="8969" spans="4:5" ht="26.1" customHeight="1">
      <c r="D8969" s="64"/>
      <c r="E8969" s="71"/>
    </row>
    <row r="8970" spans="4:5" ht="26.1" customHeight="1">
      <c r="D8970" s="64"/>
      <c r="E8970" s="71"/>
    </row>
    <row r="8971" spans="4:5" ht="26.1" customHeight="1">
      <c r="D8971" s="64"/>
      <c r="E8971" s="71"/>
    </row>
    <row r="8972" spans="4:5" ht="26.1" customHeight="1">
      <c r="D8972" s="64"/>
      <c r="E8972" s="71"/>
    </row>
    <row r="8973" spans="4:5" ht="26.1" customHeight="1">
      <c r="D8973" s="64"/>
      <c r="E8973" s="71"/>
    </row>
    <row r="8974" spans="4:5" ht="26.1" customHeight="1">
      <c r="D8974" s="64"/>
      <c r="E8974" s="71"/>
    </row>
    <row r="8975" spans="4:5" ht="26.1" customHeight="1">
      <c r="D8975" s="64"/>
      <c r="E8975" s="71"/>
    </row>
    <row r="8976" spans="4:5" ht="26.1" customHeight="1">
      <c r="D8976" s="64"/>
      <c r="E8976" s="71"/>
    </row>
    <row r="8977" spans="4:5" ht="26.1" customHeight="1">
      <c r="D8977" s="64"/>
      <c r="E8977" s="71"/>
    </row>
    <row r="8978" spans="4:5" ht="26.1" customHeight="1">
      <c r="D8978" s="64"/>
      <c r="E8978" s="71"/>
    </row>
    <row r="8979" spans="4:5" ht="26.1" customHeight="1">
      <c r="D8979" s="64"/>
      <c r="E8979" s="71"/>
    </row>
    <row r="8980" spans="4:5" ht="26.1" customHeight="1">
      <c r="D8980" s="64"/>
      <c r="E8980" s="71"/>
    </row>
    <row r="8981" spans="4:5" ht="26.1" customHeight="1">
      <c r="D8981" s="64"/>
      <c r="E8981" s="71"/>
    </row>
    <row r="8982" spans="4:5" ht="26.1" customHeight="1">
      <c r="D8982" s="64"/>
      <c r="E8982" s="71"/>
    </row>
    <row r="8983" spans="4:5" ht="26.1" customHeight="1">
      <c r="D8983" s="64"/>
      <c r="E8983" s="71"/>
    </row>
    <row r="8984" spans="4:5" ht="26.1" customHeight="1">
      <c r="D8984" s="64"/>
      <c r="E8984" s="71"/>
    </row>
    <row r="8985" spans="4:5" ht="26.1" customHeight="1">
      <c r="D8985" s="64"/>
      <c r="E8985" s="71"/>
    </row>
    <row r="8986" spans="4:5" ht="26.1" customHeight="1">
      <c r="D8986" s="64"/>
      <c r="E8986" s="71"/>
    </row>
    <row r="8987" spans="4:5" ht="26.1" customHeight="1">
      <c r="D8987" s="64"/>
      <c r="E8987" s="71"/>
    </row>
    <row r="8988" spans="4:5" ht="26.1" customHeight="1">
      <c r="D8988" s="64"/>
      <c r="E8988" s="71"/>
    </row>
    <row r="8989" spans="4:5" ht="26.1" customHeight="1">
      <c r="D8989" s="64"/>
      <c r="E8989" s="71"/>
    </row>
    <row r="8990" spans="4:5" ht="26.1" customHeight="1">
      <c r="D8990" s="64"/>
      <c r="E8990" s="71"/>
    </row>
    <row r="8991" spans="4:5" ht="26.1" customHeight="1">
      <c r="D8991" s="64"/>
      <c r="E8991" s="71"/>
    </row>
    <row r="8992" spans="4:5" ht="26.1" customHeight="1">
      <c r="D8992" s="64"/>
      <c r="E8992" s="71"/>
    </row>
    <row r="8993" spans="4:5" ht="26.1" customHeight="1">
      <c r="D8993" s="64"/>
      <c r="E8993" s="71"/>
    </row>
    <row r="8994" spans="4:5" ht="26.1" customHeight="1">
      <c r="D8994" s="64"/>
      <c r="E8994" s="71"/>
    </row>
    <row r="8995" spans="4:5" ht="26.1" customHeight="1">
      <c r="D8995" s="64"/>
      <c r="E8995" s="71"/>
    </row>
    <row r="8996" spans="4:5" ht="26.1" customHeight="1">
      <c r="D8996" s="64"/>
      <c r="E8996" s="71"/>
    </row>
    <row r="8997" spans="4:5" ht="26.1" customHeight="1">
      <c r="D8997" s="64"/>
      <c r="E8997" s="71"/>
    </row>
    <row r="8998" spans="4:5" ht="26.1" customHeight="1">
      <c r="D8998" s="64"/>
      <c r="E8998" s="71"/>
    </row>
    <row r="8999" spans="4:5" ht="26.1" customHeight="1">
      <c r="D8999" s="64"/>
      <c r="E8999" s="71"/>
    </row>
    <row r="9000" spans="4:5" ht="26.1" customHeight="1">
      <c r="D9000" s="64"/>
      <c r="E9000" s="71"/>
    </row>
    <row r="9001" spans="4:5" ht="26.1" customHeight="1">
      <c r="D9001" s="64"/>
      <c r="E9001" s="71"/>
    </row>
    <row r="9002" spans="4:5" ht="26.1" customHeight="1">
      <c r="D9002" s="64"/>
      <c r="E9002" s="71"/>
    </row>
    <row r="9003" spans="4:5" ht="26.1" customHeight="1">
      <c r="D9003" s="64"/>
      <c r="E9003" s="71"/>
    </row>
    <row r="9004" spans="4:5" ht="26.1" customHeight="1">
      <c r="D9004" s="64"/>
      <c r="E9004" s="71"/>
    </row>
    <row r="9005" spans="4:5" ht="26.1" customHeight="1">
      <c r="D9005" s="64"/>
      <c r="E9005" s="71"/>
    </row>
    <row r="9006" spans="4:5" ht="26.1" customHeight="1">
      <c r="D9006" s="64"/>
      <c r="E9006" s="71"/>
    </row>
    <row r="9007" spans="4:5" ht="26.1" customHeight="1">
      <c r="D9007" s="64"/>
      <c r="E9007" s="71"/>
    </row>
    <row r="9008" spans="4:5" ht="26.1" customHeight="1">
      <c r="D9008" s="64"/>
      <c r="E9008" s="71"/>
    </row>
    <row r="9009" spans="4:5" ht="26.1" customHeight="1">
      <c r="D9009" s="64"/>
      <c r="E9009" s="71"/>
    </row>
    <row r="9010" spans="4:5" ht="26.1" customHeight="1">
      <c r="D9010" s="64"/>
      <c r="E9010" s="71"/>
    </row>
    <row r="9011" spans="4:5" ht="26.1" customHeight="1">
      <c r="D9011" s="64"/>
      <c r="E9011" s="71"/>
    </row>
    <row r="9012" spans="4:5" ht="26.1" customHeight="1">
      <c r="D9012" s="64"/>
      <c r="E9012" s="71"/>
    </row>
    <row r="9013" spans="4:5" ht="26.1" customHeight="1">
      <c r="D9013" s="64"/>
      <c r="E9013" s="71"/>
    </row>
    <row r="9014" spans="4:5" ht="26.1" customHeight="1">
      <c r="D9014" s="64"/>
      <c r="E9014" s="71"/>
    </row>
    <row r="9015" spans="4:5" ht="26.1" customHeight="1">
      <c r="D9015" s="64"/>
      <c r="E9015" s="71"/>
    </row>
    <row r="9016" spans="4:5" ht="26.1" customHeight="1">
      <c r="D9016" s="64"/>
      <c r="E9016" s="71"/>
    </row>
    <row r="9017" spans="4:5" ht="26.1" customHeight="1">
      <c r="D9017" s="64"/>
      <c r="E9017" s="71"/>
    </row>
    <row r="9018" spans="4:5" ht="26.1" customHeight="1">
      <c r="D9018" s="64"/>
      <c r="E9018" s="71"/>
    </row>
    <row r="9019" spans="4:5" ht="26.1" customHeight="1">
      <c r="D9019" s="64"/>
      <c r="E9019" s="71"/>
    </row>
    <row r="9020" spans="4:5" ht="26.1" customHeight="1">
      <c r="D9020" s="64"/>
      <c r="E9020" s="71"/>
    </row>
    <row r="9021" spans="4:5" ht="26.1" customHeight="1">
      <c r="D9021" s="64"/>
      <c r="E9021" s="71"/>
    </row>
    <row r="9022" spans="4:5" ht="26.1" customHeight="1">
      <c r="D9022" s="64"/>
      <c r="E9022" s="71"/>
    </row>
    <row r="9023" spans="4:5" ht="26.1" customHeight="1">
      <c r="D9023" s="64"/>
      <c r="E9023" s="71"/>
    </row>
    <row r="9024" spans="4:5" ht="26.1" customHeight="1">
      <c r="D9024" s="64"/>
      <c r="E9024" s="71"/>
    </row>
    <row r="9025" spans="4:5" ht="26.1" customHeight="1">
      <c r="D9025" s="64"/>
      <c r="E9025" s="71"/>
    </row>
    <row r="9026" spans="4:5" ht="26.1" customHeight="1">
      <c r="D9026" s="64"/>
      <c r="E9026" s="71"/>
    </row>
    <row r="9027" spans="4:5" ht="26.1" customHeight="1">
      <c r="D9027" s="64"/>
      <c r="E9027" s="71"/>
    </row>
    <row r="9028" spans="4:5" ht="26.1" customHeight="1">
      <c r="D9028" s="64"/>
      <c r="E9028" s="71"/>
    </row>
    <row r="9029" spans="4:5" ht="26.1" customHeight="1">
      <c r="D9029" s="64"/>
      <c r="E9029" s="71"/>
    </row>
    <row r="9030" spans="4:5" ht="26.1" customHeight="1">
      <c r="D9030" s="64"/>
      <c r="E9030" s="71"/>
    </row>
    <row r="9031" spans="4:5" ht="26.1" customHeight="1">
      <c r="D9031" s="64"/>
      <c r="E9031" s="71"/>
    </row>
    <row r="9032" spans="4:5" ht="26.1" customHeight="1">
      <c r="D9032" s="64"/>
      <c r="E9032" s="71"/>
    </row>
    <row r="9033" spans="4:5" ht="26.1" customHeight="1">
      <c r="D9033" s="64"/>
      <c r="E9033" s="71"/>
    </row>
    <row r="9034" spans="4:5" ht="26.1" customHeight="1">
      <c r="D9034" s="64"/>
      <c r="E9034" s="71"/>
    </row>
    <row r="9035" spans="4:5" ht="26.1" customHeight="1">
      <c r="D9035" s="64"/>
      <c r="E9035" s="71"/>
    </row>
    <row r="9036" spans="4:5" ht="26.1" customHeight="1">
      <c r="D9036" s="64"/>
      <c r="E9036" s="71"/>
    </row>
    <row r="9037" spans="4:5" ht="26.1" customHeight="1">
      <c r="D9037" s="64"/>
      <c r="E9037" s="71"/>
    </row>
    <row r="9038" spans="4:5" ht="26.1" customHeight="1">
      <c r="D9038" s="64"/>
      <c r="E9038" s="71"/>
    </row>
    <row r="9039" spans="4:5" ht="26.1" customHeight="1">
      <c r="D9039" s="64"/>
      <c r="E9039" s="71"/>
    </row>
    <row r="9040" spans="4:5" ht="26.1" customHeight="1">
      <c r="D9040" s="64"/>
      <c r="E9040" s="71"/>
    </row>
    <row r="9041" spans="4:5" ht="26.1" customHeight="1">
      <c r="D9041" s="64"/>
      <c r="E9041" s="71"/>
    </row>
    <row r="9042" spans="4:5" ht="26.1" customHeight="1">
      <c r="D9042" s="64"/>
      <c r="E9042" s="71"/>
    </row>
    <row r="9043" spans="4:5" ht="26.1" customHeight="1">
      <c r="D9043" s="64"/>
      <c r="E9043" s="71"/>
    </row>
    <row r="9044" spans="4:5" ht="26.1" customHeight="1">
      <c r="D9044" s="64"/>
      <c r="E9044" s="71"/>
    </row>
    <row r="9045" spans="4:5" ht="26.1" customHeight="1">
      <c r="D9045" s="64"/>
      <c r="E9045" s="71"/>
    </row>
    <row r="9046" spans="4:5" ht="26.1" customHeight="1">
      <c r="D9046" s="64"/>
      <c r="E9046" s="71"/>
    </row>
    <row r="9047" spans="4:5" ht="26.1" customHeight="1">
      <c r="D9047" s="64"/>
      <c r="E9047" s="71"/>
    </row>
    <row r="9048" spans="4:5" ht="26.1" customHeight="1">
      <c r="D9048" s="64"/>
      <c r="E9048" s="71"/>
    </row>
    <row r="9049" spans="4:5" ht="26.1" customHeight="1">
      <c r="D9049" s="64"/>
      <c r="E9049" s="71"/>
    </row>
    <row r="9050" spans="4:5" ht="26.1" customHeight="1">
      <c r="D9050" s="64"/>
      <c r="E9050" s="71"/>
    </row>
    <row r="9051" spans="4:5" ht="26.1" customHeight="1">
      <c r="D9051" s="64"/>
      <c r="E9051" s="71"/>
    </row>
    <row r="9052" spans="4:5" ht="26.1" customHeight="1">
      <c r="D9052" s="64"/>
      <c r="E9052" s="71"/>
    </row>
    <row r="9053" spans="4:5" ht="26.1" customHeight="1">
      <c r="D9053" s="64"/>
      <c r="E9053" s="71"/>
    </row>
    <row r="9054" spans="4:5" ht="26.1" customHeight="1">
      <c r="D9054" s="64"/>
      <c r="E9054" s="71"/>
    </row>
    <row r="9055" spans="4:5" ht="26.1" customHeight="1">
      <c r="D9055" s="64"/>
      <c r="E9055" s="71"/>
    </row>
    <row r="9056" spans="4:5" ht="26.1" customHeight="1">
      <c r="D9056" s="64"/>
      <c r="E9056" s="71"/>
    </row>
    <row r="9057" spans="4:5" ht="26.1" customHeight="1">
      <c r="D9057" s="64"/>
      <c r="E9057" s="71"/>
    </row>
    <row r="9058" spans="4:5" ht="26.1" customHeight="1">
      <c r="D9058" s="64"/>
      <c r="E9058" s="71"/>
    </row>
    <row r="9059" spans="4:5" ht="26.1" customHeight="1">
      <c r="D9059" s="64"/>
      <c r="E9059" s="71"/>
    </row>
    <row r="9060" spans="4:5" ht="26.1" customHeight="1">
      <c r="D9060" s="64"/>
      <c r="E9060" s="71"/>
    </row>
    <row r="9061" spans="4:5" ht="26.1" customHeight="1">
      <c r="D9061" s="64"/>
      <c r="E9061" s="71"/>
    </row>
    <row r="9062" spans="4:5" ht="26.1" customHeight="1">
      <c r="D9062" s="64"/>
      <c r="E9062" s="71"/>
    </row>
    <row r="9063" spans="4:5" ht="26.1" customHeight="1">
      <c r="D9063" s="64"/>
      <c r="E9063" s="71"/>
    </row>
    <row r="9064" spans="4:5" ht="26.1" customHeight="1">
      <c r="D9064" s="64"/>
      <c r="E9064" s="71"/>
    </row>
    <row r="9065" spans="4:5" ht="26.1" customHeight="1">
      <c r="D9065" s="64"/>
      <c r="E9065" s="71"/>
    </row>
    <row r="9066" spans="4:5" ht="26.1" customHeight="1">
      <c r="D9066" s="64"/>
      <c r="E9066" s="71"/>
    </row>
    <row r="9067" spans="4:5" ht="26.1" customHeight="1">
      <c r="D9067" s="64"/>
      <c r="E9067" s="71"/>
    </row>
    <row r="9068" spans="4:5" ht="26.1" customHeight="1">
      <c r="D9068" s="64"/>
      <c r="E9068" s="71"/>
    </row>
    <row r="9069" spans="4:5" ht="26.1" customHeight="1">
      <c r="D9069" s="64"/>
      <c r="E9069" s="71"/>
    </row>
    <row r="9070" spans="4:5" ht="26.1" customHeight="1">
      <c r="D9070" s="64"/>
      <c r="E9070" s="71"/>
    </row>
    <row r="9071" spans="4:5" ht="26.1" customHeight="1">
      <c r="D9071" s="64"/>
      <c r="E9071" s="71"/>
    </row>
    <row r="9072" spans="4:5" ht="26.1" customHeight="1">
      <c r="D9072" s="64"/>
      <c r="E9072" s="71"/>
    </row>
    <row r="9073" spans="4:5" ht="26.1" customHeight="1">
      <c r="D9073" s="64"/>
      <c r="E9073" s="71"/>
    </row>
    <row r="9074" spans="4:5" ht="26.1" customHeight="1">
      <c r="D9074" s="64"/>
      <c r="E9074" s="71"/>
    </row>
    <row r="9075" spans="4:5" ht="26.1" customHeight="1">
      <c r="D9075" s="64"/>
      <c r="E9075" s="71"/>
    </row>
    <row r="9076" spans="4:5" ht="26.1" customHeight="1">
      <c r="D9076" s="64"/>
      <c r="E9076" s="71"/>
    </row>
    <row r="9077" spans="4:5" ht="26.1" customHeight="1">
      <c r="D9077" s="64"/>
      <c r="E9077" s="71"/>
    </row>
    <row r="9078" spans="4:5" ht="26.1" customHeight="1">
      <c r="D9078" s="64"/>
      <c r="E9078" s="71"/>
    </row>
    <row r="9079" spans="4:5" ht="26.1" customHeight="1">
      <c r="D9079" s="64"/>
      <c r="E9079" s="71"/>
    </row>
    <row r="9080" spans="4:5" ht="26.1" customHeight="1">
      <c r="D9080" s="64"/>
      <c r="E9080" s="71"/>
    </row>
    <row r="9081" spans="4:5" ht="26.1" customHeight="1">
      <c r="D9081" s="64"/>
      <c r="E9081" s="71"/>
    </row>
    <row r="9082" spans="4:5" ht="26.1" customHeight="1">
      <c r="D9082" s="64"/>
      <c r="E9082" s="71"/>
    </row>
    <row r="9083" spans="4:5" ht="26.1" customHeight="1">
      <c r="D9083" s="64"/>
      <c r="E9083" s="71"/>
    </row>
    <row r="9084" spans="4:5" ht="26.1" customHeight="1">
      <c r="D9084" s="64"/>
      <c r="E9084" s="71"/>
    </row>
    <row r="9085" spans="4:5" ht="26.1" customHeight="1">
      <c r="D9085" s="64"/>
      <c r="E9085" s="71"/>
    </row>
    <row r="9086" spans="4:5" ht="26.1" customHeight="1">
      <c r="D9086" s="64"/>
      <c r="E9086" s="71"/>
    </row>
    <row r="9087" spans="4:5" ht="26.1" customHeight="1">
      <c r="D9087" s="64"/>
      <c r="E9087" s="71"/>
    </row>
    <row r="9088" spans="4:5" ht="26.1" customHeight="1">
      <c r="D9088" s="64"/>
      <c r="E9088" s="71"/>
    </row>
    <row r="9089" spans="4:5" ht="26.1" customHeight="1">
      <c r="D9089" s="64"/>
      <c r="E9089" s="71"/>
    </row>
    <row r="9090" spans="4:5" ht="26.1" customHeight="1">
      <c r="D9090" s="64"/>
      <c r="E9090" s="71"/>
    </row>
    <row r="9091" spans="4:5" ht="26.1" customHeight="1">
      <c r="D9091" s="64"/>
      <c r="E9091" s="71"/>
    </row>
    <row r="9092" spans="4:5" ht="26.1" customHeight="1">
      <c r="D9092" s="64"/>
      <c r="E9092" s="71"/>
    </row>
    <row r="9093" spans="4:5" ht="26.1" customHeight="1">
      <c r="D9093" s="64"/>
      <c r="E9093" s="71"/>
    </row>
    <row r="9094" spans="4:5" ht="26.1" customHeight="1">
      <c r="D9094" s="64"/>
      <c r="E9094" s="71"/>
    </row>
    <row r="9095" spans="4:5" ht="26.1" customHeight="1">
      <c r="D9095" s="64"/>
      <c r="E9095" s="71"/>
    </row>
    <row r="9096" spans="4:5" ht="26.1" customHeight="1">
      <c r="D9096" s="64"/>
      <c r="E9096" s="71"/>
    </row>
    <row r="9097" spans="4:5" ht="26.1" customHeight="1">
      <c r="D9097" s="64"/>
      <c r="E9097" s="71"/>
    </row>
    <row r="9098" spans="4:5" ht="26.1" customHeight="1">
      <c r="D9098" s="64"/>
      <c r="E9098" s="71"/>
    </row>
    <row r="9099" spans="4:5" ht="26.1" customHeight="1">
      <c r="D9099" s="64"/>
      <c r="E9099" s="71"/>
    </row>
    <row r="9100" spans="4:5" ht="26.1" customHeight="1">
      <c r="D9100" s="64"/>
      <c r="E9100" s="71"/>
    </row>
    <row r="9101" spans="4:5" ht="26.1" customHeight="1">
      <c r="D9101" s="64"/>
      <c r="E9101" s="71"/>
    </row>
    <row r="9102" spans="4:5" ht="26.1" customHeight="1">
      <c r="D9102" s="64"/>
      <c r="E9102" s="71"/>
    </row>
    <row r="9103" spans="4:5" ht="26.1" customHeight="1">
      <c r="D9103" s="64"/>
      <c r="E9103" s="71"/>
    </row>
    <row r="9104" spans="4:5" ht="26.1" customHeight="1">
      <c r="D9104" s="64"/>
      <c r="E9104" s="71"/>
    </row>
    <row r="9105" spans="4:5" ht="26.1" customHeight="1">
      <c r="D9105" s="64"/>
      <c r="E9105" s="71"/>
    </row>
    <row r="9106" spans="4:5" ht="26.1" customHeight="1">
      <c r="D9106" s="64"/>
      <c r="E9106" s="71"/>
    </row>
    <row r="9107" spans="4:5" ht="26.1" customHeight="1">
      <c r="D9107" s="64"/>
      <c r="E9107" s="71"/>
    </row>
    <row r="9108" spans="4:5" ht="26.1" customHeight="1">
      <c r="D9108" s="64"/>
      <c r="E9108" s="71"/>
    </row>
    <row r="9109" spans="4:5" ht="26.1" customHeight="1">
      <c r="D9109" s="64"/>
      <c r="E9109" s="71"/>
    </row>
    <row r="9110" spans="4:5" ht="26.1" customHeight="1">
      <c r="D9110" s="64"/>
      <c r="E9110" s="71"/>
    </row>
    <row r="9111" spans="4:5" ht="26.1" customHeight="1">
      <c r="D9111" s="64"/>
      <c r="E9111" s="71"/>
    </row>
    <row r="9112" spans="4:5" ht="26.1" customHeight="1">
      <c r="D9112" s="64"/>
      <c r="E9112" s="71"/>
    </row>
    <row r="9113" spans="4:5" ht="26.1" customHeight="1">
      <c r="D9113" s="64"/>
      <c r="E9113" s="71"/>
    </row>
    <row r="9114" spans="4:5" ht="26.1" customHeight="1">
      <c r="D9114" s="64"/>
      <c r="E9114" s="71"/>
    </row>
    <row r="9115" spans="4:5" ht="26.1" customHeight="1">
      <c r="D9115" s="64"/>
      <c r="E9115" s="71"/>
    </row>
    <row r="9116" spans="4:5" ht="26.1" customHeight="1">
      <c r="D9116" s="64"/>
      <c r="E9116" s="71"/>
    </row>
    <row r="9117" spans="4:5" ht="26.1" customHeight="1">
      <c r="D9117" s="64"/>
      <c r="E9117" s="71"/>
    </row>
    <row r="9118" spans="4:5" ht="26.1" customHeight="1">
      <c r="D9118" s="64"/>
      <c r="E9118" s="71"/>
    </row>
    <row r="9119" spans="4:5" ht="26.1" customHeight="1">
      <c r="D9119" s="64"/>
      <c r="E9119" s="71"/>
    </row>
    <row r="9120" spans="4:5" ht="26.1" customHeight="1">
      <c r="D9120" s="64"/>
      <c r="E9120" s="71"/>
    </row>
    <row r="9121" spans="4:5" ht="26.1" customHeight="1">
      <c r="D9121" s="64"/>
      <c r="E9121" s="71"/>
    </row>
    <row r="9122" spans="4:5" ht="26.1" customHeight="1">
      <c r="D9122" s="64"/>
      <c r="E9122" s="71"/>
    </row>
    <row r="9123" spans="4:5" ht="26.1" customHeight="1">
      <c r="D9123" s="64"/>
      <c r="E9123" s="71"/>
    </row>
    <row r="9124" spans="4:5" ht="26.1" customHeight="1">
      <c r="D9124" s="64"/>
      <c r="E9124" s="71"/>
    </row>
    <row r="9125" spans="4:5" ht="26.1" customHeight="1">
      <c r="D9125" s="64"/>
      <c r="E9125" s="71"/>
    </row>
    <row r="9126" spans="4:5" ht="26.1" customHeight="1">
      <c r="D9126" s="64"/>
      <c r="E9126" s="71"/>
    </row>
    <row r="9127" spans="4:5" ht="26.1" customHeight="1">
      <c r="D9127" s="64"/>
      <c r="E9127" s="71"/>
    </row>
    <row r="9128" spans="4:5" ht="26.1" customHeight="1">
      <c r="D9128" s="64"/>
      <c r="E9128" s="71"/>
    </row>
    <row r="9129" spans="4:5" ht="26.1" customHeight="1">
      <c r="D9129" s="64"/>
      <c r="E9129" s="71"/>
    </row>
    <row r="9130" spans="4:5" ht="26.1" customHeight="1">
      <c r="D9130" s="64"/>
      <c r="E9130" s="71"/>
    </row>
    <row r="9131" spans="4:5" ht="26.1" customHeight="1">
      <c r="D9131" s="64"/>
      <c r="E9131" s="71"/>
    </row>
    <row r="9132" spans="4:5" ht="26.1" customHeight="1">
      <c r="D9132" s="64"/>
      <c r="E9132" s="71"/>
    </row>
    <row r="9133" spans="4:5" ht="26.1" customHeight="1">
      <c r="D9133" s="64"/>
      <c r="E9133" s="71"/>
    </row>
    <row r="9134" spans="4:5" ht="26.1" customHeight="1">
      <c r="D9134" s="64"/>
      <c r="E9134" s="71"/>
    </row>
    <row r="9135" spans="4:5" ht="26.1" customHeight="1">
      <c r="D9135" s="64"/>
      <c r="E9135" s="71"/>
    </row>
    <row r="9136" spans="4:5" ht="26.1" customHeight="1">
      <c r="D9136" s="64"/>
      <c r="E9136" s="71"/>
    </row>
    <row r="9137" spans="4:5" ht="26.1" customHeight="1">
      <c r="D9137" s="64"/>
      <c r="E9137" s="71"/>
    </row>
    <row r="9138" spans="4:5" ht="26.1" customHeight="1">
      <c r="D9138" s="64"/>
      <c r="E9138" s="71"/>
    </row>
    <row r="9139" spans="4:5" ht="26.1" customHeight="1">
      <c r="D9139" s="64"/>
      <c r="E9139" s="71"/>
    </row>
    <row r="9140" spans="4:5" ht="26.1" customHeight="1">
      <c r="D9140" s="64"/>
      <c r="E9140" s="71"/>
    </row>
    <row r="9141" spans="4:5" ht="26.1" customHeight="1">
      <c r="D9141" s="64"/>
      <c r="E9141" s="71"/>
    </row>
    <row r="9142" spans="4:5" ht="26.1" customHeight="1">
      <c r="D9142" s="64"/>
      <c r="E9142" s="71"/>
    </row>
    <row r="9143" spans="4:5" ht="26.1" customHeight="1">
      <c r="D9143" s="64"/>
      <c r="E9143" s="71"/>
    </row>
    <row r="9144" spans="4:5" ht="26.1" customHeight="1">
      <c r="D9144" s="64"/>
      <c r="E9144" s="71"/>
    </row>
    <row r="9145" spans="4:5" ht="26.1" customHeight="1">
      <c r="D9145" s="64"/>
      <c r="E9145" s="71"/>
    </row>
    <row r="9146" spans="4:5" ht="26.1" customHeight="1">
      <c r="D9146" s="64"/>
      <c r="E9146" s="71"/>
    </row>
    <row r="9147" spans="4:5" ht="26.1" customHeight="1">
      <c r="D9147" s="64"/>
      <c r="E9147" s="71"/>
    </row>
    <row r="9148" spans="4:5" ht="26.1" customHeight="1">
      <c r="D9148" s="64"/>
      <c r="E9148" s="71"/>
    </row>
    <row r="9149" spans="4:5" ht="26.1" customHeight="1">
      <c r="D9149" s="64"/>
      <c r="E9149" s="71"/>
    </row>
    <row r="9150" spans="4:5" ht="26.1" customHeight="1">
      <c r="D9150" s="64"/>
      <c r="E9150" s="71"/>
    </row>
    <row r="9151" spans="4:5" ht="26.1" customHeight="1">
      <c r="D9151" s="64"/>
      <c r="E9151" s="71"/>
    </row>
    <row r="9152" spans="4:5" ht="26.1" customHeight="1">
      <c r="D9152" s="64"/>
      <c r="E9152" s="71"/>
    </row>
    <row r="9153" spans="4:5" ht="26.1" customHeight="1">
      <c r="D9153" s="64"/>
      <c r="E9153" s="71"/>
    </row>
    <row r="9154" spans="4:5" ht="26.1" customHeight="1">
      <c r="D9154" s="64"/>
      <c r="E9154" s="71"/>
    </row>
    <row r="9155" spans="4:5" ht="26.1" customHeight="1">
      <c r="D9155" s="64"/>
      <c r="E9155" s="71"/>
    </row>
    <row r="9156" spans="4:5" ht="26.1" customHeight="1">
      <c r="D9156" s="64"/>
      <c r="E9156" s="71"/>
    </row>
    <row r="9157" spans="4:5" ht="26.1" customHeight="1">
      <c r="D9157" s="64"/>
      <c r="E9157" s="71"/>
    </row>
    <row r="9158" spans="4:5" ht="26.1" customHeight="1">
      <c r="D9158" s="64"/>
      <c r="E9158" s="71"/>
    </row>
    <row r="9159" spans="4:5" ht="26.1" customHeight="1">
      <c r="D9159" s="64"/>
      <c r="E9159" s="71"/>
    </row>
    <row r="9160" spans="4:5" ht="26.1" customHeight="1">
      <c r="D9160" s="64"/>
      <c r="E9160" s="71"/>
    </row>
    <row r="9161" spans="4:5" ht="26.1" customHeight="1">
      <c r="D9161" s="64"/>
      <c r="E9161" s="71"/>
    </row>
    <row r="9162" spans="4:5" ht="26.1" customHeight="1">
      <c r="D9162" s="64"/>
      <c r="E9162" s="71"/>
    </row>
    <row r="9163" spans="4:5" ht="26.1" customHeight="1">
      <c r="D9163" s="64"/>
      <c r="E9163" s="71"/>
    </row>
    <row r="9164" spans="4:5" ht="26.1" customHeight="1">
      <c r="D9164" s="64"/>
      <c r="E9164" s="71"/>
    </row>
    <row r="9165" spans="4:5" ht="26.1" customHeight="1">
      <c r="D9165" s="64"/>
      <c r="E9165" s="71"/>
    </row>
    <row r="9166" spans="4:5" ht="26.1" customHeight="1">
      <c r="D9166" s="64"/>
      <c r="E9166" s="71"/>
    </row>
    <row r="9167" spans="4:5" ht="26.1" customHeight="1">
      <c r="D9167" s="64"/>
      <c r="E9167" s="71"/>
    </row>
    <row r="9168" spans="4:5" ht="26.1" customHeight="1">
      <c r="D9168" s="64"/>
      <c r="E9168" s="71"/>
    </row>
    <row r="9169" spans="4:5" ht="26.1" customHeight="1">
      <c r="D9169" s="64"/>
      <c r="E9169" s="71"/>
    </row>
    <row r="9170" spans="4:5" ht="26.1" customHeight="1">
      <c r="D9170" s="64"/>
      <c r="E9170" s="71"/>
    </row>
    <row r="9171" spans="4:5" ht="26.1" customHeight="1">
      <c r="D9171" s="64"/>
      <c r="E9171" s="71"/>
    </row>
    <row r="9172" spans="4:5" ht="26.1" customHeight="1">
      <c r="D9172" s="64"/>
      <c r="E9172" s="71"/>
    </row>
    <row r="9173" spans="4:5" ht="26.1" customHeight="1">
      <c r="D9173" s="64"/>
      <c r="E9173" s="71"/>
    </row>
    <row r="9174" spans="4:5" ht="26.1" customHeight="1">
      <c r="D9174" s="64"/>
      <c r="E9174" s="71"/>
    </row>
    <row r="9175" spans="4:5" ht="26.1" customHeight="1">
      <c r="D9175" s="64"/>
      <c r="E9175" s="71"/>
    </row>
    <row r="9176" spans="4:5" ht="26.1" customHeight="1">
      <c r="D9176" s="64"/>
      <c r="E9176" s="71"/>
    </row>
    <row r="9177" spans="4:5" ht="26.1" customHeight="1">
      <c r="D9177" s="64"/>
      <c r="E9177" s="71"/>
    </row>
    <row r="9178" spans="4:5" ht="26.1" customHeight="1">
      <c r="D9178" s="64"/>
      <c r="E9178" s="71"/>
    </row>
    <row r="9179" spans="4:5" ht="26.1" customHeight="1">
      <c r="D9179" s="64"/>
      <c r="E9179" s="71"/>
    </row>
    <row r="9180" spans="4:5" ht="26.1" customHeight="1">
      <c r="D9180" s="64"/>
      <c r="E9180" s="71"/>
    </row>
    <row r="9181" spans="4:5" ht="26.1" customHeight="1">
      <c r="D9181" s="64"/>
      <c r="E9181" s="71"/>
    </row>
    <row r="9182" spans="4:5" ht="26.1" customHeight="1">
      <c r="D9182" s="64"/>
      <c r="E9182" s="71"/>
    </row>
    <row r="9183" spans="4:5" ht="26.1" customHeight="1">
      <c r="D9183" s="64"/>
      <c r="E9183" s="71"/>
    </row>
    <row r="9184" spans="4:5" ht="26.1" customHeight="1">
      <c r="D9184" s="64"/>
      <c r="E9184" s="71"/>
    </row>
    <row r="9185" spans="4:5" ht="26.1" customHeight="1">
      <c r="D9185" s="64"/>
      <c r="E9185" s="71"/>
    </row>
    <row r="9186" spans="4:5" ht="26.1" customHeight="1">
      <c r="D9186" s="64"/>
      <c r="E9186" s="71"/>
    </row>
    <row r="9187" spans="4:5" ht="26.1" customHeight="1">
      <c r="D9187" s="64"/>
      <c r="E9187" s="71"/>
    </row>
    <row r="9188" spans="4:5" ht="26.1" customHeight="1">
      <c r="D9188" s="64"/>
      <c r="E9188" s="71"/>
    </row>
    <row r="9189" spans="4:5" ht="26.1" customHeight="1">
      <c r="D9189" s="64"/>
      <c r="E9189" s="71"/>
    </row>
    <row r="9190" spans="4:5" ht="26.1" customHeight="1">
      <c r="D9190" s="64"/>
      <c r="E9190" s="71"/>
    </row>
    <row r="9191" spans="4:5" ht="26.1" customHeight="1">
      <c r="D9191" s="64"/>
      <c r="E9191" s="71"/>
    </row>
    <row r="9192" spans="4:5" ht="26.1" customHeight="1">
      <c r="D9192" s="64"/>
      <c r="E9192" s="71"/>
    </row>
    <row r="9193" spans="4:5" ht="26.1" customHeight="1">
      <c r="D9193" s="64"/>
      <c r="E9193" s="71"/>
    </row>
    <row r="9194" spans="4:5" ht="26.1" customHeight="1">
      <c r="D9194" s="64"/>
      <c r="E9194" s="71"/>
    </row>
    <row r="9195" spans="4:5" ht="26.1" customHeight="1">
      <c r="D9195" s="64"/>
      <c r="E9195" s="71"/>
    </row>
    <row r="9196" spans="4:5" ht="26.1" customHeight="1">
      <c r="D9196" s="64"/>
      <c r="E9196" s="71"/>
    </row>
    <row r="9197" spans="4:5" ht="26.1" customHeight="1">
      <c r="D9197" s="64"/>
      <c r="E9197" s="71"/>
    </row>
    <row r="9198" spans="4:5" ht="26.1" customHeight="1">
      <c r="D9198" s="64"/>
      <c r="E9198" s="71"/>
    </row>
    <row r="9199" spans="4:5" ht="26.1" customHeight="1">
      <c r="D9199" s="64"/>
      <c r="E9199" s="71"/>
    </row>
    <row r="9200" spans="4:5" ht="26.1" customHeight="1">
      <c r="D9200" s="64"/>
      <c r="E9200" s="71"/>
    </row>
    <row r="9201" spans="4:5" ht="26.1" customHeight="1">
      <c r="D9201" s="64"/>
      <c r="E9201" s="71"/>
    </row>
    <row r="9202" spans="4:5" ht="26.1" customHeight="1">
      <c r="D9202" s="64"/>
      <c r="E9202" s="71"/>
    </row>
    <row r="9203" spans="4:5" ht="26.1" customHeight="1">
      <c r="D9203" s="64"/>
      <c r="E9203" s="71"/>
    </row>
    <row r="9204" spans="4:5" ht="26.1" customHeight="1">
      <c r="D9204" s="64"/>
      <c r="E9204" s="71"/>
    </row>
    <row r="9205" spans="4:5" ht="26.1" customHeight="1">
      <c r="D9205" s="64"/>
      <c r="E9205" s="71"/>
    </row>
    <row r="9206" spans="4:5" ht="26.1" customHeight="1">
      <c r="D9206" s="64"/>
      <c r="E9206" s="71"/>
    </row>
    <row r="9207" spans="4:5" ht="26.1" customHeight="1">
      <c r="D9207" s="64"/>
      <c r="E9207" s="71"/>
    </row>
    <row r="9208" spans="4:5" ht="26.1" customHeight="1">
      <c r="D9208" s="64"/>
      <c r="E9208" s="71"/>
    </row>
    <row r="9209" spans="4:5" ht="26.1" customHeight="1">
      <c r="D9209" s="64"/>
      <c r="E9209" s="71"/>
    </row>
    <row r="9210" spans="4:5" ht="26.1" customHeight="1">
      <c r="D9210" s="64"/>
      <c r="E9210" s="71"/>
    </row>
    <row r="9211" spans="4:5" ht="26.1" customHeight="1">
      <c r="D9211" s="64"/>
      <c r="E9211" s="71"/>
    </row>
    <row r="9212" spans="4:5" ht="26.1" customHeight="1">
      <c r="D9212" s="64"/>
      <c r="E9212" s="71"/>
    </row>
    <row r="9213" spans="4:5" ht="26.1" customHeight="1">
      <c r="D9213" s="64"/>
      <c r="E9213" s="71"/>
    </row>
    <row r="9214" spans="4:5" ht="26.1" customHeight="1">
      <c r="D9214" s="64"/>
      <c r="E9214" s="71"/>
    </row>
    <row r="9215" spans="4:5" ht="26.1" customHeight="1">
      <c r="D9215" s="64"/>
      <c r="E9215" s="71"/>
    </row>
    <row r="9216" spans="4:5" ht="26.1" customHeight="1">
      <c r="D9216" s="64"/>
      <c r="E9216" s="71"/>
    </row>
    <row r="9217" spans="4:5" ht="26.1" customHeight="1">
      <c r="D9217" s="64"/>
      <c r="E9217" s="71"/>
    </row>
    <row r="9218" spans="4:5" ht="26.1" customHeight="1">
      <c r="D9218" s="64"/>
      <c r="E9218" s="71"/>
    </row>
    <row r="9219" spans="4:5" ht="26.1" customHeight="1">
      <c r="D9219" s="64"/>
      <c r="E9219" s="71"/>
    </row>
    <row r="9220" spans="4:5" ht="26.1" customHeight="1">
      <c r="D9220" s="64"/>
      <c r="E9220" s="71"/>
    </row>
    <row r="9221" spans="4:5" ht="26.1" customHeight="1">
      <c r="D9221" s="64"/>
      <c r="E9221" s="71"/>
    </row>
    <row r="9222" spans="4:5" ht="26.1" customHeight="1">
      <c r="D9222" s="64"/>
      <c r="E9222" s="71"/>
    </row>
    <row r="9223" spans="4:5" ht="26.1" customHeight="1">
      <c r="D9223" s="64"/>
      <c r="E9223" s="71"/>
    </row>
    <row r="9224" spans="4:5" ht="26.1" customHeight="1">
      <c r="D9224" s="64"/>
      <c r="E9224" s="71"/>
    </row>
    <row r="9225" spans="4:5" ht="26.1" customHeight="1">
      <c r="D9225" s="64"/>
      <c r="E9225" s="71"/>
    </row>
    <row r="9226" spans="4:5" ht="26.1" customHeight="1">
      <c r="D9226" s="64"/>
      <c r="E9226" s="71"/>
    </row>
    <row r="9227" spans="4:5" ht="26.1" customHeight="1">
      <c r="D9227" s="64"/>
      <c r="E9227" s="71"/>
    </row>
    <row r="9228" spans="4:5" ht="26.1" customHeight="1">
      <c r="D9228" s="64"/>
      <c r="E9228" s="71"/>
    </row>
    <row r="9229" spans="4:5" ht="26.1" customHeight="1">
      <c r="D9229" s="64"/>
      <c r="E9229" s="71"/>
    </row>
    <row r="9230" spans="4:5" ht="26.1" customHeight="1">
      <c r="D9230" s="64"/>
      <c r="E9230" s="71"/>
    </row>
    <row r="9231" spans="4:5" ht="26.1" customHeight="1">
      <c r="D9231" s="64"/>
      <c r="E9231" s="71"/>
    </row>
    <row r="9232" spans="4:5" ht="26.1" customHeight="1">
      <c r="D9232" s="64"/>
      <c r="E9232" s="71"/>
    </row>
    <row r="9233" spans="4:5" ht="26.1" customHeight="1">
      <c r="D9233" s="64"/>
      <c r="E9233" s="71"/>
    </row>
    <row r="9234" spans="4:5" ht="26.1" customHeight="1">
      <c r="D9234" s="64"/>
      <c r="E9234" s="71"/>
    </row>
    <row r="9235" spans="4:5" ht="26.1" customHeight="1">
      <c r="D9235" s="64"/>
      <c r="E9235" s="71"/>
    </row>
    <row r="9236" spans="4:5" ht="26.1" customHeight="1">
      <c r="D9236" s="64"/>
      <c r="E9236" s="71"/>
    </row>
    <row r="9237" spans="4:5" ht="26.1" customHeight="1">
      <c r="D9237" s="64"/>
      <c r="E9237" s="71"/>
    </row>
    <row r="9238" spans="4:5" ht="26.1" customHeight="1">
      <c r="D9238" s="64"/>
      <c r="E9238" s="71"/>
    </row>
    <row r="9239" spans="4:5" ht="26.1" customHeight="1">
      <c r="D9239" s="64"/>
      <c r="E9239" s="71"/>
    </row>
    <row r="9240" spans="4:5" ht="26.1" customHeight="1">
      <c r="D9240" s="64"/>
      <c r="E9240" s="71"/>
    </row>
    <row r="9241" spans="4:5" ht="26.1" customHeight="1">
      <c r="D9241" s="64"/>
      <c r="E9241" s="71"/>
    </row>
    <row r="9242" spans="4:5" ht="26.1" customHeight="1">
      <c r="D9242" s="64"/>
      <c r="E9242" s="71"/>
    </row>
    <row r="9243" spans="4:5" ht="26.1" customHeight="1">
      <c r="D9243" s="64"/>
      <c r="E9243" s="71"/>
    </row>
    <row r="9244" spans="4:5" ht="26.1" customHeight="1">
      <c r="D9244" s="64"/>
      <c r="E9244" s="71"/>
    </row>
    <row r="9245" spans="4:5" ht="26.1" customHeight="1">
      <c r="D9245" s="64"/>
      <c r="E9245" s="71"/>
    </row>
    <row r="9246" spans="4:5" ht="26.1" customHeight="1">
      <c r="D9246" s="64"/>
      <c r="E9246" s="71"/>
    </row>
    <row r="9247" spans="4:5" ht="26.1" customHeight="1">
      <c r="D9247" s="64"/>
      <c r="E9247" s="71"/>
    </row>
    <row r="9248" spans="4:5" ht="26.1" customHeight="1">
      <c r="D9248" s="64"/>
      <c r="E9248" s="71"/>
    </row>
    <row r="9249" spans="4:5" ht="26.1" customHeight="1">
      <c r="D9249" s="64"/>
      <c r="E9249" s="71"/>
    </row>
    <row r="9250" spans="4:5" ht="26.1" customHeight="1">
      <c r="D9250" s="64"/>
      <c r="E9250" s="71"/>
    </row>
    <row r="9251" spans="4:5" ht="26.1" customHeight="1">
      <c r="D9251" s="64"/>
      <c r="E9251" s="71"/>
    </row>
    <row r="9252" spans="4:5" ht="26.1" customHeight="1">
      <c r="D9252" s="64"/>
      <c r="E9252" s="71"/>
    </row>
    <row r="9253" spans="4:5" ht="26.1" customHeight="1">
      <c r="D9253" s="64"/>
      <c r="E9253" s="71"/>
    </row>
    <row r="9254" spans="4:5" ht="26.1" customHeight="1">
      <c r="D9254" s="64"/>
      <c r="E9254" s="71"/>
    </row>
    <row r="9255" spans="4:5" ht="26.1" customHeight="1">
      <c r="D9255" s="64"/>
      <c r="E9255" s="71"/>
    </row>
    <row r="9256" spans="4:5" ht="26.1" customHeight="1">
      <c r="D9256" s="64"/>
      <c r="E9256" s="71"/>
    </row>
    <row r="9257" spans="4:5" ht="26.1" customHeight="1">
      <c r="D9257" s="64"/>
      <c r="E9257" s="71"/>
    </row>
    <row r="9258" spans="4:5" ht="26.1" customHeight="1">
      <c r="D9258" s="64"/>
      <c r="E9258" s="71"/>
    </row>
    <row r="9259" spans="4:5" ht="26.1" customHeight="1">
      <c r="D9259" s="64"/>
      <c r="E9259" s="71"/>
    </row>
    <row r="9260" spans="4:5" ht="26.1" customHeight="1">
      <c r="D9260" s="64"/>
      <c r="E9260" s="71"/>
    </row>
    <row r="9261" spans="4:5" ht="26.1" customHeight="1">
      <c r="D9261" s="64"/>
      <c r="E9261" s="71"/>
    </row>
    <row r="9262" spans="4:5" ht="26.1" customHeight="1">
      <c r="D9262" s="64"/>
      <c r="E9262" s="71"/>
    </row>
    <row r="9263" spans="4:5" ht="26.1" customHeight="1">
      <c r="D9263" s="64"/>
      <c r="E9263" s="71"/>
    </row>
    <row r="9264" spans="4:5" ht="26.1" customHeight="1">
      <c r="D9264" s="64"/>
      <c r="E9264" s="71"/>
    </row>
    <row r="9265" spans="4:5" ht="26.1" customHeight="1">
      <c r="D9265" s="64"/>
      <c r="E9265" s="71"/>
    </row>
    <row r="9266" spans="4:5" ht="26.1" customHeight="1">
      <c r="D9266" s="64"/>
      <c r="E9266" s="71"/>
    </row>
    <row r="9267" spans="4:5" ht="26.1" customHeight="1">
      <c r="D9267" s="64"/>
      <c r="E9267" s="71"/>
    </row>
    <row r="9268" spans="4:5" ht="26.1" customHeight="1">
      <c r="D9268" s="64"/>
      <c r="E9268" s="71"/>
    </row>
    <row r="9269" spans="4:5" ht="26.1" customHeight="1">
      <c r="D9269" s="64"/>
      <c r="E9269" s="71"/>
    </row>
    <row r="9270" spans="4:5" ht="26.1" customHeight="1">
      <c r="D9270" s="64"/>
      <c r="E9270" s="71"/>
    </row>
    <row r="9271" spans="4:5" ht="26.1" customHeight="1">
      <c r="D9271" s="64"/>
      <c r="E9271" s="71"/>
    </row>
    <row r="9272" spans="4:5" ht="26.1" customHeight="1">
      <c r="D9272" s="64"/>
      <c r="E9272" s="71"/>
    </row>
    <row r="9273" spans="4:5" ht="26.1" customHeight="1">
      <c r="D9273" s="64"/>
      <c r="E9273" s="71"/>
    </row>
    <row r="9274" spans="4:5" ht="26.1" customHeight="1">
      <c r="D9274" s="64"/>
      <c r="E9274" s="71"/>
    </row>
    <row r="9275" spans="4:5" ht="26.1" customHeight="1">
      <c r="D9275" s="64"/>
      <c r="E9275" s="71"/>
    </row>
    <row r="9276" spans="4:5" ht="26.1" customHeight="1">
      <c r="D9276" s="64"/>
      <c r="E9276" s="71"/>
    </row>
    <row r="9277" spans="4:5" ht="26.1" customHeight="1">
      <c r="D9277" s="64"/>
      <c r="E9277" s="71"/>
    </row>
    <row r="9278" spans="4:5" ht="26.1" customHeight="1">
      <c r="D9278" s="64"/>
      <c r="E9278" s="71"/>
    </row>
    <row r="9279" spans="4:5" ht="26.1" customHeight="1">
      <c r="D9279" s="64"/>
      <c r="E9279" s="71"/>
    </row>
    <row r="9280" spans="4:5" ht="26.1" customHeight="1">
      <c r="D9280" s="64"/>
      <c r="E9280" s="71"/>
    </row>
    <row r="9281" spans="4:5" ht="26.1" customHeight="1">
      <c r="D9281" s="64"/>
      <c r="E9281" s="71"/>
    </row>
    <row r="9282" spans="4:5" ht="26.1" customHeight="1">
      <c r="D9282" s="64"/>
      <c r="E9282" s="71"/>
    </row>
    <row r="9283" spans="4:5" ht="26.1" customHeight="1">
      <c r="D9283" s="64"/>
      <c r="E9283" s="71"/>
    </row>
    <row r="9284" spans="4:5" ht="26.1" customHeight="1">
      <c r="D9284" s="64"/>
      <c r="E9284" s="71"/>
    </row>
    <row r="9285" spans="4:5" ht="26.1" customHeight="1">
      <c r="D9285" s="64"/>
      <c r="E9285" s="71"/>
    </row>
    <row r="9286" spans="4:5" ht="26.1" customHeight="1">
      <c r="D9286" s="64"/>
      <c r="E9286" s="71"/>
    </row>
    <row r="9287" spans="4:5" ht="26.1" customHeight="1">
      <c r="D9287" s="64"/>
      <c r="E9287" s="71"/>
    </row>
    <row r="9288" spans="4:5" ht="26.1" customHeight="1">
      <c r="D9288" s="64"/>
      <c r="E9288" s="71"/>
    </row>
    <row r="9289" spans="4:5" ht="26.1" customHeight="1">
      <c r="D9289" s="64"/>
      <c r="E9289" s="71"/>
    </row>
    <row r="9290" spans="4:5" ht="26.1" customHeight="1">
      <c r="D9290" s="64"/>
      <c r="E9290" s="71"/>
    </row>
    <row r="9291" spans="4:5" ht="26.1" customHeight="1">
      <c r="D9291" s="64"/>
      <c r="E9291" s="71"/>
    </row>
    <row r="9292" spans="4:5" ht="26.1" customHeight="1">
      <c r="D9292" s="64"/>
      <c r="E9292" s="71"/>
    </row>
    <row r="9293" spans="4:5" ht="26.1" customHeight="1">
      <c r="D9293" s="64"/>
      <c r="E9293" s="71"/>
    </row>
    <row r="9294" spans="4:5" ht="26.1" customHeight="1">
      <c r="D9294" s="64"/>
      <c r="E9294" s="71"/>
    </row>
    <row r="9295" spans="4:5" ht="26.1" customHeight="1">
      <c r="D9295" s="64"/>
      <c r="E9295" s="71"/>
    </row>
    <row r="9296" spans="4:5" ht="26.1" customHeight="1">
      <c r="D9296" s="64"/>
      <c r="E9296" s="71"/>
    </row>
    <row r="9297" spans="4:5" ht="26.1" customHeight="1">
      <c r="D9297" s="64"/>
      <c r="E9297" s="71"/>
    </row>
    <row r="9298" spans="4:5" ht="26.1" customHeight="1">
      <c r="D9298" s="64"/>
      <c r="E9298" s="71"/>
    </row>
    <row r="9299" spans="4:5" ht="26.1" customHeight="1">
      <c r="D9299" s="64"/>
      <c r="E9299" s="71"/>
    </row>
    <row r="9300" spans="4:5" ht="26.1" customHeight="1">
      <c r="D9300" s="64"/>
      <c r="E9300" s="71"/>
    </row>
    <row r="9301" spans="4:5" ht="26.1" customHeight="1">
      <c r="D9301" s="64"/>
      <c r="E9301" s="71"/>
    </row>
    <row r="9302" spans="4:5" ht="26.1" customHeight="1">
      <c r="D9302" s="64"/>
      <c r="E9302" s="71"/>
    </row>
    <row r="9303" spans="4:5" ht="26.1" customHeight="1">
      <c r="D9303" s="64"/>
      <c r="E9303" s="71"/>
    </row>
    <row r="9304" spans="4:5" ht="26.1" customHeight="1">
      <c r="D9304" s="64"/>
      <c r="E9304" s="71"/>
    </row>
    <row r="9305" spans="4:5" ht="26.1" customHeight="1">
      <c r="D9305" s="64"/>
      <c r="E9305" s="71"/>
    </row>
    <row r="9306" spans="4:5" ht="26.1" customHeight="1">
      <c r="D9306" s="64"/>
      <c r="E9306" s="71"/>
    </row>
    <row r="9307" spans="4:5" ht="26.1" customHeight="1">
      <c r="D9307" s="64"/>
      <c r="E9307" s="71"/>
    </row>
    <row r="9308" spans="4:5" ht="26.1" customHeight="1">
      <c r="D9308" s="64"/>
      <c r="E9308" s="71"/>
    </row>
    <row r="9309" spans="4:5" ht="26.1" customHeight="1">
      <c r="D9309" s="64"/>
      <c r="E9309" s="71"/>
    </row>
    <row r="9310" spans="4:5" ht="26.1" customHeight="1">
      <c r="D9310" s="64"/>
      <c r="E9310" s="71"/>
    </row>
    <row r="9311" spans="4:5" ht="26.1" customHeight="1">
      <c r="D9311" s="64"/>
      <c r="E9311" s="71"/>
    </row>
    <row r="9312" spans="4:5" ht="26.1" customHeight="1">
      <c r="D9312" s="64"/>
      <c r="E9312" s="71"/>
    </row>
    <row r="9313" spans="4:5" ht="26.1" customHeight="1">
      <c r="D9313" s="64"/>
      <c r="E9313" s="71"/>
    </row>
    <row r="9314" spans="4:5" ht="26.1" customHeight="1">
      <c r="D9314" s="64"/>
      <c r="E9314" s="71"/>
    </row>
    <row r="9315" spans="4:5" ht="26.1" customHeight="1">
      <c r="D9315" s="64"/>
      <c r="E9315" s="71"/>
    </row>
    <row r="9316" spans="4:5" ht="26.1" customHeight="1">
      <c r="D9316" s="64"/>
      <c r="E9316" s="71"/>
    </row>
    <row r="9317" spans="4:5" ht="26.1" customHeight="1">
      <c r="D9317" s="64"/>
      <c r="E9317" s="71"/>
    </row>
    <row r="9318" spans="4:5" ht="26.1" customHeight="1">
      <c r="D9318" s="64"/>
      <c r="E9318" s="71"/>
    </row>
    <row r="9319" spans="4:5" ht="26.1" customHeight="1">
      <c r="D9319" s="64"/>
      <c r="E9319" s="71"/>
    </row>
    <row r="9320" spans="4:5" ht="26.1" customHeight="1">
      <c r="D9320" s="64"/>
      <c r="E9320" s="71"/>
    </row>
    <row r="9321" spans="4:5" ht="26.1" customHeight="1">
      <c r="D9321" s="64"/>
      <c r="E9321" s="71"/>
    </row>
    <row r="9322" spans="4:5" ht="26.1" customHeight="1">
      <c r="D9322" s="64"/>
      <c r="E9322" s="71"/>
    </row>
    <row r="9323" spans="4:5" ht="26.1" customHeight="1">
      <c r="D9323" s="64"/>
      <c r="E9323" s="71"/>
    </row>
    <row r="9324" spans="4:5" ht="26.1" customHeight="1">
      <c r="D9324" s="64"/>
      <c r="E9324" s="71"/>
    </row>
    <row r="9325" spans="4:5" ht="26.1" customHeight="1">
      <c r="D9325" s="64"/>
      <c r="E9325" s="71"/>
    </row>
    <row r="9326" spans="4:5" ht="26.1" customHeight="1">
      <c r="D9326" s="64"/>
      <c r="E9326" s="71"/>
    </row>
    <row r="9327" spans="4:5" ht="26.1" customHeight="1">
      <c r="D9327" s="64"/>
      <c r="E9327" s="71"/>
    </row>
    <row r="9328" spans="4:5" ht="26.1" customHeight="1">
      <c r="D9328" s="64"/>
      <c r="E9328" s="71"/>
    </row>
    <row r="9329" spans="4:5" ht="26.1" customHeight="1">
      <c r="D9329" s="64"/>
      <c r="E9329" s="71"/>
    </row>
    <row r="9330" spans="4:5" ht="26.1" customHeight="1">
      <c r="D9330" s="64"/>
      <c r="E9330" s="71"/>
    </row>
    <row r="9331" spans="4:5" ht="26.1" customHeight="1">
      <c r="D9331" s="64"/>
      <c r="E9331" s="71"/>
    </row>
    <row r="9332" spans="4:5" ht="26.1" customHeight="1">
      <c r="D9332" s="64"/>
      <c r="E9332" s="71"/>
    </row>
    <row r="9333" spans="4:5" ht="26.1" customHeight="1">
      <c r="D9333" s="64"/>
      <c r="E9333" s="71"/>
    </row>
    <row r="9334" spans="4:5" ht="26.1" customHeight="1">
      <c r="D9334" s="64"/>
      <c r="E9334" s="71"/>
    </row>
    <row r="9335" spans="4:5" ht="26.1" customHeight="1">
      <c r="D9335" s="64"/>
      <c r="E9335" s="71"/>
    </row>
    <row r="9336" spans="4:5" ht="26.1" customHeight="1">
      <c r="D9336" s="64"/>
      <c r="E9336" s="71"/>
    </row>
    <row r="9337" spans="4:5" ht="26.1" customHeight="1">
      <c r="D9337" s="64"/>
      <c r="E9337" s="71"/>
    </row>
    <row r="9338" spans="4:5" ht="26.1" customHeight="1">
      <c r="D9338" s="64"/>
      <c r="E9338" s="71"/>
    </row>
    <row r="9339" spans="4:5" ht="26.1" customHeight="1">
      <c r="D9339" s="64"/>
      <c r="E9339" s="71"/>
    </row>
    <row r="9340" spans="4:5" ht="26.1" customHeight="1">
      <c r="D9340" s="64"/>
      <c r="E9340" s="71"/>
    </row>
    <row r="9341" spans="4:5" ht="26.1" customHeight="1">
      <c r="D9341" s="64"/>
      <c r="E9341" s="71"/>
    </row>
    <row r="9342" spans="4:5" ht="26.1" customHeight="1">
      <c r="D9342" s="64"/>
      <c r="E9342" s="71"/>
    </row>
    <row r="9343" spans="4:5" ht="26.1" customHeight="1">
      <c r="D9343" s="64"/>
      <c r="E9343" s="71"/>
    </row>
    <row r="9344" spans="4:5" ht="26.1" customHeight="1">
      <c r="D9344" s="64"/>
      <c r="E9344" s="71"/>
    </row>
    <row r="9345" spans="4:5" ht="26.1" customHeight="1">
      <c r="D9345" s="64"/>
      <c r="E9345" s="71"/>
    </row>
    <row r="9346" spans="4:5" ht="26.1" customHeight="1">
      <c r="D9346" s="64"/>
      <c r="E9346" s="71"/>
    </row>
    <row r="9347" spans="4:5" ht="26.1" customHeight="1">
      <c r="D9347" s="64"/>
      <c r="E9347" s="71"/>
    </row>
    <row r="9348" spans="4:5" ht="26.1" customHeight="1">
      <c r="D9348" s="64"/>
      <c r="E9348" s="71"/>
    </row>
    <row r="9349" spans="4:5" ht="26.1" customHeight="1">
      <c r="D9349" s="64"/>
      <c r="E9349" s="71"/>
    </row>
    <row r="9350" spans="4:5" ht="26.1" customHeight="1">
      <c r="D9350" s="64"/>
      <c r="E9350" s="71"/>
    </row>
    <row r="9351" spans="4:5" ht="26.1" customHeight="1">
      <c r="D9351" s="64"/>
      <c r="E9351" s="71"/>
    </row>
    <row r="9352" spans="4:5" ht="26.1" customHeight="1">
      <c r="D9352" s="64"/>
      <c r="E9352" s="71"/>
    </row>
    <row r="9353" spans="4:5" ht="26.1" customHeight="1">
      <c r="D9353" s="64"/>
      <c r="E9353" s="71"/>
    </row>
    <row r="9354" spans="4:5" ht="26.1" customHeight="1">
      <c r="D9354" s="64"/>
      <c r="E9354" s="71"/>
    </row>
    <row r="9355" spans="4:5" ht="26.1" customHeight="1">
      <c r="D9355" s="64"/>
      <c r="E9355" s="71"/>
    </row>
    <row r="9356" spans="4:5" ht="26.1" customHeight="1">
      <c r="D9356" s="64"/>
      <c r="E9356" s="71"/>
    </row>
    <row r="9357" spans="4:5" ht="26.1" customHeight="1">
      <c r="D9357" s="64"/>
      <c r="E9357" s="71"/>
    </row>
    <row r="9358" spans="4:5" ht="26.1" customHeight="1">
      <c r="D9358" s="64"/>
      <c r="E9358" s="71"/>
    </row>
    <row r="9359" spans="4:5" ht="26.1" customHeight="1">
      <c r="D9359" s="64"/>
      <c r="E9359" s="71"/>
    </row>
    <row r="9360" spans="4:5" ht="26.1" customHeight="1">
      <c r="D9360" s="64"/>
      <c r="E9360" s="71"/>
    </row>
    <row r="9361" spans="4:5" ht="26.1" customHeight="1">
      <c r="D9361" s="64"/>
      <c r="E9361" s="71"/>
    </row>
    <row r="9362" spans="4:5" ht="26.1" customHeight="1">
      <c r="D9362" s="64"/>
      <c r="E9362" s="71"/>
    </row>
    <row r="9363" spans="4:5" ht="26.1" customHeight="1">
      <c r="D9363" s="64"/>
      <c r="E9363" s="71"/>
    </row>
    <row r="9364" spans="4:5" ht="26.1" customHeight="1">
      <c r="D9364" s="64"/>
      <c r="E9364" s="71"/>
    </row>
    <row r="9365" spans="4:5" ht="26.1" customHeight="1">
      <c r="D9365" s="64"/>
      <c r="E9365" s="71"/>
    </row>
    <row r="9366" spans="4:5" ht="26.1" customHeight="1">
      <c r="D9366" s="64"/>
      <c r="E9366" s="71"/>
    </row>
    <row r="9367" spans="4:5" ht="26.1" customHeight="1">
      <c r="D9367" s="64"/>
      <c r="E9367" s="71"/>
    </row>
    <row r="9368" spans="4:5" ht="26.1" customHeight="1">
      <c r="D9368" s="64"/>
      <c r="E9368" s="71"/>
    </row>
    <row r="9369" spans="4:5" ht="26.1" customHeight="1">
      <c r="D9369" s="64"/>
      <c r="E9369" s="71"/>
    </row>
    <row r="9370" spans="4:5" ht="26.1" customHeight="1">
      <c r="D9370" s="64"/>
      <c r="E9370" s="71"/>
    </row>
    <row r="9371" spans="4:5" ht="26.1" customHeight="1">
      <c r="D9371" s="64"/>
      <c r="E9371" s="71"/>
    </row>
    <row r="9372" spans="4:5" ht="26.1" customHeight="1">
      <c r="D9372" s="64"/>
      <c r="E9372" s="71"/>
    </row>
    <row r="9373" spans="4:5" ht="26.1" customHeight="1">
      <c r="D9373" s="64"/>
      <c r="E9373" s="71"/>
    </row>
    <row r="9374" spans="4:5" ht="26.1" customHeight="1">
      <c r="D9374" s="64"/>
      <c r="E9374" s="71"/>
    </row>
    <row r="9375" spans="4:5" ht="26.1" customHeight="1">
      <c r="D9375" s="64"/>
      <c r="E9375" s="71"/>
    </row>
    <row r="9376" spans="4:5" ht="26.1" customHeight="1">
      <c r="D9376" s="64"/>
      <c r="E9376" s="71"/>
    </row>
    <row r="9377" spans="4:5" ht="26.1" customHeight="1">
      <c r="D9377" s="64"/>
      <c r="E9377" s="71"/>
    </row>
    <row r="9378" spans="4:5" ht="26.1" customHeight="1">
      <c r="D9378" s="64"/>
      <c r="E9378" s="71"/>
    </row>
    <row r="9379" spans="4:5" ht="26.1" customHeight="1">
      <c r="D9379" s="64"/>
      <c r="E9379" s="71"/>
    </row>
    <row r="9380" spans="4:5" ht="26.1" customHeight="1">
      <c r="D9380" s="64"/>
      <c r="E9380" s="71"/>
    </row>
    <row r="9381" spans="4:5" ht="26.1" customHeight="1">
      <c r="D9381" s="64"/>
      <c r="E9381" s="71"/>
    </row>
    <row r="9382" spans="4:5" ht="26.1" customHeight="1">
      <c r="D9382" s="64"/>
      <c r="E9382" s="71"/>
    </row>
    <row r="9383" spans="4:5" ht="26.1" customHeight="1">
      <c r="D9383" s="64"/>
      <c r="E9383" s="71"/>
    </row>
    <row r="9384" spans="4:5" ht="26.1" customHeight="1">
      <c r="D9384" s="64"/>
      <c r="E9384" s="71"/>
    </row>
    <row r="9385" spans="4:5" ht="26.1" customHeight="1">
      <c r="D9385" s="64"/>
      <c r="E9385" s="71"/>
    </row>
    <row r="9386" spans="4:5" ht="26.1" customHeight="1">
      <c r="D9386" s="64"/>
      <c r="E9386" s="71"/>
    </row>
    <row r="9387" spans="4:5" ht="26.1" customHeight="1">
      <c r="D9387" s="64"/>
      <c r="E9387" s="71"/>
    </row>
    <row r="9388" spans="4:5" ht="26.1" customHeight="1">
      <c r="D9388" s="64"/>
      <c r="E9388" s="71"/>
    </row>
    <row r="9389" spans="4:5" ht="26.1" customHeight="1">
      <c r="D9389" s="64"/>
      <c r="E9389" s="71"/>
    </row>
    <row r="9390" spans="4:5" ht="26.1" customHeight="1">
      <c r="D9390" s="64"/>
      <c r="E9390" s="71"/>
    </row>
    <row r="9391" spans="4:5" ht="26.1" customHeight="1">
      <c r="D9391" s="64"/>
      <c r="E9391" s="71"/>
    </row>
    <row r="9392" spans="4:5" ht="26.1" customHeight="1">
      <c r="D9392" s="64"/>
      <c r="E9392" s="71"/>
    </row>
    <row r="9393" spans="4:5" ht="26.1" customHeight="1">
      <c r="D9393" s="64"/>
      <c r="E9393" s="71"/>
    </row>
    <row r="9394" spans="4:5" ht="26.1" customHeight="1">
      <c r="D9394" s="64"/>
      <c r="E9394" s="71"/>
    </row>
    <row r="9395" spans="4:5" ht="26.1" customHeight="1">
      <c r="D9395" s="64"/>
      <c r="E9395" s="71"/>
    </row>
    <row r="9396" spans="4:5" ht="26.1" customHeight="1">
      <c r="D9396" s="64"/>
      <c r="E9396" s="71"/>
    </row>
    <row r="9397" spans="4:5" ht="26.1" customHeight="1">
      <c r="D9397" s="64"/>
      <c r="E9397" s="71"/>
    </row>
    <row r="9398" spans="4:5" ht="26.1" customHeight="1">
      <c r="D9398" s="64"/>
      <c r="E9398" s="71"/>
    </row>
    <row r="9399" spans="4:5" ht="26.1" customHeight="1">
      <c r="D9399" s="64"/>
      <c r="E9399" s="71"/>
    </row>
    <row r="9400" spans="4:5" ht="26.1" customHeight="1">
      <c r="D9400" s="64"/>
      <c r="E9400" s="71"/>
    </row>
    <row r="9401" spans="4:5" ht="26.1" customHeight="1">
      <c r="D9401" s="64"/>
      <c r="E9401" s="71"/>
    </row>
    <row r="9402" spans="4:5" ht="26.1" customHeight="1">
      <c r="D9402" s="64"/>
      <c r="E9402" s="71"/>
    </row>
    <row r="9403" spans="4:5" ht="26.1" customHeight="1">
      <c r="D9403" s="64"/>
      <c r="E9403" s="71"/>
    </row>
    <row r="9404" spans="4:5" ht="26.1" customHeight="1">
      <c r="D9404" s="64"/>
      <c r="E9404" s="71"/>
    </row>
    <row r="9405" spans="4:5" ht="26.1" customHeight="1">
      <c r="D9405" s="64"/>
      <c r="E9405" s="71"/>
    </row>
    <row r="9406" spans="4:5" ht="26.1" customHeight="1">
      <c r="D9406" s="64"/>
      <c r="E9406" s="71"/>
    </row>
    <row r="9407" spans="4:5" ht="26.1" customHeight="1">
      <c r="D9407" s="64"/>
      <c r="E9407" s="71"/>
    </row>
    <row r="9408" spans="4:5" ht="26.1" customHeight="1">
      <c r="D9408" s="64"/>
      <c r="E9408" s="71"/>
    </row>
    <row r="9409" spans="4:5" ht="26.1" customHeight="1">
      <c r="D9409" s="64"/>
      <c r="E9409" s="71"/>
    </row>
    <row r="9410" spans="4:5" ht="26.1" customHeight="1">
      <c r="D9410" s="64"/>
      <c r="E9410" s="71"/>
    </row>
    <row r="9411" spans="4:5" ht="26.1" customHeight="1">
      <c r="D9411" s="64"/>
      <c r="E9411" s="71"/>
    </row>
    <row r="9412" spans="4:5" ht="26.1" customHeight="1">
      <c r="D9412" s="64"/>
      <c r="E9412" s="71"/>
    </row>
    <row r="9413" spans="4:5" ht="26.1" customHeight="1">
      <c r="D9413" s="64"/>
      <c r="E9413" s="71"/>
    </row>
    <row r="9414" spans="4:5" ht="26.1" customHeight="1">
      <c r="D9414" s="64"/>
      <c r="E9414" s="71"/>
    </row>
    <row r="9415" spans="4:5" ht="26.1" customHeight="1">
      <c r="D9415" s="64"/>
      <c r="E9415" s="71"/>
    </row>
    <row r="9416" spans="4:5" ht="26.1" customHeight="1">
      <c r="D9416" s="64"/>
      <c r="E9416" s="71"/>
    </row>
    <row r="9417" spans="4:5" ht="26.1" customHeight="1">
      <c r="D9417" s="64"/>
      <c r="E9417" s="71"/>
    </row>
    <row r="9418" spans="4:5" ht="26.1" customHeight="1">
      <c r="D9418" s="64"/>
      <c r="E9418" s="71"/>
    </row>
    <row r="9419" spans="4:5" ht="26.1" customHeight="1">
      <c r="D9419" s="64"/>
      <c r="E9419" s="71"/>
    </row>
    <row r="9420" spans="4:5" ht="26.1" customHeight="1">
      <c r="D9420" s="64"/>
      <c r="E9420" s="71"/>
    </row>
    <row r="9421" spans="4:5" ht="26.1" customHeight="1">
      <c r="D9421" s="64"/>
      <c r="E9421" s="71"/>
    </row>
    <row r="9422" spans="4:5" ht="26.1" customHeight="1">
      <c r="D9422" s="64"/>
      <c r="E9422" s="71"/>
    </row>
    <row r="9423" spans="4:5" ht="26.1" customHeight="1">
      <c r="D9423" s="64"/>
      <c r="E9423" s="71"/>
    </row>
    <row r="9424" spans="4:5" ht="26.1" customHeight="1">
      <c r="D9424" s="64"/>
      <c r="E9424" s="71"/>
    </row>
    <row r="9425" spans="4:5" ht="26.1" customHeight="1">
      <c r="D9425" s="64"/>
      <c r="E9425" s="71"/>
    </row>
    <row r="9426" spans="4:5" ht="26.1" customHeight="1">
      <c r="D9426" s="64"/>
      <c r="E9426" s="71"/>
    </row>
    <row r="9427" spans="4:5" ht="26.1" customHeight="1">
      <c r="D9427" s="64"/>
      <c r="E9427" s="71"/>
    </row>
    <row r="9428" spans="4:5" ht="26.1" customHeight="1">
      <c r="D9428" s="64"/>
      <c r="E9428" s="71"/>
    </row>
    <row r="9429" spans="4:5" ht="26.1" customHeight="1">
      <c r="D9429" s="64"/>
      <c r="E9429" s="71"/>
    </row>
    <row r="9430" spans="4:5" ht="26.1" customHeight="1">
      <c r="D9430" s="64"/>
      <c r="E9430" s="71"/>
    </row>
    <row r="9431" spans="4:5" ht="26.1" customHeight="1">
      <c r="D9431" s="64"/>
      <c r="E9431" s="71"/>
    </row>
    <row r="9432" spans="4:5" ht="26.1" customHeight="1">
      <c r="D9432" s="64"/>
      <c r="E9432" s="71"/>
    </row>
    <row r="9433" spans="4:5" ht="26.1" customHeight="1">
      <c r="D9433" s="64"/>
      <c r="E9433" s="71"/>
    </row>
    <row r="9434" spans="4:5" ht="26.1" customHeight="1">
      <c r="D9434" s="64"/>
      <c r="E9434" s="71"/>
    </row>
    <row r="9435" spans="4:5" ht="26.1" customHeight="1">
      <c r="D9435" s="64"/>
      <c r="E9435" s="71"/>
    </row>
    <row r="9436" spans="4:5" ht="26.1" customHeight="1">
      <c r="D9436" s="64"/>
      <c r="E9436" s="71"/>
    </row>
    <row r="9437" spans="4:5" ht="26.1" customHeight="1">
      <c r="D9437" s="64"/>
      <c r="E9437" s="71"/>
    </row>
    <row r="9438" spans="4:5" ht="26.1" customHeight="1">
      <c r="D9438" s="64"/>
      <c r="E9438" s="71"/>
    </row>
    <row r="9439" spans="4:5" ht="26.1" customHeight="1">
      <c r="D9439" s="64"/>
      <c r="E9439" s="71"/>
    </row>
    <row r="9440" spans="4:5" ht="26.1" customHeight="1">
      <c r="D9440" s="64"/>
      <c r="E9440" s="71"/>
    </row>
    <row r="9441" spans="4:5" ht="26.1" customHeight="1">
      <c r="D9441" s="64"/>
      <c r="E9441" s="71"/>
    </row>
    <row r="9442" spans="4:5" ht="26.1" customHeight="1">
      <c r="D9442" s="64"/>
      <c r="E9442" s="71"/>
    </row>
    <row r="9443" spans="4:5" ht="26.1" customHeight="1">
      <c r="D9443" s="64"/>
      <c r="E9443" s="71"/>
    </row>
    <row r="9444" spans="4:5" ht="26.1" customHeight="1">
      <c r="D9444" s="64"/>
      <c r="E9444" s="71"/>
    </row>
    <row r="9445" spans="4:5" ht="26.1" customHeight="1">
      <c r="D9445" s="64"/>
      <c r="E9445" s="71"/>
    </row>
    <row r="9446" spans="4:5" ht="26.1" customHeight="1">
      <c r="D9446" s="64"/>
      <c r="E9446" s="71"/>
    </row>
    <row r="9447" spans="4:5" ht="26.1" customHeight="1">
      <c r="D9447" s="64"/>
      <c r="E9447" s="71"/>
    </row>
    <row r="9448" spans="4:5" ht="26.1" customHeight="1">
      <c r="D9448" s="64"/>
      <c r="E9448" s="71"/>
    </row>
    <row r="9449" spans="4:5" ht="26.1" customHeight="1">
      <c r="D9449" s="64"/>
      <c r="E9449" s="71"/>
    </row>
    <row r="9450" spans="4:5" ht="26.1" customHeight="1">
      <c r="D9450" s="64"/>
      <c r="E9450" s="71"/>
    </row>
    <row r="9451" spans="4:5" ht="26.1" customHeight="1">
      <c r="D9451" s="64"/>
      <c r="E9451" s="71"/>
    </row>
    <row r="9452" spans="4:5" ht="26.1" customHeight="1">
      <c r="D9452" s="64"/>
      <c r="E9452" s="71"/>
    </row>
    <row r="9453" spans="4:5" ht="26.1" customHeight="1">
      <c r="D9453" s="64"/>
      <c r="E9453" s="71"/>
    </row>
    <row r="9454" spans="4:5" ht="26.1" customHeight="1">
      <c r="D9454" s="64"/>
      <c r="E9454" s="71"/>
    </row>
    <row r="9455" spans="4:5" ht="26.1" customHeight="1">
      <c r="D9455" s="64"/>
      <c r="E9455" s="71"/>
    </row>
    <row r="9456" spans="4:5" ht="26.1" customHeight="1">
      <c r="D9456" s="64"/>
      <c r="E9456" s="71"/>
    </row>
    <row r="9457" spans="4:5" ht="26.1" customHeight="1">
      <c r="D9457" s="64"/>
      <c r="E9457" s="71"/>
    </row>
    <row r="9458" spans="4:5" ht="26.1" customHeight="1">
      <c r="D9458" s="64"/>
      <c r="E9458" s="71"/>
    </row>
    <row r="9459" spans="4:5" ht="26.1" customHeight="1">
      <c r="D9459" s="64"/>
      <c r="E9459" s="71"/>
    </row>
    <row r="9460" spans="4:5" ht="26.1" customHeight="1">
      <c r="D9460" s="64"/>
      <c r="E9460" s="71"/>
    </row>
    <row r="9461" spans="4:5" ht="26.1" customHeight="1">
      <c r="D9461" s="64"/>
      <c r="E9461" s="71"/>
    </row>
    <row r="9462" spans="4:5" ht="26.1" customHeight="1">
      <c r="D9462" s="64"/>
      <c r="E9462" s="71"/>
    </row>
    <row r="9463" spans="4:5" ht="26.1" customHeight="1">
      <c r="D9463" s="64"/>
      <c r="E9463" s="71"/>
    </row>
    <row r="9464" spans="4:5" ht="26.1" customHeight="1">
      <c r="D9464" s="64"/>
      <c r="E9464" s="71"/>
    </row>
    <row r="9465" spans="4:5" ht="26.1" customHeight="1">
      <c r="D9465" s="64"/>
      <c r="E9465" s="71"/>
    </row>
    <row r="9466" spans="4:5" ht="26.1" customHeight="1">
      <c r="D9466" s="64"/>
      <c r="E9466" s="71"/>
    </row>
    <row r="9467" spans="4:5" ht="26.1" customHeight="1">
      <c r="D9467" s="64"/>
      <c r="E9467" s="71"/>
    </row>
    <row r="9468" spans="4:5" ht="26.1" customHeight="1">
      <c r="D9468" s="64"/>
      <c r="E9468" s="71"/>
    </row>
    <row r="9469" spans="4:5" ht="26.1" customHeight="1">
      <c r="D9469" s="64"/>
      <c r="E9469" s="71"/>
    </row>
    <row r="9470" spans="4:5" ht="26.1" customHeight="1">
      <c r="D9470" s="64"/>
      <c r="E9470" s="71"/>
    </row>
    <row r="9471" spans="4:5" ht="26.1" customHeight="1">
      <c r="D9471" s="64"/>
      <c r="E9471" s="71"/>
    </row>
    <row r="9472" spans="4:5" ht="26.1" customHeight="1">
      <c r="D9472" s="64"/>
      <c r="E9472" s="71"/>
    </row>
    <row r="9473" spans="4:5" ht="26.1" customHeight="1">
      <c r="D9473" s="64"/>
      <c r="E9473" s="71"/>
    </row>
    <row r="9474" spans="4:5" ht="26.1" customHeight="1">
      <c r="D9474" s="64"/>
      <c r="E9474" s="71"/>
    </row>
    <row r="9475" spans="4:5" ht="26.1" customHeight="1">
      <c r="D9475" s="64"/>
      <c r="E9475" s="71"/>
    </row>
    <row r="9476" spans="4:5" ht="26.1" customHeight="1">
      <c r="D9476" s="64"/>
      <c r="E9476" s="71"/>
    </row>
    <row r="9477" spans="4:5" ht="26.1" customHeight="1">
      <c r="D9477" s="64"/>
      <c r="E9477" s="71"/>
    </row>
    <row r="9478" spans="4:5" ht="26.1" customHeight="1">
      <c r="D9478" s="64"/>
      <c r="E9478" s="71"/>
    </row>
    <row r="9479" spans="4:5" ht="26.1" customHeight="1">
      <c r="D9479" s="64"/>
      <c r="E9479" s="71"/>
    </row>
    <row r="9480" spans="4:5" ht="26.1" customHeight="1">
      <c r="D9480" s="64"/>
      <c r="E9480" s="71"/>
    </row>
    <row r="9481" spans="4:5" ht="26.1" customHeight="1">
      <c r="D9481" s="64"/>
      <c r="E9481" s="71"/>
    </row>
    <row r="9482" spans="4:5" ht="26.1" customHeight="1">
      <c r="D9482" s="64"/>
      <c r="E9482" s="71"/>
    </row>
    <row r="9483" spans="4:5" ht="26.1" customHeight="1">
      <c r="D9483" s="64"/>
      <c r="E9483" s="71"/>
    </row>
    <row r="9484" spans="4:5" ht="26.1" customHeight="1">
      <c r="D9484" s="64"/>
      <c r="E9484" s="71"/>
    </row>
    <row r="9485" spans="4:5" ht="26.1" customHeight="1">
      <c r="D9485" s="64"/>
      <c r="E9485" s="71"/>
    </row>
    <row r="9486" spans="4:5" ht="26.1" customHeight="1">
      <c r="D9486" s="64"/>
      <c r="E9486" s="71"/>
    </row>
    <row r="9487" spans="4:5" ht="26.1" customHeight="1">
      <c r="D9487" s="64"/>
      <c r="E9487" s="71"/>
    </row>
    <row r="9488" spans="4:5" ht="26.1" customHeight="1">
      <c r="D9488" s="64"/>
      <c r="E9488" s="71"/>
    </row>
    <row r="9489" spans="4:5" ht="26.1" customHeight="1">
      <c r="D9489" s="64"/>
      <c r="E9489" s="71"/>
    </row>
    <row r="9490" spans="4:5" ht="26.1" customHeight="1">
      <c r="D9490" s="64"/>
      <c r="E9490" s="71"/>
    </row>
    <row r="9491" spans="4:5" ht="26.1" customHeight="1">
      <c r="D9491" s="64"/>
      <c r="E9491" s="71"/>
    </row>
    <row r="9492" spans="4:5" ht="26.1" customHeight="1">
      <c r="D9492" s="64"/>
      <c r="E9492" s="71"/>
    </row>
    <row r="9493" spans="4:5" ht="26.1" customHeight="1">
      <c r="D9493" s="64"/>
      <c r="E9493" s="71"/>
    </row>
    <row r="9494" spans="4:5" ht="26.1" customHeight="1">
      <c r="D9494" s="64"/>
      <c r="E9494" s="71"/>
    </row>
    <row r="9495" spans="4:5" ht="26.1" customHeight="1">
      <c r="D9495" s="64"/>
      <c r="E9495" s="71"/>
    </row>
    <row r="9496" spans="4:5" ht="26.1" customHeight="1">
      <c r="D9496" s="64"/>
      <c r="E9496" s="71"/>
    </row>
    <row r="9497" spans="4:5" ht="26.1" customHeight="1">
      <c r="D9497" s="64"/>
      <c r="E9497" s="71"/>
    </row>
    <row r="9498" spans="4:5" ht="26.1" customHeight="1">
      <c r="D9498" s="64"/>
      <c r="E9498" s="71"/>
    </row>
    <row r="9499" spans="4:5" ht="26.1" customHeight="1">
      <c r="D9499" s="64"/>
      <c r="E9499" s="71"/>
    </row>
    <row r="9500" spans="4:5" ht="26.1" customHeight="1">
      <c r="D9500" s="64"/>
      <c r="E9500" s="71"/>
    </row>
    <row r="9501" spans="4:5" ht="26.1" customHeight="1">
      <c r="D9501" s="64"/>
      <c r="E9501" s="71"/>
    </row>
    <row r="9502" spans="4:5" ht="26.1" customHeight="1">
      <c r="D9502" s="64"/>
      <c r="E9502" s="71"/>
    </row>
    <row r="9503" spans="4:5" ht="26.1" customHeight="1">
      <c r="D9503" s="64"/>
      <c r="E9503" s="71"/>
    </row>
    <row r="9504" spans="4:5" ht="26.1" customHeight="1">
      <c r="D9504" s="64"/>
      <c r="E9504" s="71"/>
    </row>
    <row r="9505" spans="4:5" ht="26.1" customHeight="1">
      <c r="D9505" s="64"/>
      <c r="E9505" s="71"/>
    </row>
    <row r="9506" spans="4:5" ht="26.1" customHeight="1">
      <c r="D9506" s="64"/>
      <c r="E9506" s="71"/>
    </row>
    <row r="9507" spans="4:5" ht="26.1" customHeight="1">
      <c r="D9507" s="64"/>
      <c r="E9507" s="71"/>
    </row>
    <row r="9508" spans="4:5" ht="26.1" customHeight="1">
      <c r="D9508" s="64"/>
      <c r="E9508" s="71"/>
    </row>
    <row r="9509" spans="4:5" ht="26.1" customHeight="1">
      <c r="D9509" s="64"/>
      <c r="E9509" s="71"/>
    </row>
    <row r="9510" spans="4:5" ht="26.1" customHeight="1">
      <c r="D9510" s="64"/>
      <c r="E9510" s="71"/>
    </row>
    <row r="9511" spans="4:5" ht="26.1" customHeight="1">
      <c r="D9511" s="64"/>
      <c r="E9511" s="71"/>
    </row>
    <row r="9512" spans="4:5" ht="26.1" customHeight="1">
      <c r="D9512" s="64"/>
      <c r="E9512" s="71"/>
    </row>
    <row r="9513" spans="4:5" ht="26.1" customHeight="1">
      <c r="D9513" s="64"/>
      <c r="E9513" s="71"/>
    </row>
    <row r="9514" spans="4:5" ht="26.1" customHeight="1">
      <c r="D9514" s="64"/>
      <c r="E9514" s="71"/>
    </row>
    <row r="9515" spans="4:5" ht="26.1" customHeight="1">
      <c r="D9515" s="64"/>
      <c r="E9515" s="71"/>
    </row>
    <row r="9516" spans="4:5" ht="26.1" customHeight="1">
      <c r="D9516" s="64"/>
      <c r="E9516" s="71"/>
    </row>
    <row r="9517" spans="4:5" ht="26.1" customHeight="1">
      <c r="D9517" s="64"/>
      <c r="E9517" s="71"/>
    </row>
    <row r="9518" spans="4:5" ht="26.1" customHeight="1">
      <c r="D9518" s="64"/>
      <c r="E9518" s="71"/>
    </row>
    <row r="9519" spans="4:5" ht="26.1" customHeight="1">
      <c r="D9519" s="64"/>
      <c r="E9519" s="71"/>
    </row>
    <row r="9520" spans="4:5" ht="26.1" customHeight="1">
      <c r="D9520" s="64"/>
      <c r="E9520" s="71"/>
    </row>
    <row r="9521" spans="4:5" ht="26.1" customHeight="1">
      <c r="D9521" s="64"/>
      <c r="E9521" s="71"/>
    </row>
    <row r="9522" spans="4:5" ht="26.1" customHeight="1">
      <c r="D9522" s="64"/>
      <c r="E9522" s="71"/>
    </row>
    <row r="9523" spans="4:5" ht="26.1" customHeight="1">
      <c r="D9523" s="64"/>
      <c r="E9523" s="71"/>
    </row>
    <row r="9524" spans="4:5" ht="26.1" customHeight="1">
      <c r="D9524" s="64"/>
      <c r="E9524" s="71"/>
    </row>
    <row r="9525" spans="4:5" ht="26.1" customHeight="1">
      <c r="D9525" s="64"/>
      <c r="E9525" s="71"/>
    </row>
    <row r="9526" spans="4:5" ht="26.1" customHeight="1">
      <c r="D9526" s="64"/>
      <c r="E9526" s="71"/>
    </row>
    <row r="9527" spans="4:5" ht="26.1" customHeight="1">
      <c r="D9527" s="64"/>
      <c r="E9527" s="71"/>
    </row>
    <row r="9528" spans="4:5" ht="26.1" customHeight="1">
      <c r="D9528" s="64"/>
      <c r="E9528" s="71"/>
    </row>
    <row r="9529" spans="4:5" ht="26.1" customHeight="1">
      <c r="D9529" s="64"/>
      <c r="E9529" s="71"/>
    </row>
    <row r="9530" spans="4:5" ht="26.1" customHeight="1">
      <c r="D9530" s="64"/>
      <c r="E9530" s="71"/>
    </row>
    <row r="9531" spans="4:5" ht="26.1" customHeight="1">
      <c r="D9531" s="64"/>
      <c r="E9531" s="71"/>
    </row>
    <row r="9532" spans="4:5" ht="26.1" customHeight="1">
      <c r="D9532" s="64"/>
      <c r="E9532" s="71"/>
    </row>
    <row r="9533" spans="4:5" ht="26.1" customHeight="1">
      <c r="D9533" s="64"/>
      <c r="E9533" s="71"/>
    </row>
    <row r="9534" spans="4:5" ht="26.1" customHeight="1">
      <c r="D9534" s="64"/>
      <c r="E9534" s="71"/>
    </row>
    <row r="9535" spans="4:5" ht="26.1" customHeight="1">
      <c r="D9535" s="64"/>
      <c r="E9535" s="71"/>
    </row>
    <row r="9536" spans="4:5" ht="26.1" customHeight="1">
      <c r="D9536" s="64"/>
      <c r="E9536" s="71"/>
    </row>
    <row r="9537" spans="4:5" ht="26.1" customHeight="1">
      <c r="D9537" s="64"/>
      <c r="E9537" s="71"/>
    </row>
    <row r="9538" spans="4:5" ht="26.1" customHeight="1">
      <c r="D9538" s="64"/>
      <c r="E9538" s="71"/>
    </row>
    <row r="9539" spans="4:5" ht="26.1" customHeight="1">
      <c r="D9539" s="64"/>
      <c r="E9539" s="71"/>
    </row>
    <row r="9540" spans="4:5" ht="26.1" customHeight="1">
      <c r="D9540" s="64"/>
      <c r="E9540" s="71"/>
    </row>
    <row r="9541" spans="4:5" ht="26.1" customHeight="1">
      <c r="D9541" s="64"/>
      <c r="E9541" s="71"/>
    </row>
    <row r="9542" spans="4:5" ht="26.1" customHeight="1">
      <c r="D9542" s="64"/>
      <c r="E9542" s="71"/>
    </row>
    <row r="9543" spans="4:5" ht="26.1" customHeight="1">
      <c r="D9543" s="64"/>
      <c r="E9543" s="71"/>
    </row>
    <row r="9544" spans="4:5" ht="26.1" customHeight="1">
      <c r="D9544" s="64"/>
      <c r="E9544" s="71"/>
    </row>
    <row r="9545" spans="4:5" ht="26.1" customHeight="1">
      <c r="D9545" s="64"/>
      <c r="E9545" s="71"/>
    </row>
    <row r="9546" spans="4:5" ht="26.1" customHeight="1">
      <c r="D9546" s="64"/>
      <c r="E9546" s="71"/>
    </row>
    <row r="9547" spans="4:5" ht="26.1" customHeight="1">
      <c r="D9547" s="64"/>
      <c r="E9547" s="71"/>
    </row>
    <row r="9548" spans="4:5" ht="26.1" customHeight="1">
      <c r="D9548" s="64"/>
      <c r="E9548" s="71"/>
    </row>
    <row r="9549" spans="4:5" ht="26.1" customHeight="1">
      <c r="D9549" s="64"/>
      <c r="E9549" s="71"/>
    </row>
    <row r="9550" spans="4:5" ht="26.1" customHeight="1">
      <c r="D9550" s="64"/>
      <c r="E9550" s="71"/>
    </row>
    <row r="9551" spans="4:5" ht="26.1" customHeight="1">
      <c r="D9551" s="64"/>
      <c r="E9551" s="71"/>
    </row>
    <row r="9552" spans="4:5" ht="26.1" customHeight="1">
      <c r="D9552" s="64"/>
      <c r="E9552" s="71"/>
    </row>
    <row r="9553" spans="4:5" ht="26.1" customHeight="1">
      <c r="D9553" s="64"/>
      <c r="E9553" s="71"/>
    </row>
    <row r="9554" spans="4:5" ht="26.1" customHeight="1">
      <c r="D9554" s="64"/>
      <c r="E9554" s="71"/>
    </row>
    <row r="9555" spans="4:5" ht="26.1" customHeight="1">
      <c r="D9555" s="64"/>
      <c r="E9555" s="71"/>
    </row>
    <row r="9556" spans="4:5" ht="26.1" customHeight="1">
      <c r="D9556" s="64"/>
      <c r="E9556" s="71"/>
    </row>
    <row r="9557" spans="4:5" ht="26.1" customHeight="1">
      <c r="D9557" s="64"/>
      <c r="E9557" s="71"/>
    </row>
    <row r="9558" spans="4:5" ht="26.1" customHeight="1">
      <c r="D9558" s="64"/>
      <c r="E9558" s="71"/>
    </row>
    <row r="9559" spans="4:5" ht="26.1" customHeight="1">
      <c r="D9559" s="64"/>
      <c r="E9559" s="71"/>
    </row>
    <row r="9560" spans="4:5" ht="26.1" customHeight="1">
      <c r="D9560" s="64"/>
      <c r="E9560" s="71"/>
    </row>
    <row r="9561" spans="4:5" ht="26.1" customHeight="1">
      <c r="D9561" s="64"/>
      <c r="E9561" s="71"/>
    </row>
    <row r="9562" spans="4:5" ht="26.1" customHeight="1">
      <c r="D9562" s="64"/>
      <c r="E9562" s="71"/>
    </row>
    <row r="9563" spans="4:5" ht="26.1" customHeight="1">
      <c r="D9563" s="64"/>
      <c r="E9563" s="71"/>
    </row>
    <row r="9564" spans="4:5" ht="26.1" customHeight="1">
      <c r="D9564" s="64"/>
      <c r="E9564" s="71"/>
    </row>
    <row r="9565" spans="4:5" ht="26.1" customHeight="1">
      <c r="D9565" s="64"/>
      <c r="E9565" s="71"/>
    </row>
    <row r="9566" spans="4:5" ht="26.1" customHeight="1">
      <c r="D9566" s="64"/>
      <c r="E9566" s="71"/>
    </row>
    <row r="9567" spans="4:5" ht="26.1" customHeight="1">
      <c r="D9567" s="64"/>
      <c r="E9567" s="71"/>
    </row>
    <row r="9568" spans="4:5" ht="26.1" customHeight="1">
      <c r="D9568" s="64"/>
      <c r="E9568" s="71"/>
    </row>
    <row r="9569" spans="4:5" ht="26.1" customHeight="1">
      <c r="D9569" s="64"/>
      <c r="E9569" s="71"/>
    </row>
    <row r="9570" spans="4:5" ht="26.1" customHeight="1">
      <c r="D9570" s="64"/>
      <c r="E9570" s="71"/>
    </row>
    <row r="9571" spans="4:5" ht="26.1" customHeight="1">
      <c r="D9571" s="64"/>
      <c r="E9571" s="71"/>
    </row>
    <row r="9572" spans="4:5" ht="26.1" customHeight="1">
      <c r="D9572" s="64"/>
      <c r="E9572" s="71"/>
    </row>
    <row r="9573" spans="4:5" ht="26.1" customHeight="1">
      <c r="D9573" s="64"/>
      <c r="E9573" s="71"/>
    </row>
    <row r="9574" spans="4:5" ht="26.1" customHeight="1">
      <c r="D9574" s="64"/>
      <c r="E9574" s="71"/>
    </row>
    <row r="9575" spans="4:5" ht="26.1" customHeight="1">
      <c r="D9575" s="64"/>
      <c r="E9575" s="71"/>
    </row>
    <row r="9576" spans="4:5" ht="26.1" customHeight="1">
      <c r="D9576" s="64"/>
      <c r="E9576" s="71"/>
    </row>
    <row r="9577" spans="4:5" ht="26.1" customHeight="1">
      <c r="D9577" s="64"/>
      <c r="E9577" s="71"/>
    </row>
    <row r="9578" spans="4:5" ht="26.1" customHeight="1">
      <c r="D9578" s="64"/>
      <c r="E9578" s="71"/>
    </row>
    <row r="9579" spans="4:5" ht="26.1" customHeight="1">
      <c r="D9579" s="64"/>
      <c r="E9579" s="71"/>
    </row>
    <row r="9580" spans="4:5" ht="26.1" customHeight="1">
      <c r="D9580" s="64"/>
      <c r="E9580" s="71"/>
    </row>
    <row r="9581" spans="4:5" ht="26.1" customHeight="1">
      <c r="D9581" s="64"/>
      <c r="E9581" s="71"/>
    </row>
    <row r="9582" spans="4:5" ht="26.1" customHeight="1">
      <c r="D9582" s="64"/>
      <c r="E9582" s="71"/>
    </row>
    <row r="9583" spans="4:5" ht="26.1" customHeight="1">
      <c r="D9583" s="64"/>
      <c r="E9583" s="71"/>
    </row>
    <row r="9584" spans="4:5" ht="26.1" customHeight="1">
      <c r="D9584" s="64"/>
      <c r="E9584" s="71"/>
    </row>
    <row r="9585" spans="4:5" ht="26.1" customHeight="1">
      <c r="D9585" s="64"/>
      <c r="E9585" s="71"/>
    </row>
    <row r="9586" spans="4:5" ht="26.1" customHeight="1">
      <c r="D9586" s="64"/>
      <c r="E9586" s="71"/>
    </row>
    <row r="9587" spans="4:5" ht="26.1" customHeight="1">
      <c r="D9587" s="64"/>
      <c r="E9587" s="71"/>
    </row>
    <row r="9588" spans="4:5" ht="26.1" customHeight="1">
      <c r="D9588" s="64"/>
      <c r="E9588" s="71"/>
    </row>
    <row r="9589" spans="4:5" ht="26.1" customHeight="1">
      <c r="D9589" s="64"/>
      <c r="E9589" s="71"/>
    </row>
    <row r="9590" spans="4:5" ht="26.1" customHeight="1">
      <c r="D9590" s="64"/>
      <c r="E9590" s="71"/>
    </row>
    <row r="9591" spans="4:5" ht="26.1" customHeight="1">
      <c r="D9591" s="64"/>
      <c r="E9591" s="71"/>
    </row>
    <row r="9592" spans="4:5" ht="26.1" customHeight="1">
      <c r="D9592" s="64"/>
      <c r="E9592" s="71"/>
    </row>
    <row r="9593" spans="4:5" ht="26.1" customHeight="1">
      <c r="D9593" s="64"/>
      <c r="E9593" s="71"/>
    </row>
    <row r="9594" spans="4:5" ht="26.1" customHeight="1">
      <c r="D9594" s="64"/>
      <c r="E9594" s="71"/>
    </row>
    <row r="9595" spans="4:5" ht="26.1" customHeight="1">
      <c r="D9595" s="64"/>
      <c r="E9595" s="71"/>
    </row>
    <row r="9596" spans="4:5" ht="26.1" customHeight="1">
      <c r="D9596" s="64"/>
      <c r="E9596" s="71"/>
    </row>
    <row r="9597" spans="4:5" ht="26.1" customHeight="1">
      <c r="D9597" s="64"/>
      <c r="E9597" s="71"/>
    </row>
    <row r="9598" spans="4:5" ht="26.1" customHeight="1">
      <c r="D9598" s="64"/>
      <c r="E9598" s="71"/>
    </row>
    <row r="9599" spans="4:5" ht="26.1" customHeight="1">
      <c r="D9599" s="64"/>
      <c r="E9599" s="71"/>
    </row>
    <row r="9600" spans="4:5" ht="26.1" customHeight="1">
      <c r="D9600" s="64"/>
      <c r="E9600" s="71"/>
    </row>
    <row r="9601" spans="4:5" ht="26.1" customHeight="1">
      <c r="D9601" s="64"/>
      <c r="E9601" s="71"/>
    </row>
    <row r="9602" spans="4:5" ht="26.1" customHeight="1">
      <c r="D9602" s="64"/>
      <c r="E9602" s="71"/>
    </row>
    <row r="9603" spans="4:5" ht="26.1" customHeight="1">
      <c r="D9603" s="64"/>
      <c r="E9603" s="71"/>
    </row>
    <row r="9604" spans="4:5" ht="26.1" customHeight="1">
      <c r="D9604" s="64"/>
      <c r="E9604" s="71"/>
    </row>
    <row r="9605" spans="4:5" ht="26.1" customHeight="1">
      <c r="D9605" s="64"/>
      <c r="E9605" s="71"/>
    </row>
    <row r="9606" spans="4:5" ht="26.1" customHeight="1">
      <c r="D9606" s="64"/>
      <c r="E9606" s="71"/>
    </row>
    <row r="9607" spans="4:5" ht="26.1" customHeight="1">
      <c r="D9607" s="64"/>
      <c r="E9607" s="71"/>
    </row>
    <row r="9608" spans="4:5" ht="26.1" customHeight="1">
      <c r="D9608" s="64"/>
      <c r="E9608" s="71"/>
    </row>
    <row r="9609" spans="4:5" ht="26.1" customHeight="1">
      <c r="D9609" s="64"/>
      <c r="E9609" s="71"/>
    </row>
    <row r="9610" spans="4:5" ht="26.1" customHeight="1">
      <c r="D9610" s="64"/>
      <c r="E9610" s="71"/>
    </row>
    <row r="9611" spans="4:5" ht="26.1" customHeight="1">
      <c r="D9611" s="64"/>
      <c r="E9611" s="71"/>
    </row>
    <row r="9612" spans="4:5" ht="26.1" customHeight="1">
      <c r="D9612" s="64"/>
      <c r="E9612" s="71"/>
    </row>
    <row r="9613" spans="4:5" ht="26.1" customHeight="1">
      <c r="D9613" s="64"/>
      <c r="E9613" s="71"/>
    </row>
    <row r="9614" spans="4:5" ht="26.1" customHeight="1">
      <c r="D9614" s="64"/>
      <c r="E9614" s="71"/>
    </row>
    <row r="9615" spans="4:5" ht="26.1" customHeight="1">
      <c r="D9615" s="64"/>
      <c r="E9615" s="71"/>
    </row>
    <row r="9616" spans="4:5" ht="26.1" customHeight="1">
      <c r="D9616" s="64"/>
      <c r="E9616" s="71"/>
    </row>
    <row r="9617" spans="4:5" ht="26.1" customHeight="1">
      <c r="D9617" s="64"/>
      <c r="E9617" s="71"/>
    </row>
    <row r="9618" spans="4:5" ht="26.1" customHeight="1">
      <c r="D9618" s="64"/>
      <c r="E9618" s="71"/>
    </row>
    <row r="9619" spans="4:5" ht="26.1" customHeight="1">
      <c r="D9619" s="64"/>
      <c r="E9619" s="71"/>
    </row>
    <row r="9620" spans="4:5" ht="26.1" customHeight="1">
      <c r="D9620" s="64"/>
      <c r="E9620" s="71"/>
    </row>
    <row r="9621" spans="4:5" ht="26.1" customHeight="1">
      <c r="D9621" s="64"/>
      <c r="E9621" s="71"/>
    </row>
    <row r="9622" spans="4:5" ht="26.1" customHeight="1">
      <c r="D9622" s="64"/>
      <c r="E9622" s="71"/>
    </row>
    <row r="9623" spans="4:5" ht="26.1" customHeight="1">
      <c r="D9623" s="64"/>
      <c r="E9623" s="71"/>
    </row>
    <row r="9624" spans="4:5" ht="26.1" customHeight="1">
      <c r="D9624" s="64"/>
      <c r="E9624" s="71"/>
    </row>
    <row r="9625" spans="4:5" ht="26.1" customHeight="1">
      <c r="D9625" s="64"/>
      <c r="E9625" s="71"/>
    </row>
    <row r="9626" spans="4:5" ht="26.1" customHeight="1">
      <c r="D9626" s="64"/>
      <c r="E9626" s="71"/>
    </row>
    <row r="9627" spans="4:5" ht="26.1" customHeight="1">
      <c r="D9627" s="64"/>
      <c r="E9627" s="71"/>
    </row>
    <row r="9628" spans="4:5" ht="26.1" customHeight="1">
      <c r="D9628" s="64"/>
      <c r="E9628" s="71"/>
    </row>
    <row r="9629" spans="4:5" ht="26.1" customHeight="1">
      <c r="D9629" s="64"/>
      <c r="E9629" s="71"/>
    </row>
    <row r="9630" spans="4:5" ht="26.1" customHeight="1">
      <c r="D9630" s="64"/>
      <c r="E9630" s="71"/>
    </row>
    <row r="9631" spans="4:5" ht="26.1" customHeight="1">
      <c r="D9631" s="64"/>
      <c r="E9631" s="71"/>
    </row>
    <row r="9632" spans="4:5" ht="26.1" customHeight="1">
      <c r="D9632" s="64"/>
      <c r="E9632" s="71"/>
    </row>
    <row r="9633" spans="4:5" ht="26.1" customHeight="1">
      <c r="D9633" s="64"/>
      <c r="E9633" s="71"/>
    </row>
    <row r="9634" spans="4:5" ht="26.1" customHeight="1">
      <c r="D9634" s="64"/>
      <c r="E9634" s="71"/>
    </row>
    <row r="9635" spans="4:5" ht="26.1" customHeight="1">
      <c r="D9635" s="64"/>
      <c r="E9635" s="71"/>
    </row>
    <row r="9636" spans="4:5" ht="26.1" customHeight="1">
      <c r="D9636" s="64"/>
      <c r="E9636" s="71"/>
    </row>
    <row r="9637" spans="4:5" ht="26.1" customHeight="1">
      <c r="D9637" s="64"/>
      <c r="E9637" s="71"/>
    </row>
    <row r="9638" spans="4:5" ht="26.1" customHeight="1">
      <c r="D9638" s="64"/>
      <c r="E9638" s="71"/>
    </row>
    <row r="9639" spans="4:5" ht="26.1" customHeight="1">
      <c r="D9639" s="64"/>
      <c r="E9639" s="71"/>
    </row>
    <row r="9640" spans="4:5" ht="26.1" customHeight="1">
      <c r="D9640" s="64"/>
      <c r="E9640" s="71"/>
    </row>
    <row r="9641" spans="4:5" ht="26.1" customHeight="1">
      <c r="D9641" s="64"/>
      <c r="E9641" s="71"/>
    </row>
    <row r="9642" spans="4:5" ht="26.1" customHeight="1">
      <c r="D9642" s="64"/>
      <c r="E9642" s="71"/>
    </row>
    <row r="9643" spans="4:5" ht="26.1" customHeight="1">
      <c r="D9643" s="64"/>
      <c r="E9643" s="71"/>
    </row>
    <row r="9644" spans="4:5" ht="26.1" customHeight="1">
      <c r="D9644" s="64"/>
      <c r="E9644" s="71"/>
    </row>
    <row r="9645" spans="4:5" ht="26.1" customHeight="1">
      <c r="D9645" s="64"/>
      <c r="E9645" s="71"/>
    </row>
    <row r="9646" spans="4:5" ht="26.1" customHeight="1">
      <c r="D9646" s="64"/>
      <c r="E9646" s="71"/>
    </row>
    <row r="9647" spans="4:5" ht="26.1" customHeight="1">
      <c r="D9647" s="64"/>
      <c r="E9647" s="71"/>
    </row>
    <row r="9648" spans="4:5" ht="26.1" customHeight="1">
      <c r="D9648" s="64"/>
      <c r="E9648" s="71"/>
    </row>
    <row r="9649" spans="4:5" ht="26.1" customHeight="1">
      <c r="D9649" s="64"/>
      <c r="E9649" s="71"/>
    </row>
    <row r="9650" spans="4:5" ht="26.1" customHeight="1">
      <c r="D9650" s="64"/>
      <c r="E9650" s="71"/>
    </row>
    <row r="9651" spans="4:5" ht="26.1" customHeight="1">
      <c r="D9651" s="64"/>
      <c r="E9651" s="71"/>
    </row>
    <row r="9652" spans="4:5" ht="26.1" customHeight="1">
      <c r="D9652" s="64"/>
      <c r="E9652" s="71"/>
    </row>
    <row r="9653" spans="4:5" ht="26.1" customHeight="1">
      <c r="D9653" s="64"/>
      <c r="E9653" s="71"/>
    </row>
    <row r="9654" spans="4:5" ht="26.1" customHeight="1">
      <c r="D9654" s="64"/>
      <c r="E9654" s="71"/>
    </row>
    <row r="9655" spans="4:5" ht="26.1" customHeight="1">
      <c r="D9655" s="64"/>
      <c r="E9655" s="71"/>
    </row>
    <row r="9656" spans="4:5" ht="26.1" customHeight="1">
      <c r="D9656" s="64"/>
      <c r="E9656" s="71"/>
    </row>
    <row r="9657" spans="4:5" ht="26.1" customHeight="1">
      <c r="D9657" s="64"/>
      <c r="E9657" s="71"/>
    </row>
    <row r="9658" spans="4:5" ht="26.1" customHeight="1">
      <c r="D9658" s="64"/>
      <c r="E9658" s="71"/>
    </row>
    <row r="9659" spans="4:5" ht="26.1" customHeight="1">
      <c r="D9659" s="64"/>
      <c r="E9659" s="71"/>
    </row>
    <row r="9660" spans="4:5" ht="26.1" customHeight="1">
      <c r="D9660" s="64"/>
      <c r="E9660" s="71"/>
    </row>
    <row r="9661" spans="4:5" ht="26.1" customHeight="1">
      <c r="D9661" s="64"/>
      <c r="E9661" s="71"/>
    </row>
    <row r="9662" spans="4:5" ht="26.1" customHeight="1">
      <c r="D9662" s="64"/>
      <c r="E9662" s="71"/>
    </row>
    <row r="9663" spans="4:5" ht="26.1" customHeight="1">
      <c r="D9663" s="64"/>
      <c r="E9663" s="71"/>
    </row>
    <row r="9664" spans="4:5" ht="26.1" customHeight="1">
      <c r="D9664" s="64"/>
      <c r="E9664" s="71"/>
    </row>
    <row r="9665" spans="4:5" ht="26.1" customHeight="1">
      <c r="D9665" s="64"/>
      <c r="E9665" s="71"/>
    </row>
    <row r="9666" spans="4:5" ht="26.1" customHeight="1">
      <c r="D9666" s="64"/>
      <c r="E9666" s="71"/>
    </row>
    <row r="9667" spans="4:5" ht="26.1" customHeight="1">
      <c r="D9667" s="64"/>
      <c r="E9667" s="71"/>
    </row>
    <row r="9668" spans="4:5" ht="26.1" customHeight="1">
      <c r="D9668" s="64"/>
      <c r="E9668" s="71"/>
    </row>
    <row r="9669" spans="4:5" ht="26.1" customHeight="1">
      <c r="D9669" s="64"/>
      <c r="E9669" s="71"/>
    </row>
    <row r="9670" spans="4:5" ht="26.1" customHeight="1">
      <c r="D9670" s="64"/>
      <c r="E9670" s="71"/>
    </row>
    <row r="9671" spans="4:5" ht="26.1" customHeight="1">
      <c r="D9671" s="64"/>
      <c r="E9671" s="71"/>
    </row>
    <row r="9672" spans="4:5" ht="26.1" customHeight="1">
      <c r="D9672" s="64"/>
      <c r="E9672" s="71"/>
    </row>
    <row r="9673" spans="4:5" ht="26.1" customHeight="1">
      <c r="D9673" s="64"/>
      <c r="E9673" s="71"/>
    </row>
    <row r="9674" spans="4:5" ht="26.1" customHeight="1">
      <c r="D9674" s="64"/>
      <c r="E9674" s="71"/>
    </row>
    <row r="9675" spans="4:5" ht="26.1" customHeight="1">
      <c r="D9675" s="64"/>
      <c r="E9675" s="71"/>
    </row>
    <row r="9676" spans="4:5" ht="26.1" customHeight="1">
      <c r="D9676" s="64"/>
      <c r="E9676" s="71"/>
    </row>
    <row r="9677" spans="4:5" ht="26.1" customHeight="1">
      <c r="D9677" s="64"/>
      <c r="E9677" s="71"/>
    </row>
    <row r="9678" spans="4:5" ht="26.1" customHeight="1">
      <c r="D9678" s="64"/>
      <c r="E9678" s="71"/>
    </row>
    <row r="9679" spans="4:5" ht="26.1" customHeight="1">
      <c r="D9679" s="64"/>
      <c r="E9679" s="71"/>
    </row>
    <row r="9680" spans="4:5" ht="26.1" customHeight="1">
      <c r="D9680" s="64"/>
      <c r="E9680" s="71"/>
    </row>
    <row r="9681" spans="4:5" ht="26.1" customHeight="1">
      <c r="D9681" s="64"/>
      <c r="E9681" s="71"/>
    </row>
    <row r="9682" spans="4:5" ht="26.1" customHeight="1">
      <c r="D9682" s="64"/>
      <c r="E9682" s="71"/>
    </row>
    <row r="9683" spans="4:5" ht="26.1" customHeight="1">
      <c r="D9683" s="64"/>
      <c r="E9683" s="71"/>
    </row>
    <row r="9684" spans="4:5" ht="26.1" customHeight="1">
      <c r="D9684" s="64"/>
      <c r="E9684" s="71"/>
    </row>
    <row r="9685" spans="4:5" ht="26.1" customHeight="1">
      <c r="D9685" s="64"/>
      <c r="E9685" s="71"/>
    </row>
    <row r="9686" spans="4:5" ht="26.1" customHeight="1">
      <c r="D9686" s="64"/>
      <c r="E9686" s="71"/>
    </row>
    <row r="9687" spans="4:5" ht="26.1" customHeight="1">
      <c r="D9687" s="64"/>
      <c r="E9687" s="71"/>
    </row>
    <row r="9688" spans="4:5" ht="26.1" customHeight="1">
      <c r="D9688" s="64"/>
      <c r="E9688" s="71"/>
    </row>
    <row r="9689" spans="4:5" ht="26.1" customHeight="1">
      <c r="D9689" s="64"/>
      <c r="E9689" s="71"/>
    </row>
    <row r="9690" spans="4:5" ht="26.1" customHeight="1">
      <c r="D9690" s="64"/>
      <c r="E9690" s="71"/>
    </row>
    <row r="9691" spans="4:5" ht="26.1" customHeight="1">
      <c r="D9691" s="64"/>
      <c r="E9691" s="71"/>
    </row>
    <row r="9692" spans="4:5" ht="26.1" customHeight="1">
      <c r="D9692" s="64"/>
      <c r="E9692" s="71"/>
    </row>
    <row r="9693" spans="4:5" ht="26.1" customHeight="1">
      <c r="D9693" s="64"/>
      <c r="E9693" s="71"/>
    </row>
    <row r="9694" spans="4:5" ht="26.1" customHeight="1">
      <c r="D9694" s="64"/>
      <c r="E9694" s="71"/>
    </row>
    <row r="9695" spans="4:5" ht="26.1" customHeight="1">
      <c r="D9695" s="64"/>
      <c r="E9695" s="71"/>
    </row>
    <row r="9696" spans="4:5" ht="26.1" customHeight="1">
      <c r="D9696" s="64"/>
      <c r="E9696" s="71"/>
    </row>
    <row r="9697" spans="4:5" ht="26.1" customHeight="1">
      <c r="D9697" s="64"/>
      <c r="E9697" s="71"/>
    </row>
    <row r="9698" spans="4:5" ht="26.1" customHeight="1">
      <c r="D9698" s="64"/>
      <c r="E9698" s="71"/>
    </row>
    <row r="9699" spans="4:5" ht="26.1" customHeight="1">
      <c r="D9699" s="64"/>
      <c r="E9699" s="71"/>
    </row>
    <row r="9700" spans="4:5" ht="26.1" customHeight="1">
      <c r="D9700" s="64"/>
      <c r="E9700" s="71"/>
    </row>
    <row r="9701" spans="4:5" ht="26.1" customHeight="1">
      <c r="D9701" s="64"/>
      <c r="E9701" s="71"/>
    </row>
    <row r="9702" spans="4:5" ht="26.1" customHeight="1">
      <c r="D9702" s="64"/>
      <c r="E9702" s="71"/>
    </row>
    <row r="9703" spans="4:5" ht="26.1" customHeight="1">
      <c r="D9703" s="64"/>
      <c r="E9703" s="71"/>
    </row>
    <row r="9704" spans="4:5" ht="26.1" customHeight="1">
      <c r="D9704" s="64"/>
      <c r="E9704" s="71"/>
    </row>
    <row r="9705" spans="4:5" ht="26.1" customHeight="1">
      <c r="D9705" s="64"/>
      <c r="E9705" s="71"/>
    </row>
    <row r="9706" spans="4:5" ht="26.1" customHeight="1">
      <c r="D9706" s="64"/>
      <c r="E9706" s="71"/>
    </row>
    <row r="9707" spans="4:5" ht="26.1" customHeight="1">
      <c r="D9707" s="64"/>
      <c r="E9707" s="71"/>
    </row>
    <row r="9708" spans="4:5" ht="26.1" customHeight="1">
      <c r="D9708" s="64"/>
      <c r="E9708" s="71"/>
    </row>
    <row r="9709" spans="4:5" ht="26.1" customHeight="1">
      <c r="D9709" s="64"/>
      <c r="E9709" s="71"/>
    </row>
    <row r="9710" spans="4:5" ht="26.1" customHeight="1">
      <c r="D9710" s="64"/>
      <c r="E9710" s="71"/>
    </row>
    <row r="9711" spans="4:5" ht="26.1" customHeight="1">
      <c r="D9711" s="64"/>
      <c r="E9711" s="71"/>
    </row>
    <row r="9712" spans="4:5" ht="26.1" customHeight="1">
      <c r="D9712" s="64"/>
      <c r="E9712" s="71"/>
    </row>
    <row r="9713" spans="4:5" ht="26.1" customHeight="1">
      <c r="D9713" s="64"/>
      <c r="E9713" s="71"/>
    </row>
    <row r="9714" spans="4:5" ht="26.1" customHeight="1">
      <c r="D9714" s="64"/>
      <c r="E9714" s="71"/>
    </row>
    <row r="9715" spans="4:5" ht="26.1" customHeight="1">
      <c r="D9715" s="64"/>
      <c r="E9715" s="71"/>
    </row>
    <row r="9716" spans="4:5" ht="26.1" customHeight="1">
      <c r="D9716" s="64"/>
      <c r="E9716" s="71"/>
    </row>
    <row r="9717" spans="4:5" ht="26.1" customHeight="1">
      <c r="D9717" s="64"/>
      <c r="E9717" s="71"/>
    </row>
    <row r="9718" spans="4:5" ht="26.1" customHeight="1">
      <c r="D9718" s="64"/>
      <c r="E9718" s="71"/>
    </row>
    <row r="9719" spans="4:5" ht="26.1" customHeight="1">
      <c r="D9719" s="64"/>
      <c r="E9719" s="71"/>
    </row>
    <row r="9720" spans="4:5" ht="26.1" customHeight="1">
      <c r="D9720" s="64"/>
      <c r="E9720" s="71"/>
    </row>
    <row r="9721" spans="4:5" ht="26.1" customHeight="1">
      <c r="D9721" s="64"/>
      <c r="E9721" s="71"/>
    </row>
    <row r="9722" spans="4:5" ht="26.1" customHeight="1">
      <c r="D9722" s="64"/>
      <c r="E9722" s="71"/>
    </row>
    <row r="9723" spans="4:5" ht="26.1" customHeight="1">
      <c r="D9723" s="64"/>
      <c r="E9723" s="71"/>
    </row>
    <row r="9724" spans="4:5" ht="26.1" customHeight="1">
      <c r="D9724" s="64"/>
      <c r="E9724" s="71"/>
    </row>
    <row r="9725" spans="4:5" ht="26.1" customHeight="1">
      <c r="D9725" s="64"/>
      <c r="E9725" s="71"/>
    </row>
    <row r="9726" spans="4:5" ht="26.1" customHeight="1">
      <c r="D9726" s="64"/>
      <c r="E9726" s="71"/>
    </row>
    <row r="9727" spans="4:5" ht="26.1" customHeight="1">
      <c r="D9727" s="64"/>
      <c r="E9727" s="71"/>
    </row>
    <row r="9728" spans="4:5" ht="26.1" customHeight="1">
      <c r="D9728" s="64"/>
      <c r="E9728" s="71"/>
    </row>
    <row r="9729" spans="4:5" ht="26.1" customHeight="1">
      <c r="D9729" s="64"/>
      <c r="E9729" s="71"/>
    </row>
    <row r="9730" spans="4:5" ht="26.1" customHeight="1">
      <c r="D9730" s="64"/>
      <c r="E9730" s="71"/>
    </row>
    <row r="9731" spans="4:5" ht="26.1" customHeight="1">
      <c r="D9731" s="64"/>
      <c r="E9731" s="71"/>
    </row>
    <row r="9732" spans="4:5" ht="26.1" customHeight="1">
      <c r="D9732" s="64"/>
      <c r="E9732" s="71"/>
    </row>
    <row r="9733" spans="4:5" ht="26.1" customHeight="1">
      <c r="D9733" s="64"/>
      <c r="E9733" s="71"/>
    </row>
    <row r="9734" spans="4:5" ht="26.1" customHeight="1">
      <c r="D9734" s="64"/>
      <c r="E9734" s="71"/>
    </row>
    <row r="9735" spans="4:5" ht="26.1" customHeight="1">
      <c r="D9735" s="64"/>
      <c r="E9735" s="71"/>
    </row>
    <row r="9736" spans="4:5" ht="26.1" customHeight="1">
      <c r="D9736" s="64"/>
      <c r="E9736" s="71"/>
    </row>
    <row r="9737" spans="4:5" ht="26.1" customHeight="1">
      <c r="D9737" s="64"/>
      <c r="E9737" s="71"/>
    </row>
    <row r="9738" spans="4:5" ht="26.1" customHeight="1">
      <c r="D9738" s="64"/>
      <c r="E9738" s="71"/>
    </row>
    <row r="9739" spans="4:5" ht="26.1" customHeight="1">
      <c r="D9739" s="64"/>
      <c r="E9739" s="71"/>
    </row>
    <row r="9740" spans="4:5" ht="26.1" customHeight="1">
      <c r="D9740" s="64"/>
      <c r="E9740" s="71"/>
    </row>
    <row r="9741" spans="4:5" ht="26.1" customHeight="1">
      <c r="D9741" s="64"/>
      <c r="E9741" s="71"/>
    </row>
    <row r="9742" spans="4:5" ht="26.1" customHeight="1">
      <c r="D9742" s="64"/>
      <c r="E9742" s="71"/>
    </row>
    <row r="9743" spans="4:5" ht="26.1" customHeight="1">
      <c r="D9743" s="64"/>
      <c r="E9743" s="71"/>
    </row>
    <row r="9744" spans="4:5" ht="26.1" customHeight="1">
      <c r="D9744" s="64"/>
      <c r="E9744" s="71"/>
    </row>
    <row r="9745" spans="4:5" ht="26.1" customHeight="1">
      <c r="D9745" s="64"/>
      <c r="E9745" s="71"/>
    </row>
    <row r="9746" spans="4:5" ht="26.1" customHeight="1">
      <c r="D9746" s="64"/>
      <c r="E9746" s="71"/>
    </row>
    <row r="9747" spans="4:5" ht="26.1" customHeight="1">
      <c r="D9747" s="64"/>
      <c r="E9747" s="71"/>
    </row>
    <row r="9748" spans="4:5" ht="26.1" customHeight="1">
      <c r="D9748" s="64"/>
      <c r="E9748" s="71"/>
    </row>
    <row r="9749" spans="4:5" ht="26.1" customHeight="1">
      <c r="D9749" s="64"/>
      <c r="E9749" s="71"/>
    </row>
    <row r="9750" spans="4:5" ht="26.1" customHeight="1">
      <c r="D9750" s="64"/>
      <c r="E9750" s="71"/>
    </row>
    <row r="9751" spans="4:5" ht="26.1" customHeight="1">
      <c r="D9751" s="64"/>
      <c r="E9751" s="71"/>
    </row>
    <row r="9752" spans="4:5" ht="26.1" customHeight="1">
      <c r="D9752" s="64"/>
      <c r="E9752" s="71"/>
    </row>
    <row r="9753" spans="4:5" ht="26.1" customHeight="1">
      <c r="D9753" s="64"/>
      <c r="E9753" s="71"/>
    </row>
    <row r="9754" spans="4:5" ht="26.1" customHeight="1">
      <c r="D9754" s="64"/>
      <c r="E9754" s="71"/>
    </row>
    <row r="9755" spans="4:5" ht="26.1" customHeight="1">
      <c r="D9755" s="64"/>
      <c r="E9755" s="71"/>
    </row>
    <row r="9756" spans="4:5" ht="26.1" customHeight="1">
      <c r="D9756" s="64"/>
      <c r="E9756" s="71"/>
    </row>
    <row r="9757" spans="4:5" ht="26.1" customHeight="1">
      <c r="D9757" s="64"/>
      <c r="E9757" s="71"/>
    </row>
    <row r="9758" spans="4:5" ht="26.1" customHeight="1">
      <c r="D9758" s="64"/>
      <c r="E9758" s="71"/>
    </row>
    <row r="9759" spans="4:5" ht="26.1" customHeight="1">
      <c r="D9759" s="64"/>
      <c r="E9759" s="71"/>
    </row>
    <row r="9760" spans="4:5" ht="26.1" customHeight="1">
      <c r="D9760" s="64"/>
      <c r="E9760" s="71"/>
    </row>
    <row r="9761" spans="4:5" ht="26.1" customHeight="1">
      <c r="D9761" s="64"/>
      <c r="E9761" s="71"/>
    </row>
    <row r="9762" spans="4:5" ht="26.1" customHeight="1">
      <c r="D9762" s="64"/>
      <c r="E9762" s="71"/>
    </row>
    <row r="9763" spans="4:5" ht="26.1" customHeight="1">
      <c r="D9763" s="64"/>
      <c r="E9763" s="71"/>
    </row>
    <row r="9764" spans="4:5" ht="26.1" customHeight="1">
      <c r="D9764" s="64"/>
      <c r="E9764" s="71"/>
    </row>
    <row r="9765" spans="4:5" ht="26.1" customHeight="1">
      <c r="D9765" s="64"/>
      <c r="E9765" s="71"/>
    </row>
    <row r="9766" spans="4:5" ht="26.1" customHeight="1">
      <c r="D9766" s="64"/>
      <c r="E9766" s="71"/>
    </row>
    <row r="9767" spans="4:5" ht="26.1" customHeight="1">
      <c r="D9767" s="64"/>
      <c r="E9767" s="71"/>
    </row>
    <row r="9768" spans="4:5" ht="26.1" customHeight="1">
      <c r="D9768" s="64"/>
      <c r="E9768" s="71"/>
    </row>
    <row r="9769" spans="4:5" ht="26.1" customHeight="1">
      <c r="D9769" s="64"/>
      <c r="E9769" s="71"/>
    </row>
    <row r="9770" spans="4:5" ht="26.1" customHeight="1">
      <c r="D9770" s="64"/>
      <c r="E9770" s="71"/>
    </row>
    <row r="9771" spans="4:5" ht="26.1" customHeight="1">
      <c r="D9771" s="64"/>
      <c r="E9771" s="71"/>
    </row>
    <row r="9772" spans="4:5" ht="26.1" customHeight="1">
      <c r="D9772" s="64"/>
      <c r="E9772" s="71"/>
    </row>
    <row r="9773" spans="4:5" ht="26.1" customHeight="1">
      <c r="D9773" s="64"/>
      <c r="E9773" s="71"/>
    </row>
    <row r="9774" spans="4:5" ht="26.1" customHeight="1">
      <c r="D9774" s="64"/>
      <c r="E9774" s="71"/>
    </row>
    <row r="9775" spans="4:5" ht="26.1" customHeight="1">
      <c r="D9775" s="64"/>
      <c r="E9775" s="71"/>
    </row>
    <row r="9776" spans="4:5" ht="26.1" customHeight="1">
      <c r="D9776" s="64"/>
      <c r="E9776" s="71"/>
    </row>
    <row r="9777" spans="4:5" ht="26.1" customHeight="1">
      <c r="D9777" s="64"/>
      <c r="E9777" s="71"/>
    </row>
    <row r="9778" spans="4:5" ht="26.1" customHeight="1">
      <c r="D9778" s="64"/>
      <c r="E9778" s="71"/>
    </row>
    <row r="9779" spans="4:5" ht="26.1" customHeight="1">
      <c r="D9779" s="64"/>
      <c r="E9779" s="71"/>
    </row>
    <row r="9780" spans="4:5" ht="26.1" customHeight="1">
      <c r="D9780" s="64"/>
      <c r="E9780" s="71"/>
    </row>
    <row r="9781" spans="4:5" ht="26.1" customHeight="1">
      <c r="D9781" s="64"/>
      <c r="E9781" s="71"/>
    </row>
    <row r="9782" spans="4:5" ht="26.1" customHeight="1">
      <c r="D9782" s="64"/>
      <c r="E9782" s="71"/>
    </row>
    <row r="9783" spans="4:5" ht="26.1" customHeight="1">
      <c r="D9783" s="64"/>
      <c r="E9783" s="71"/>
    </row>
    <row r="9784" spans="4:5" ht="26.1" customHeight="1">
      <c r="D9784" s="64"/>
      <c r="E9784" s="71"/>
    </row>
    <row r="9785" spans="4:5" ht="26.1" customHeight="1">
      <c r="D9785" s="64"/>
      <c r="E9785" s="71"/>
    </row>
    <row r="9786" spans="4:5" ht="26.1" customHeight="1">
      <c r="D9786" s="64"/>
      <c r="E9786" s="71"/>
    </row>
    <row r="9787" spans="4:5" ht="26.1" customHeight="1">
      <c r="D9787" s="64"/>
      <c r="E9787" s="71"/>
    </row>
    <row r="9788" spans="4:5" ht="26.1" customHeight="1">
      <c r="D9788" s="64"/>
      <c r="E9788" s="71"/>
    </row>
    <row r="9789" spans="4:5" ht="26.1" customHeight="1">
      <c r="D9789" s="64"/>
      <c r="E9789" s="71"/>
    </row>
    <row r="9790" spans="4:5" ht="26.1" customHeight="1">
      <c r="D9790" s="64"/>
      <c r="E9790" s="71"/>
    </row>
    <row r="9791" spans="4:5" ht="26.1" customHeight="1">
      <c r="D9791" s="64"/>
      <c r="E9791" s="71"/>
    </row>
    <row r="9792" spans="4:5" ht="26.1" customHeight="1">
      <c r="D9792" s="64"/>
      <c r="E9792" s="71"/>
    </row>
    <row r="9793" spans="4:5" ht="26.1" customHeight="1">
      <c r="D9793" s="64"/>
      <c r="E9793" s="71"/>
    </row>
    <row r="9794" spans="4:5" ht="26.1" customHeight="1">
      <c r="D9794" s="64"/>
      <c r="E9794" s="71"/>
    </row>
    <row r="9795" spans="4:5" ht="26.1" customHeight="1">
      <c r="D9795" s="64"/>
      <c r="E9795" s="71"/>
    </row>
    <row r="9796" spans="4:5" ht="26.1" customHeight="1">
      <c r="D9796" s="64"/>
      <c r="E9796" s="71"/>
    </row>
    <row r="9797" spans="4:5" ht="26.1" customHeight="1">
      <c r="D9797" s="64"/>
      <c r="E9797" s="71"/>
    </row>
    <row r="9798" spans="4:5" ht="26.1" customHeight="1">
      <c r="D9798" s="64"/>
      <c r="E9798" s="71"/>
    </row>
    <row r="9799" spans="4:5" ht="26.1" customHeight="1">
      <c r="D9799" s="64"/>
      <c r="E9799" s="71"/>
    </row>
    <row r="9800" spans="4:5" ht="26.1" customHeight="1">
      <c r="D9800" s="64"/>
      <c r="E9800" s="71"/>
    </row>
    <row r="9801" spans="4:5" ht="26.1" customHeight="1">
      <c r="D9801" s="64"/>
      <c r="E9801" s="71"/>
    </row>
    <row r="9802" spans="4:5" ht="26.1" customHeight="1">
      <c r="D9802" s="64"/>
      <c r="E9802" s="71"/>
    </row>
    <row r="9803" spans="4:5" ht="26.1" customHeight="1">
      <c r="D9803" s="64"/>
      <c r="E9803" s="71"/>
    </row>
    <row r="9804" spans="4:5" ht="26.1" customHeight="1">
      <c r="D9804" s="64"/>
      <c r="E9804" s="71"/>
    </row>
    <row r="9805" spans="4:5" ht="26.1" customHeight="1">
      <c r="D9805" s="64"/>
      <c r="E9805" s="71"/>
    </row>
    <row r="9806" spans="4:5" ht="26.1" customHeight="1">
      <c r="D9806" s="64"/>
      <c r="E9806" s="71"/>
    </row>
    <row r="9807" spans="4:5" ht="26.1" customHeight="1">
      <c r="D9807" s="64"/>
      <c r="E9807" s="71"/>
    </row>
    <row r="9808" spans="4:5" ht="26.1" customHeight="1">
      <c r="D9808" s="64"/>
      <c r="E9808" s="71"/>
    </row>
    <row r="9809" spans="4:5" ht="26.1" customHeight="1">
      <c r="D9809" s="64"/>
      <c r="E9809" s="71"/>
    </row>
    <row r="9810" spans="4:5" ht="26.1" customHeight="1">
      <c r="D9810" s="64"/>
      <c r="E9810" s="71"/>
    </row>
    <row r="9811" spans="4:5" ht="26.1" customHeight="1">
      <c r="D9811" s="64"/>
      <c r="E9811" s="71"/>
    </row>
    <row r="9812" spans="4:5" ht="26.1" customHeight="1">
      <c r="D9812" s="64"/>
      <c r="E9812" s="71"/>
    </row>
    <row r="9813" spans="4:5" ht="26.1" customHeight="1">
      <c r="D9813" s="64"/>
      <c r="E9813" s="71"/>
    </row>
    <row r="9814" spans="4:5" ht="26.1" customHeight="1">
      <c r="D9814" s="64"/>
      <c r="E9814" s="71"/>
    </row>
    <row r="9815" spans="4:5" ht="26.1" customHeight="1">
      <c r="D9815" s="64"/>
      <c r="E9815" s="71"/>
    </row>
    <row r="9816" spans="4:5" ht="26.1" customHeight="1">
      <c r="D9816" s="64"/>
      <c r="E9816" s="71"/>
    </row>
    <row r="9817" spans="4:5" ht="26.1" customHeight="1">
      <c r="D9817" s="64"/>
      <c r="E9817" s="71"/>
    </row>
    <row r="9818" spans="4:5" ht="26.1" customHeight="1">
      <c r="D9818" s="64"/>
      <c r="E9818" s="71"/>
    </row>
    <row r="9819" spans="4:5" ht="26.1" customHeight="1">
      <c r="D9819" s="64"/>
      <c r="E9819" s="71"/>
    </row>
    <row r="9820" spans="4:5" ht="26.1" customHeight="1">
      <c r="D9820" s="64"/>
      <c r="E9820" s="71"/>
    </row>
    <row r="9821" spans="4:5" ht="26.1" customHeight="1">
      <c r="D9821" s="64"/>
      <c r="E9821" s="71"/>
    </row>
    <row r="9822" spans="4:5" ht="26.1" customHeight="1">
      <c r="D9822" s="64"/>
      <c r="E9822" s="71"/>
    </row>
    <row r="9823" spans="4:5" ht="26.1" customHeight="1">
      <c r="D9823" s="64"/>
      <c r="E9823" s="71"/>
    </row>
    <row r="9824" spans="4:5" ht="26.1" customHeight="1">
      <c r="D9824" s="64"/>
      <c r="E9824" s="71"/>
    </row>
    <row r="9825" spans="4:5" ht="26.1" customHeight="1">
      <c r="D9825" s="64"/>
      <c r="E9825" s="71"/>
    </row>
    <row r="9826" spans="4:5" ht="26.1" customHeight="1">
      <c r="D9826" s="64"/>
      <c r="E9826" s="71"/>
    </row>
    <row r="9827" spans="4:5" ht="26.1" customHeight="1">
      <c r="D9827" s="64"/>
      <c r="E9827" s="71"/>
    </row>
    <row r="9828" spans="4:5" ht="26.1" customHeight="1">
      <c r="D9828" s="64"/>
      <c r="E9828" s="71"/>
    </row>
    <row r="9829" spans="4:5" ht="26.1" customHeight="1">
      <c r="D9829" s="64"/>
      <c r="E9829" s="71"/>
    </row>
    <row r="9830" spans="4:5" ht="26.1" customHeight="1">
      <c r="D9830" s="64"/>
      <c r="E9830" s="71"/>
    </row>
    <row r="9831" spans="4:5" ht="26.1" customHeight="1">
      <c r="D9831" s="64"/>
      <c r="E9831" s="71"/>
    </row>
    <row r="9832" spans="4:5" ht="26.1" customHeight="1">
      <c r="D9832" s="64"/>
      <c r="E9832" s="71"/>
    </row>
    <row r="9833" spans="4:5" ht="26.1" customHeight="1">
      <c r="D9833" s="64"/>
      <c r="E9833" s="71"/>
    </row>
    <row r="9834" spans="4:5" ht="26.1" customHeight="1">
      <c r="D9834" s="64"/>
      <c r="E9834" s="71"/>
    </row>
    <row r="9835" spans="4:5" ht="26.1" customHeight="1">
      <c r="D9835" s="64"/>
      <c r="E9835" s="71"/>
    </row>
    <row r="9836" spans="4:5" ht="26.1" customHeight="1">
      <c r="D9836" s="64"/>
      <c r="E9836" s="71"/>
    </row>
    <row r="9837" spans="4:5" ht="26.1" customHeight="1">
      <c r="D9837" s="64"/>
      <c r="E9837" s="71"/>
    </row>
    <row r="9838" spans="4:5" ht="26.1" customHeight="1">
      <c r="D9838" s="64"/>
      <c r="E9838" s="71"/>
    </row>
    <row r="9839" spans="4:5" ht="26.1" customHeight="1">
      <c r="D9839" s="64"/>
      <c r="E9839" s="71"/>
    </row>
    <row r="9840" spans="4:5" ht="26.1" customHeight="1">
      <c r="D9840" s="64"/>
      <c r="E9840" s="71"/>
    </row>
    <row r="9841" spans="4:5" ht="26.1" customHeight="1">
      <c r="D9841" s="64"/>
      <c r="E9841" s="71"/>
    </row>
    <row r="9842" spans="4:5" ht="26.1" customHeight="1">
      <c r="D9842" s="64"/>
      <c r="E9842" s="71"/>
    </row>
    <row r="9843" spans="4:5" ht="26.1" customHeight="1">
      <c r="D9843" s="64"/>
      <c r="E9843" s="71"/>
    </row>
    <row r="9844" spans="4:5" ht="26.1" customHeight="1">
      <c r="D9844" s="64"/>
      <c r="E9844" s="71"/>
    </row>
    <row r="9845" spans="4:5" ht="26.1" customHeight="1">
      <c r="D9845" s="64"/>
      <c r="E9845" s="71"/>
    </row>
    <row r="9846" spans="4:5" ht="26.1" customHeight="1">
      <c r="D9846" s="64"/>
      <c r="E9846" s="71"/>
    </row>
    <row r="9847" spans="4:5" ht="26.1" customHeight="1">
      <c r="D9847" s="64"/>
      <c r="E9847" s="71"/>
    </row>
    <row r="9848" spans="4:5" ht="26.1" customHeight="1">
      <c r="D9848" s="64"/>
      <c r="E9848" s="71"/>
    </row>
    <row r="9849" spans="4:5" ht="26.1" customHeight="1">
      <c r="D9849" s="64"/>
      <c r="E9849" s="71"/>
    </row>
    <row r="9850" spans="4:5" ht="26.1" customHeight="1">
      <c r="D9850" s="64"/>
      <c r="E9850" s="71"/>
    </row>
    <row r="9851" spans="4:5" ht="26.1" customHeight="1">
      <c r="D9851" s="64"/>
      <c r="E9851" s="71"/>
    </row>
    <row r="9852" spans="4:5" ht="26.1" customHeight="1">
      <c r="D9852" s="64"/>
      <c r="E9852" s="71"/>
    </row>
    <row r="9853" spans="4:5" ht="26.1" customHeight="1">
      <c r="D9853" s="64"/>
      <c r="E9853" s="71"/>
    </row>
    <row r="9854" spans="4:5" ht="26.1" customHeight="1">
      <c r="D9854" s="64"/>
      <c r="E9854" s="71"/>
    </row>
    <row r="9855" spans="4:5" ht="26.1" customHeight="1">
      <c r="D9855" s="64"/>
      <c r="E9855" s="71"/>
    </row>
    <row r="9856" spans="4:5" ht="26.1" customHeight="1">
      <c r="D9856" s="64"/>
      <c r="E9856" s="71"/>
    </row>
    <row r="9857" spans="4:5" ht="26.1" customHeight="1">
      <c r="D9857" s="64"/>
      <c r="E9857" s="71"/>
    </row>
    <row r="9858" spans="4:5" ht="26.1" customHeight="1">
      <c r="D9858" s="64"/>
      <c r="E9858" s="71"/>
    </row>
    <row r="9859" spans="4:5" ht="26.1" customHeight="1">
      <c r="D9859" s="64"/>
      <c r="E9859" s="71"/>
    </row>
    <row r="9860" spans="4:5" ht="26.1" customHeight="1">
      <c r="D9860" s="64"/>
      <c r="E9860" s="71"/>
    </row>
    <row r="9861" spans="4:5" ht="26.1" customHeight="1">
      <c r="D9861" s="64"/>
      <c r="E9861" s="71"/>
    </row>
    <row r="9862" spans="4:5" ht="26.1" customHeight="1">
      <c r="D9862" s="64"/>
      <c r="E9862" s="71"/>
    </row>
    <row r="9863" spans="4:5" ht="26.1" customHeight="1">
      <c r="D9863" s="64"/>
      <c r="E9863" s="71"/>
    </row>
    <row r="9864" spans="4:5" ht="26.1" customHeight="1">
      <c r="D9864" s="64"/>
      <c r="E9864" s="71"/>
    </row>
    <row r="9865" spans="4:5" ht="26.1" customHeight="1">
      <c r="D9865" s="64"/>
      <c r="E9865" s="71"/>
    </row>
    <row r="9866" spans="4:5" ht="26.1" customHeight="1">
      <c r="D9866" s="64"/>
      <c r="E9866" s="71"/>
    </row>
    <row r="9867" spans="4:5" ht="26.1" customHeight="1">
      <c r="D9867" s="64"/>
      <c r="E9867" s="71"/>
    </row>
    <row r="9868" spans="4:5" ht="26.1" customHeight="1">
      <c r="D9868" s="64"/>
      <c r="E9868" s="71"/>
    </row>
    <row r="9869" spans="4:5" ht="26.1" customHeight="1">
      <c r="D9869" s="64"/>
      <c r="E9869" s="71"/>
    </row>
    <row r="9870" spans="4:5" ht="26.1" customHeight="1">
      <c r="D9870" s="64"/>
      <c r="E9870" s="71"/>
    </row>
    <row r="9871" spans="4:5" ht="26.1" customHeight="1">
      <c r="D9871" s="64"/>
      <c r="E9871" s="71"/>
    </row>
    <row r="9872" spans="4:5" ht="26.1" customHeight="1">
      <c r="D9872" s="64"/>
      <c r="E9872" s="71"/>
    </row>
    <row r="9873" spans="4:5" ht="26.1" customHeight="1">
      <c r="D9873" s="64"/>
      <c r="E9873" s="71"/>
    </row>
    <row r="9874" spans="4:5" ht="26.1" customHeight="1">
      <c r="D9874" s="64"/>
      <c r="E9874" s="71"/>
    </row>
    <row r="9875" spans="4:5" ht="26.1" customHeight="1">
      <c r="D9875" s="64"/>
      <c r="E9875" s="71"/>
    </row>
    <row r="9876" spans="4:5" ht="26.1" customHeight="1">
      <c r="D9876" s="64"/>
      <c r="E9876" s="71"/>
    </row>
    <row r="9877" spans="4:5" ht="26.1" customHeight="1">
      <c r="D9877" s="64"/>
      <c r="E9877" s="71"/>
    </row>
    <row r="9878" spans="4:5" ht="26.1" customHeight="1">
      <c r="D9878" s="64"/>
      <c r="E9878" s="71"/>
    </row>
    <row r="9879" spans="4:5" ht="26.1" customHeight="1">
      <c r="D9879" s="64"/>
      <c r="E9879" s="71"/>
    </row>
    <row r="9880" spans="4:5" ht="26.1" customHeight="1">
      <c r="D9880" s="64"/>
      <c r="E9880" s="71"/>
    </row>
    <row r="9881" spans="4:5" ht="26.1" customHeight="1">
      <c r="D9881" s="64"/>
      <c r="E9881" s="71"/>
    </row>
    <row r="9882" spans="4:5" ht="26.1" customHeight="1">
      <c r="D9882" s="64"/>
      <c r="E9882" s="71"/>
    </row>
    <row r="9883" spans="4:5" ht="26.1" customHeight="1">
      <c r="D9883" s="64"/>
      <c r="E9883" s="71"/>
    </row>
    <row r="9884" spans="4:5" ht="26.1" customHeight="1">
      <c r="D9884" s="64"/>
      <c r="E9884" s="71"/>
    </row>
    <row r="9885" spans="4:5" ht="26.1" customHeight="1">
      <c r="D9885" s="64"/>
      <c r="E9885" s="71"/>
    </row>
    <row r="9886" spans="4:5" ht="26.1" customHeight="1">
      <c r="D9886" s="64"/>
      <c r="E9886" s="71"/>
    </row>
    <row r="9887" spans="4:5" ht="26.1" customHeight="1">
      <c r="D9887" s="64"/>
      <c r="E9887" s="71"/>
    </row>
    <row r="9888" spans="4:5" ht="26.1" customHeight="1">
      <c r="D9888" s="64"/>
      <c r="E9888" s="71"/>
    </row>
    <row r="9889" spans="4:5" ht="26.1" customHeight="1">
      <c r="D9889" s="64"/>
      <c r="E9889" s="71"/>
    </row>
    <row r="9890" spans="4:5" ht="26.1" customHeight="1">
      <c r="D9890" s="64"/>
      <c r="E9890" s="71"/>
    </row>
    <row r="9891" spans="4:5" ht="26.1" customHeight="1">
      <c r="D9891" s="64"/>
      <c r="E9891" s="71"/>
    </row>
    <row r="9892" spans="4:5" ht="26.1" customHeight="1">
      <c r="D9892" s="64"/>
      <c r="E9892" s="71"/>
    </row>
    <row r="9893" spans="4:5" ht="26.1" customHeight="1">
      <c r="D9893" s="64"/>
      <c r="E9893" s="71"/>
    </row>
    <row r="9894" spans="4:5" ht="26.1" customHeight="1">
      <c r="D9894" s="64"/>
      <c r="E9894" s="71"/>
    </row>
    <row r="9895" spans="4:5" ht="26.1" customHeight="1">
      <c r="D9895" s="64"/>
      <c r="E9895" s="71"/>
    </row>
    <row r="9896" spans="4:5" ht="26.1" customHeight="1">
      <c r="D9896" s="64"/>
      <c r="E9896" s="71"/>
    </row>
    <row r="9897" spans="4:5" ht="26.1" customHeight="1">
      <c r="D9897" s="64"/>
      <c r="E9897" s="71"/>
    </row>
    <row r="9898" spans="4:5" ht="26.1" customHeight="1">
      <c r="D9898" s="64"/>
      <c r="E9898" s="71"/>
    </row>
    <row r="9899" spans="4:5" ht="26.1" customHeight="1">
      <c r="D9899" s="64"/>
      <c r="E9899" s="71"/>
    </row>
    <row r="9900" spans="4:5" ht="26.1" customHeight="1">
      <c r="D9900" s="64"/>
      <c r="E9900" s="71"/>
    </row>
    <row r="9901" spans="4:5" ht="26.1" customHeight="1">
      <c r="D9901" s="64"/>
      <c r="E9901" s="71"/>
    </row>
    <row r="9902" spans="4:5" ht="26.1" customHeight="1">
      <c r="D9902" s="64"/>
      <c r="E9902" s="71"/>
    </row>
    <row r="9903" spans="4:5" ht="26.1" customHeight="1">
      <c r="D9903" s="64"/>
      <c r="E9903" s="71"/>
    </row>
    <row r="9904" spans="4:5" ht="26.1" customHeight="1">
      <c r="D9904" s="64"/>
      <c r="E9904" s="71"/>
    </row>
    <row r="9905" spans="4:5" ht="26.1" customHeight="1">
      <c r="D9905" s="64"/>
      <c r="E9905" s="71"/>
    </row>
    <row r="9906" spans="4:5" ht="26.1" customHeight="1">
      <c r="D9906" s="64"/>
      <c r="E9906" s="71"/>
    </row>
    <row r="9907" spans="4:5" ht="26.1" customHeight="1">
      <c r="D9907" s="64"/>
      <c r="E9907" s="71"/>
    </row>
    <row r="9908" spans="4:5" ht="26.1" customHeight="1">
      <c r="D9908" s="64"/>
      <c r="E9908" s="71"/>
    </row>
    <row r="9909" spans="4:5" ht="26.1" customHeight="1">
      <c r="D9909" s="64"/>
      <c r="E9909" s="71"/>
    </row>
    <row r="9910" spans="4:5" ht="26.1" customHeight="1">
      <c r="D9910" s="64"/>
      <c r="E9910" s="71"/>
    </row>
    <row r="9911" spans="4:5" ht="26.1" customHeight="1">
      <c r="D9911" s="64"/>
      <c r="E9911" s="71"/>
    </row>
    <row r="9912" spans="4:5" ht="26.1" customHeight="1">
      <c r="D9912" s="64"/>
      <c r="E9912" s="71"/>
    </row>
    <row r="9913" spans="4:5" ht="26.1" customHeight="1">
      <c r="D9913" s="64"/>
      <c r="E9913" s="71"/>
    </row>
    <row r="9914" spans="4:5" ht="26.1" customHeight="1">
      <c r="D9914" s="64"/>
      <c r="E9914" s="71"/>
    </row>
    <row r="9915" spans="4:5" ht="26.1" customHeight="1">
      <c r="D9915" s="64"/>
      <c r="E9915" s="71"/>
    </row>
    <row r="9916" spans="4:5" ht="26.1" customHeight="1">
      <c r="D9916" s="64"/>
      <c r="E9916" s="71"/>
    </row>
    <row r="9917" spans="4:5" ht="26.1" customHeight="1">
      <c r="D9917" s="64"/>
      <c r="E9917" s="71"/>
    </row>
    <row r="9918" spans="4:5" ht="26.1" customHeight="1">
      <c r="D9918" s="64"/>
      <c r="E9918" s="71"/>
    </row>
    <row r="9919" spans="4:5" ht="26.1" customHeight="1">
      <c r="D9919" s="64"/>
      <c r="E9919" s="71"/>
    </row>
    <row r="9920" spans="4:5" ht="26.1" customHeight="1">
      <c r="D9920" s="64"/>
      <c r="E9920" s="71"/>
    </row>
    <row r="9921" spans="4:5" ht="26.1" customHeight="1">
      <c r="D9921" s="64"/>
      <c r="E9921" s="71"/>
    </row>
    <row r="9922" spans="4:5" ht="26.1" customHeight="1">
      <c r="D9922" s="64"/>
      <c r="E9922" s="71"/>
    </row>
    <row r="9923" spans="4:5" ht="26.1" customHeight="1">
      <c r="D9923" s="64"/>
      <c r="E9923" s="71"/>
    </row>
    <row r="9924" spans="4:5" ht="26.1" customHeight="1">
      <c r="D9924" s="64"/>
      <c r="E9924" s="71"/>
    </row>
    <row r="9925" spans="4:5" ht="26.1" customHeight="1">
      <c r="D9925" s="64"/>
      <c r="E9925" s="71"/>
    </row>
    <row r="9926" spans="4:5" ht="26.1" customHeight="1">
      <c r="D9926" s="64"/>
      <c r="E9926" s="71"/>
    </row>
    <row r="9927" spans="4:5" ht="26.1" customHeight="1">
      <c r="D9927" s="64"/>
      <c r="E9927" s="71"/>
    </row>
    <row r="9928" spans="4:5" ht="26.1" customHeight="1">
      <c r="D9928" s="64"/>
      <c r="E9928" s="71"/>
    </row>
    <row r="9929" spans="4:5" ht="26.1" customHeight="1">
      <c r="D9929" s="64"/>
      <c r="E9929" s="71"/>
    </row>
    <row r="9930" spans="4:5" ht="26.1" customHeight="1">
      <c r="D9930" s="64"/>
      <c r="E9930" s="71"/>
    </row>
    <row r="9931" spans="4:5" ht="26.1" customHeight="1">
      <c r="D9931" s="64"/>
      <c r="E9931" s="71"/>
    </row>
    <row r="9932" spans="4:5" ht="26.1" customHeight="1">
      <c r="D9932" s="64"/>
      <c r="E9932" s="71"/>
    </row>
    <row r="9933" spans="4:5" ht="26.1" customHeight="1">
      <c r="D9933" s="64"/>
      <c r="E9933" s="71"/>
    </row>
    <row r="9934" spans="4:5" ht="26.1" customHeight="1">
      <c r="D9934" s="64"/>
      <c r="E9934" s="71"/>
    </row>
    <row r="9935" spans="4:5" ht="26.1" customHeight="1">
      <c r="D9935" s="64"/>
      <c r="E9935" s="71"/>
    </row>
    <row r="9936" spans="4:5" ht="26.1" customHeight="1">
      <c r="D9936" s="64"/>
      <c r="E9936" s="71"/>
    </row>
    <row r="9937" spans="4:5" ht="26.1" customHeight="1">
      <c r="D9937" s="64"/>
      <c r="E9937" s="71"/>
    </row>
    <row r="9938" spans="4:5" ht="26.1" customHeight="1">
      <c r="D9938" s="64"/>
      <c r="E9938" s="71"/>
    </row>
    <row r="9939" spans="4:5" ht="26.1" customHeight="1">
      <c r="D9939" s="64"/>
      <c r="E9939" s="71"/>
    </row>
    <row r="9940" spans="4:5" ht="26.1" customHeight="1">
      <c r="D9940" s="64"/>
      <c r="E9940" s="71"/>
    </row>
    <row r="9941" spans="4:5" ht="26.1" customHeight="1">
      <c r="D9941" s="64"/>
      <c r="E9941" s="71"/>
    </row>
    <row r="9942" spans="4:5" ht="26.1" customHeight="1">
      <c r="D9942" s="64"/>
      <c r="E9942" s="71"/>
    </row>
    <row r="9943" spans="4:5" ht="26.1" customHeight="1">
      <c r="D9943" s="64"/>
      <c r="E9943" s="71"/>
    </row>
    <row r="9944" spans="4:5" ht="26.1" customHeight="1">
      <c r="D9944" s="64"/>
      <c r="E9944" s="71"/>
    </row>
    <row r="9945" spans="4:5" ht="26.1" customHeight="1">
      <c r="D9945" s="64"/>
      <c r="E9945" s="71"/>
    </row>
    <row r="9946" spans="4:5" ht="26.1" customHeight="1">
      <c r="D9946" s="64"/>
      <c r="E9946" s="71"/>
    </row>
    <row r="9947" spans="4:5" ht="26.1" customHeight="1">
      <c r="D9947" s="64"/>
      <c r="E9947" s="71"/>
    </row>
    <row r="9948" spans="4:5" ht="26.1" customHeight="1">
      <c r="D9948" s="64"/>
      <c r="E9948" s="71"/>
    </row>
    <row r="9949" spans="4:5" ht="26.1" customHeight="1">
      <c r="D9949" s="64"/>
      <c r="E9949" s="71"/>
    </row>
    <row r="9950" spans="4:5" ht="26.1" customHeight="1">
      <c r="D9950" s="64"/>
      <c r="E9950" s="71"/>
    </row>
    <row r="9951" spans="4:5" ht="26.1" customHeight="1">
      <c r="D9951" s="64"/>
      <c r="E9951" s="71"/>
    </row>
    <row r="9952" spans="4:5" ht="26.1" customHeight="1">
      <c r="D9952" s="64"/>
      <c r="E9952" s="71"/>
    </row>
    <row r="9953" spans="4:5" ht="26.1" customHeight="1">
      <c r="D9953" s="64"/>
      <c r="E9953" s="71"/>
    </row>
    <row r="9954" spans="4:5" ht="26.1" customHeight="1">
      <c r="D9954" s="64"/>
      <c r="E9954" s="71"/>
    </row>
    <row r="9955" spans="4:5" ht="26.1" customHeight="1">
      <c r="D9955" s="64"/>
      <c r="E9955" s="71"/>
    </row>
    <row r="9956" spans="4:5" ht="26.1" customHeight="1">
      <c r="D9956" s="64"/>
      <c r="E9956" s="71"/>
    </row>
    <row r="9957" spans="4:5" ht="26.1" customHeight="1">
      <c r="D9957" s="64"/>
      <c r="E9957" s="71"/>
    </row>
    <row r="9958" spans="4:5" ht="26.1" customHeight="1">
      <c r="D9958" s="64"/>
      <c r="E9958" s="71"/>
    </row>
    <row r="9959" spans="4:5" ht="26.1" customHeight="1">
      <c r="D9959" s="64"/>
      <c r="E9959" s="71"/>
    </row>
    <row r="9960" spans="4:5" ht="26.1" customHeight="1">
      <c r="D9960" s="64"/>
      <c r="E9960" s="71"/>
    </row>
    <row r="9961" spans="4:5" ht="26.1" customHeight="1">
      <c r="D9961" s="64"/>
      <c r="E9961" s="71"/>
    </row>
    <row r="9962" spans="4:5" ht="26.1" customHeight="1">
      <c r="D9962" s="64"/>
      <c r="E9962" s="71"/>
    </row>
    <row r="9963" spans="4:5" ht="26.1" customHeight="1">
      <c r="D9963" s="64"/>
      <c r="E9963" s="71"/>
    </row>
    <row r="9964" spans="4:5" ht="26.1" customHeight="1">
      <c r="D9964" s="64"/>
      <c r="E9964" s="71"/>
    </row>
    <row r="9965" spans="4:5" ht="26.1" customHeight="1">
      <c r="D9965" s="64"/>
      <c r="E9965" s="71"/>
    </row>
    <row r="9966" spans="4:5" ht="26.1" customHeight="1">
      <c r="D9966" s="64"/>
      <c r="E9966" s="71"/>
    </row>
    <row r="9967" spans="4:5" ht="26.1" customHeight="1">
      <c r="D9967" s="64"/>
      <c r="E9967" s="71"/>
    </row>
    <row r="9968" spans="4:5" ht="26.1" customHeight="1">
      <c r="D9968" s="64"/>
      <c r="E9968" s="71"/>
    </row>
    <row r="9969" spans="4:5" ht="26.1" customHeight="1">
      <c r="D9969" s="64"/>
      <c r="E9969" s="71"/>
    </row>
    <row r="9970" spans="4:5" ht="26.1" customHeight="1">
      <c r="D9970" s="64"/>
      <c r="E9970" s="71"/>
    </row>
    <row r="9971" spans="4:5" ht="26.1" customHeight="1">
      <c r="D9971" s="64"/>
      <c r="E9971" s="71"/>
    </row>
    <row r="9972" spans="4:5" ht="26.1" customHeight="1">
      <c r="D9972" s="64"/>
      <c r="E9972" s="71"/>
    </row>
    <row r="9973" spans="4:5" ht="26.1" customHeight="1">
      <c r="D9973" s="64"/>
      <c r="E9973" s="71"/>
    </row>
    <row r="9974" spans="4:5" ht="26.1" customHeight="1">
      <c r="D9974" s="64"/>
      <c r="E9974" s="71"/>
    </row>
    <row r="9975" spans="4:5" ht="26.1" customHeight="1">
      <c r="D9975" s="64"/>
      <c r="E9975" s="71"/>
    </row>
    <row r="9976" spans="4:5" ht="26.1" customHeight="1">
      <c r="D9976" s="64"/>
      <c r="E9976" s="71"/>
    </row>
    <row r="9977" spans="4:5" ht="26.1" customHeight="1">
      <c r="D9977" s="64"/>
      <c r="E9977" s="71"/>
    </row>
    <row r="9978" spans="4:5" ht="26.1" customHeight="1">
      <c r="D9978" s="64"/>
      <c r="E9978" s="71"/>
    </row>
    <row r="9979" spans="4:5" ht="26.1" customHeight="1">
      <c r="D9979" s="64"/>
      <c r="E9979" s="71"/>
    </row>
    <row r="9980" spans="4:5" ht="26.1" customHeight="1">
      <c r="D9980" s="64"/>
      <c r="E9980" s="71"/>
    </row>
    <row r="9981" spans="4:5" ht="26.1" customHeight="1">
      <c r="D9981" s="64"/>
      <c r="E9981" s="71"/>
    </row>
    <row r="9982" spans="4:5" ht="26.1" customHeight="1">
      <c r="D9982" s="64"/>
      <c r="E9982" s="71"/>
    </row>
    <row r="9983" spans="4:5" ht="26.1" customHeight="1">
      <c r="D9983" s="64"/>
      <c r="E9983" s="71"/>
    </row>
    <row r="9984" spans="4:5" ht="26.1" customHeight="1">
      <c r="D9984" s="64"/>
      <c r="E9984" s="71"/>
    </row>
    <row r="9985" spans="4:5" ht="26.1" customHeight="1">
      <c r="D9985" s="64"/>
      <c r="E9985" s="71"/>
    </row>
    <row r="9986" spans="4:5" ht="26.1" customHeight="1">
      <c r="D9986" s="64"/>
      <c r="E9986" s="71"/>
    </row>
    <row r="9987" spans="4:5" ht="26.1" customHeight="1">
      <c r="D9987" s="64"/>
      <c r="E9987" s="71"/>
    </row>
    <row r="9988" spans="4:5" ht="26.1" customHeight="1">
      <c r="D9988" s="64"/>
      <c r="E9988" s="71"/>
    </row>
    <row r="9989" spans="4:5" ht="26.1" customHeight="1">
      <c r="D9989" s="64"/>
      <c r="E9989" s="71"/>
    </row>
    <row r="9990" spans="4:5" ht="26.1" customHeight="1">
      <c r="D9990" s="64"/>
      <c r="E9990" s="71"/>
    </row>
    <row r="9991" spans="4:5" ht="26.1" customHeight="1">
      <c r="D9991" s="64"/>
      <c r="E9991" s="71"/>
    </row>
    <row r="9992" spans="4:5" ht="26.1" customHeight="1">
      <c r="D9992" s="64"/>
      <c r="E9992" s="71"/>
    </row>
    <row r="9993" spans="4:5" ht="26.1" customHeight="1">
      <c r="D9993" s="64"/>
      <c r="E9993" s="71"/>
    </row>
    <row r="9994" spans="4:5" ht="26.1" customHeight="1">
      <c r="D9994" s="64"/>
      <c r="E9994" s="71"/>
    </row>
    <row r="9995" spans="4:5" ht="26.1" customHeight="1">
      <c r="D9995" s="64"/>
      <c r="E9995" s="71"/>
    </row>
    <row r="9996" spans="4:5" ht="26.1" customHeight="1">
      <c r="D9996" s="64"/>
      <c r="E9996" s="71"/>
    </row>
    <row r="9997" spans="4:5" ht="26.1" customHeight="1">
      <c r="D9997" s="64"/>
      <c r="E9997" s="71"/>
    </row>
    <row r="9998" spans="4:5" ht="26.1" customHeight="1">
      <c r="D9998" s="64"/>
      <c r="E9998" s="71"/>
    </row>
    <row r="9999" spans="4:5" ht="26.1" customHeight="1">
      <c r="D9999" s="64"/>
      <c r="E9999" s="71"/>
    </row>
    <row r="10000" spans="4:5" ht="26.1" customHeight="1">
      <c r="D10000" s="64"/>
      <c r="E10000" s="71"/>
    </row>
    <row r="10001" spans="4:5" ht="26.1" customHeight="1">
      <c r="D10001" s="64"/>
      <c r="E10001" s="71"/>
    </row>
    <row r="10002" spans="4:5" ht="26.1" customHeight="1">
      <c r="D10002" s="64"/>
      <c r="E10002" s="71"/>
    </row>
    <row r="10003" spans="4:5" ht="26.1" customHeight="1">
      <c r="D10003" s="64"/>
      <c r="E10003" s="71"/>
    </row>
    <row r="10004" spans="4:5" ht="26.1" customHeight="1">
      <c r="D10004" s="64"/>
      <c r="E10004" s="71"/>
    </row>
    <row r="10005" spans="4:5" ht="26.1" customHeight="1">
      <c r="D10005" s="64"/>
      <c r="E10005" s="71"/>
    </row>
    <row r="10006" spans="4:5" ht="26.1" customHeight="1">
      <c r="D10006" s="64"/>
      <c r="E10006" s="71"/>
    </row>
    <row r="10007" spans="4:5" ht="26.1" customHeight="1">
      <c r="D10007" s="64"/>
      <c r="E10007" s="71"/>
    </row>
    <row r="10008" spans="4:5" ht="26.1" customHeight="1">
      <c r="D10008" s="64"/>
      <c r="E10008" s="71"/>
    </row>
    <row r="10009" spans="4:5" ht="26.1" customHeight="1">
      <c r="D10009" s="64"/>
      <c r="E10009" s="71"/>
    </row>
    <row r="10010" spans="4:5" ht="26.1" customHeight="1">
      <c r="D10010" s="64"/>
      <c r="E10010" s="71"/>
    </row>
    <row r="10011" spans="4:5" ht="26.1" customHeight="1">
      <c r="D10011" s="64"/>
      <c r="E10011" s="71"/>
    </row>
    <row r="10012" spans="4:5" ht="26.1" customHeight="1">
      <c r="D10012" s="64"/>
      <c r="E10012" s="71"/>
    </row>
    <row r="10013" spans="4:5" ht="26.1" customHeight="1">
      <c r="D10013" s="64"/>
      <c r="E10013" s="71"/>
    </row>
    <row r="10014" spans="4:5" ht="26.1" customHeight="1">
      <c r="D10014" s="64"/>
      <c r="E10014" s="71"/>
    </row>
    <row r="10015" spans="4:5" ht="26.1" customHeight="1">
      <c r="D10015" s="64"/>
      <c r="E10015" s="71"/>
    </row>
    <row r="10016" spans="4:5" ht="26.1" customHeight="1">
      <c r="D10016" s="64"/>
      <c r="E10016" s="71"/>
    </row>
    <row r="10017" spans="4:5" ht="26.1" customHeight="1">
      <c r="D10017" s="64"/>
      <c r="E10017" s="71"/>
    </row>
    <row r="10018" spans="4:5" ht="26.1" customHeight="1">
      <c r="D10018" s="64"/>
      <c r="E10018" s="71"/>
    </row>
    <row r="10019" spans="4:5" ht="26.1" customHeight="1">
      <c r="D10019" s="64"/>
      <c r="E10019" s="71"/>
    </row>
    <row r="10020" spans="4:5" ht="26.1" customHeight="1">
      <c r="D10020" s="64"/>
      <c r="E10020" s="71"/>
    </row>
    <row r="10021" spans="4:5" ht="26.1" customHeight="1">
      <c r="D10021" s="64"/>
      <c r="E10021" s="71"/>
    </row>
    <row r="10022" spans="4:5" ht="26.1" customHeight="1">
      <c r="D10022" s="64"/>
      <c r="E10022" s="71"/>
    </row>
    <row r="10023" spans="4:5" ht="26.1" customHeight="1">
      <c r="D10023" s="64"/>
      <c r="E10023" s="71"/>
    </row>
    <row r="10024" spans="4:5" ht="26.1" customHeight="1">
      <c r="D10024" s="64"/>
      <c r="E10024" s="71"/>
    </row>
    <row r="10025" spans="4:5" ht="26.1" customHeight="1">
      <c r="D10025" s="64"/>
      <c r="E10025" s="71"/>
    </row>
    <row r="10026" spans="4:5" ht="26.1" customHeight="1">
      <c r="D10026" s="64"/>
      <c r="E10026" s="71"/>
    </row>
    <row r="10027" spans="4:5" ht="26.1" customHeight="1">
      <c r="D10027" s="64"/>
      <c r="E10027" s="71"/>
    </row>
    <row r="10028" spans="4:5" ht="26.1" customHeight="1">
      <c r="D10028" s="64"/>
      <c r="E10028" s="71"/>
    </row>
    <row r="10029" spans="4:5" ht="26.1" customHeight="1">
      <c r="D10029" s="64"/>
      <c r="E10029" s="71"/>
    </row>
    <row r="10030" spans="4:5" ht="26.1" customHeight="1">
      <c r="D10030" s="64"/>
      <c r="E10030" s="71"/>
    </row>
    <row r="10031" spans="4:5" ht="26.1" customHeight="1">
      <c r="D10031" s="64"/>
      <c r="E10031" s="71"/>
    </row>
    <row r="10032" spans="4:5" ht="26.1" customHeight="1">
      <c r="D10032" s="64"/>
      <c r="E10032" s="71"/>
    </row>
    <row r="10033" spans="4:5" ht="26.1" customHeight="1">
      <c r="D10033" s="64"/>
      <c r="E10033" s="71"/>
    </row>
    <row r="10034" spans="4:5" ht="26.1" customHeight="1">
      <c r="D10034" s="64"/>
      <c r="E10034" s="71"/>
    </row>
    <row r="10035" spans="4:5" ht="26.1" customHeight="1">
      <c r="D10035" s="64"/>
      <c r="E10035" s="71"/>
    </row>
    <row r="10036" spans="4:5" ht="26.1" customHeight="1">
      <c r="D10036" s="64"/>
      <c r="E10036" s="71"/>
    </row>
    <row r="10037" spans="4:5" ht="26.1" customHeight="1">
      <c r="D10037" s="64"/>
      <c r="E10037" s="71"/>
    </row>
    <row r="10038" spans="4:5" ht="26.1" customHeight="1">
      <c r="D10038" s="64"/>
      <c r="E10038" s="71"/>
    </row>
    <row r="10039" spans="4:5" ht="26.1" customHeight="1">
      <c r="D10039" s="64"/>
      <c r="E10039" s="71"/>
    </row>
    <row r="10040" spans="4:5" ht="26.1" customHeight="1">
      <c r="D10040" s="64"/>
      <c r="E10040" s="71"/>
    </row>
    <row r="10041" spans="4:5" ht="26.1" customHeight="1">
      <c r="D10041" s="64"/>
      <c r="E10041" s="71"/>
    </row>
    <row r="10042" spans="4:5" ht="26.1" customHeight="1">
      <c r="D10042" s="64"/>
      <c r="E10042" s="71"/>
    </row>
    <row r="10043" spans="4:5" ht="26.1" customHeight="1">
      <c r="D10043" s="64"/>
      <c r="E10043" s="71"/>
    </row>
    <row r="10044" spans="4:5" ht="26.1" customHeight="1">
      <c r="D10044" s="64"/>
      <c r="E10044" s="71"/>
    </row>
    <row r="10045" spans="4:5" ht="26.1" customHeight="1">
      <c r="D10045" s="64"/>
      <c r="E10045" s="71"/>
    </row>
    <row r="10046" spans="4:5" ht="26.1" customHeight="1">
      <c r="D10046" s="64"/>
      <c r="E10046" s="71"/>
    </row>
    <row r="10047" spans="4:5" ht="26.1" customHeight="1">
      <c r="D10047" s="64"/>
      <c r="E10047" s="71"/>
    </row>
    <row r="10048" spans="4:5" ht="26.1" customHeight="1">
      <c r="D10048" s="64"/>
      <c r="E10048" s="71"/>
    </row>
    <row r="10049" spans="4:5" ht="26.1" customHeight="1">
      <c r="D10049" s="64"/>
      <c r="E10049" s="71"/>
    </row>
    <row r="10050" spans="4:5" ht="26.1" customHeight="1">
      <c r="D10050" s="64"/>
      <c r="E10050" s="71"/>
    </row>
    <row r="10051" spans="4:5" ht="26.1" customHeight="1">
      <c r="D10051" s="64"/>
      <c r="E10051" s="71"/>
    </row>
    <row r="10052" spans="4:5" ht="26.1" customHeight="1">
      <c r="D10052" s="64"/>
      <c r="E10052" s="71"/>
    </row>
    <row r="10053" spans="4:5" ht="26.1" customHeight="1">
      <c r="D10053" s="64"/>
      <c r="E10053" s="71"/>
    </row>
    <row r="10054" spans="4:5" ht="26.1" customHeight="1">
      <c r="D10054" s="64"/>
      <c r="E10054" s="71"/>
    </row>
    <row r="10055" spans="4:5" ht="26.1" customHeight="1">
      <c r="D10055" s="64"/>
      <c r="E10055" s="71"/>
    </row>
    <row r="10056" spans="4:5" ht="26.1" customHeight="1">
      <c r="D10056" s="64"/>
      <c r="E10056" s="71"/>
    </row>
    <row r="10057" spans="4:5" ht="26.1" customHeight="1">
      <c r="D10057" s="64"/>
      <c r="E10057" s="71"/>
    </row>
    <row r="10058" spans="4:5" ht="26.1" customHeight="1">
      <c r="D10058" s="64"/>
      <c r="E10058" s="71"/>
    </row>
    <row r="10059" spans="4:5" ht="26.1" customHeight="1">
      <c r="D10059" s="64"/>
      <c r="E10059" s="71"/>
    </row>
    <row r="10060" spans="4:5" ht="26.1" customHeight="1">
      <c r="D10060" s="64"/>
      <c r="E10060" s="71"/>
    </row>
    <row r="10061" spans="4:5" ht="26.1" customHeight="1">
      <c r="D10061" s="64"/>
      <c r="E10061" s="71"/>
    </row>
    <row r="10062" spans="4:5" ht="26.1" customHeight="1">
      <c r="D10062" s="64"/>
      <c r="E10062" s="71"/>
    </row>
    <row r="10063" spans="4:5" ht="26.1" customHeight="1">
      <c r="D10063" s="64"/>
      <c r="E10063" s="71"/>
    </row>
    <row r="10064" spans="4:5" ht="26.1" customHeight="1">
      <c r="D10064" s="64"/>
      <c r="E10064" s="71"/>
    </row>
    <row r="10065" spans="4:5" ht="26.1" customHeight="1">
      <c r="D10065" s="64"/>
      <c r="E10065" s="71"/>
    </row>
    <row r="10066" spans="4:5" ht="26.1" customHeight="1">
      <c r="D10066" s="64"/>
      <c r="E10066" s="71"/>
    </row>
    <row r="10067" spans="4:5" ht="26.1" customHeight="1">
      <c r="D10067" s="64"/>
      <c r="E10067" s="71"/>
    </row>
    <row r="10068" spans="4:5" ht="26.1" customHeight="1">
      <c r="D10068" s="64"/>
      <c r="E10068" s="71"/>
    </row>
    <row r="10069" spans="4:5" ht="26.1" customHeight="1">
      <c r="D10069" s="64"/>
      <c r="E10069" s="71"/>
    </row>
    <row r="10070" spans="4:5" ht="26.1" customHeight="1">
      <c r="D10070" s="64"/>
      <c r="E10070" s="71"/>
    </row>
    <row r="10071" spans="4:5" ht="26.1" customHeight="1">
      <c r="D10071" s="64"/>
      <c r="E10071" s="71"/>
    </row>
    <row r="10072" spans="4:5" ht="26.1" customHeight="1">
      <c r="D10072" s="64"/>
      <c r="E10072" s="71"/>
    </row>
    <row r="10073" spans="4:5" ht="26.1" customHeight="1">
      <c r="D10073" s="64"/>
      <c r="E10073" s="71"/>
    </row>
    <row r="10074" spans="4:5" ht="26.1" customHeight="1">
      <c r="D10074" s="64"/>
      <c r="E10074" s="71"/>
    </row>
    <row r="10075" spans="4:5" ht="26.1" customHeight="1">
      <c r="D10075" s="64"/>
      <c r="E10075" s="71"/>
    </row>
    <row r="10076" spans="4:5" ht="26.1" customHeight="1">
      <c r="D10076" s="64"/>
      <c r="E10076" s="71"/>
    </row>
    <row r="10077" spans="4:5" ht="26.1" customHeight="1">
      <c r="D10077" s="64"/>
      <c r="E10077" s="71"/>
    </row>
    <row r="10078" spans="4:5" ht="26.1" customHeight="1">
      <c r="D10078" s="64"/>
      <c r="E10078" s="71"/>
    </row>
    <row r="10079" spans="4:5" ht="26.1" customHeight="1">
      <c r="D10079" s="64"/>
      <c r="E10079" s="71"/>
    </row>
    <row r="10080" spans="4:5" ht="26.1" customHeight="1">
      <c r="D10080" s="64"/>
      <c r="E10080" s="71"/>
    </row>
    <row r="10081" spans="4:5" ht="26.1" customHeight="1">
      <c r="D10081" s="64"/>
      <c r="E10081" s="71"/>
    </row>
    <row r="10082" spans="4:5" ht="26.1" customHeight="1">
      <c r="D10082" s="64"/>
      <c r="E10082" s="71"/>
    </row>
    <row r="10083" spans="4:5" ht="26.1" customHeight="1">
      <c r="D10083" s="64"/>
      <c r="E10083" s="71"/>
    </row>
    <row r="10084" spans="4:5" ht="26.1" customHeight="1">
      <c r="D10084" s="64"/>
      <c r="E10084" s="71"/>
    </row>
    <row r="10085" spans="4:5" ht="26.1" customHeight="1">
      <c r="D10085" s="64"/>
      <c r="E10085" s="71"/>
    </row>
    <row r="10086" spans="4:5" ht="26.1" customHeight="1">
      <c r="D10086" s="64"/>
      <c r="E10086" s="71"/>
    </row>
    <row r="10087" spans="4:5" ht="26.1" customHeight="1">
      <c r="D10087" s="64"/>
      <c r="E10087" s="71"/>
    </row>
    <row r="10088" spans="4:5" ht="26.1" customHeight="1">
      <c r="D10088" s="64"/>
      <c r="E10088" s="71"/>
    </row>
    <row r="10089" spans="4:5" ht="26.1" customHeight="1">
      <c r="D10089" s="64"/>
      <c r="E10089" s="71"/>
    </row>
    <row r="10090" spans="4:5" ht="26.1" customHeight="1">
      <c r="D10090" s="64"/>
      <c r="E10090" s="71"/>
    </row>
    <row r="10091" spans="4:5" ht="26.1" customHeight="1">
      <c r="D10091" s="64"/>
      <c r="E10091" s="71"/>
    </row>
    <row r="10092" spans="4:5" ht="26.1" customHeight="1">
      <c r="D10092" s="64"/>
      <c r="E10092" s="71"/>
    </row>
    <row r="10093" spans="4:5" ht="26.1" customHeight="1">
      <c r="D10093" s="64"/>
      <c r="E10093" s="71"/>
    </row>
    <row r="10094" spans="4:5" ht="26.1" customHeight="1">
      <c r="D10094" s="64"/>
      <c r="E10094" s="71"/>
    </row>
    <row r="10095" spans="4:5" ht="26.1" customHeight="1">
      <c r="D10095" s="64"/>
      <c r="E10095" s="71"/>
    </row>
    <row r="10096" spans="4:5" ht="26.1" customHeight="1">
      <c r="D10096" s="64"/>
      <c r="E10096" s="71"/>
    </row>
    <row r="10097" spans="4:5" ht="26.1" customHeight="1">
      <c r="D10097" s="64"/>
      <c r="E10097" s="71"/>
    </row>
    <row r="10098" spans="4:5" ht="26.1" customHeight="1">
      <c r="D10098" s="64"/>
      <c r="E10098" s="71"/>
    </row>
    <row r="10099" spans="4:5" ht="26.1" customHeight="1">
      <c r="D10099" s="64"/>
      <c r="E10099" s="71"/>
    </row>
  </sheetData>
  <mergeCells count="2">
    <mergeCell ref="B4:D4"/>
    <mergeCell ref="B5:C5"/>
  </mergeCells>
  <phoneticPr fontId="5"/>
  <printOptions horizontalCentered="1" verticalCentered="1" gridLinesSet="0"/>
  <pageMargins left="0.78740157480314965" right="0.59055118110236227" top="0.78740157480314965" bottom="0.59055118110236227" header="0.39370078740157483" footer="0.39370078740157483"/>
  <pageSetup paperSize="9" firstPageNumber="8" orientation="portrait" useFirstPageNumber="1" r:id="rId1"/>
  <headerFooter scaleWithDoc="0" alignWithMargins="0">
    <oddFooter>&amp;C&amp;"ＭＳ Ｐ明朝,標準"独立行政法人国立高等専門学校機構&amp;R&amp;"ＭＳ Ｐ明朝,標準"&amp;P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9" tint="0.39997558519241921"/>
    <pageSetUpPr fitToPage="1"/>
  </sheetPr>
  <dimension ref="A1:L318"/>
  <sheetViews>
    <sheetView showZeros="0" view="pageBreakPreview" topLeftCell="A106" zoomScaleNormal="130" zoomScaleSheetLayoutView="100" workbookViewId="0">
      <selection activeCell="J116" sqref="J116"/>
    </sheetView>
  </sheetViews>
  <sheetFormatPr defaultColWidth="9" defaultRowHeight="12"/>
  <cols>
    <col min="1" max="1" width="6.25" style="499" bestFit="1" customWidth="1"/>
    <col min="2" max="2" width="5.75" style="494" customWidth="1"/>
    <col min="3" max="3" width="16.125" style="609" customWidth="1"/>
    <col min="4" max="4" width="7" style="499" hidden="1" customWidth="1"/>
    <col min="5" max="5" width="19.375" style="610" customWidth="1"/>
    <col min="6" max="6" width="26.75" style="499" customWidth="1"/>
    <col min="7" max="7" width="7.5" style="611" customWidth="1"/>
    <col min="8" max="8" width="5.625" style="499" bestFit="1" customWidth="1"/>
    <col min="9" max="9" width="8.625" style="499" bestFit="1" customWidth="1"/>
    <col min="10" max="10" width="12.375" style="612" bestFit="1" customWidth="1"/>
    <col min="11" max="11" width="10" style="499" customWidth="1"/>
    <col min="12" max="12" width="15" style="499" customWidth="1"/>
    <col min="13" max="13" width="65.625" style="499" customWidth="1"/>
    <col min="14" max="16384" width="9" style="499"/>
  </cols>
  <sheetData>
    <row r="1" spans="1:12" ht="13.5" customHeight="1">
      <c r="A1" s="493"/>
      <c r="C1" s="495"/>
      <c r="D1" s="496"/>
      <c r="E1" s="494"/>
      <c r="F1" s="494"/>
      <c r="G1" s="497"/>
      <c r="H1" s="498"/>
      <c r="I1" s="494"/>
      <c r="J1" s="494"/>
      <c r="K1" s="494"/>
    </row>
    <row r="2" spans="1:12" ht="12.75" customHeight="1" thickBot="1">
      <c r="A2" s="493"/>
      <c r="C2" s="500"/>
      <c r="D2" s="501"/>
      <c r="E2" s="501"/>
      <c r="F2" s="494"/>
      <c r="G2" s="497"/>
      <c r="H2" s="498"/>
      <c r="I2" s="494"/>
      <c r="J2" s="494"/>
      <c r="K2" s="494"/>
    </row>
    <row r="3" spans="1:12" ht="20.100000000000001" customHeight="1" thickBot="1">
      <c r="A3" s="493"/>
      <c r="B3" s="502" t="s">
        <v>964</v>
      </c>
      <c r="C3" s="503"/>
      <c r="E3" s="502" t="str">
        <f>種目!C1</f>
        <v>鈴鹿工業高専ライフライン再生Ⅲ（電気設備）工事</v>
      </c>
      <c r="F3" s="504"/>
      <c r="G3" s="497"/>
      <c r="H3" s="498"/>
      <c r="I3" s="505"/>
      <c r="J3" s="494"/>
      <c r="K3" s="494"/>
    </row>
    <row r="4" spans="1:12" ht="20.100000000000001" customHeight="1" thickBot="1">
      <c r="A4" s="493"/>
      <c r="B4" s="506"/>
      <c r="C4" s="495" t="s">
        <v>9</v>
      </c>
      <c r="D4" s="507"/>
      <c r="E4" s="507"/>
      <c r="F4" s="507"/>
      <c r="G4" s="497"/>
      <c r="H4" s="498"/>
      <c r="I4" s="505"/>
      <c r="J4" s="494"/>
      <c r="K4" s="494"/>
    </row>
    <row r="5" spans="1:12" ht="27.75" customHeight="1" thickBot="1">
      <c r="A5" s="493"/>
      <c r="C5" s="508" t="s">
        <v>963</v>
      </c>
      <c r="D5" s="509" t="s">
        <v>962</v>
      </c>
      <c r="E5" s="508" t="s">
        <v>961</v>
      </c>
      <c r="F5" s="510" t="s">
        <v>960</v>
      </c>
      <c r="G5" s="511" t="s">
        <v>68</v>
      </c>
      <c r="H5" s="508" t="s">
        <v>210</v>
      </c>
      <c r="I5" s="512" t="s">
        <v>959</v>
      </c>
      <c r="J5" s="512" t="s">
        <v>958</v>
      </c>
      <c r="K5" s="508" t="s">
        <v>69</v>
      </c>
    </row>
    <row r="6" spans="1:12" ht="27.75" customHeight="1" thickBot="1">
      <c r="A6" s="493">
        <f t="shared" ref="A6:A91" si="0">IF(A5=25,1,A5+1)</f>
        <v>1</v>
      </c>
      <c r="B6" s="499"/>
      <c r="C6" s="513" t="s">
        <v>944</v>
      </c>
      <c r="E6" s="514" t="str">
        <f>+'細目（ﾗｲﾌﾗｲﾝ）'!B5&amp;'細目（ﾗｲﾌﾗｲﾝ）'!C5</f>
        <v>Ⅰ.ﾗｲﾌﾗｲﾝ再生工事</v>
      </c>
      <c r="F6" s="515"/>
      <c r="G6" s="516" t="str">
        <f>'細目（ﾗｲﾌﾗｲﾝ）'!$B$6</f>
        <v>　1.構内配電線路</v>
      </c>
      <c r="H6" s="517"/>
      <c r="I6" s="518"/>
      <c r="J6" s="514"/>
      <c r="K6" s="519"/>
    </row>
    <row r="7" spans="1:12" ht="27.95" customHeight="1">
      <c r="A7" s="493">
        <f t="shared" si="0"/>
        <v>2</v>
      </c>
      <c r="B7" s="520"/>
      <c r="C7" s="521" t="s">
        <v>1210</v>
      </c>
      <c r="D7" s="522"/>
      <c r="E7" s="523" t="s">
        <v>1210</v>
      </c>
      <c r="F7" s="524"/>
      <c r="G7" s="525">
        <v>1</v>
      </c>
      <c r="H7" s="526" t="s">
        <v>974</v>
      </c>
      <c r="I7" s="527"/>
      <c r="J7" s="528">
        <f>+I7*G7</f>
        <v>0</v>
      </c>
      <c r="K7" s="529" t="s">
        <v>950</v>
      </c>
      <c r="L7" s="494"/>
    </row>
    <row r="8" spans="1:12" ht="27.75" customHeight="1">
      <c r="A8" s="493">
        <f t="shared" si="0"/>
        <v>3</v>
      </c>
      <c r="B8" s="520"/>
      <c r="C8" s="521"/>
      <c r="D8" s="522"/>
      <c r="E8" s="530"/>
      <c r="F8" s="524"/>
      <c r="G8" s="525"/>
      <c r="H8" s="526"/>
      <c r="I8" s="531" t="s">
        <v>952</v>
      </c>
      <c r="J8" s="528">
        <f>SUM(J7:J7)</f>
        <v>0</v>
      </c>
      <c r="K8" s="529"/>
      <c r="L8" s="494"/>
    </row>
    <row r="9" spans="1:12" ht="27.75" customHeight="1" thickBot="1">
      <c r="A9" s="493">
        <f t="shared" si="0"/>
        <v>4</v>
      </c>
      <c r="B9" s="520"/>
      <c r="C9" s="532"/>
      <c r="D9" s="533"/>
      <c r="E9" s="534"/>
      <c r="F9" s="535"/>
      <c r="G9" s="536"/>
      <c r="H9" s="537"/>
      <c r="I9" s="538"/>
      <c r="J9" s="539"/>
      <c r="K9" s="540"/>
      <c r="L9" s="494"/>
    </row>
    <row r="10" spans="1:12" ht="27.95" customHeight="1" thickTop="1">
      <c r="A10" s="493">
        <f t="shared" si="0"/>
        <v>5</v>
      </c>
      <c r="B10" s="520"/>
      <c r="C10" s="521" t="s">
        <v>1163</v>
      </c>
      <c r="D10" s="522"/>
      <c r="E10" s="523" t="s">
        <v>1165</v>
      </c>
      <c r="F10" s="524" t="s">
        <v>1166</v>
      </c>
      <c r="G10" s="525">
        <v>1</v>
      </c>
      <c r="H10" s="526" t="s">
        <v>59</v>
      </c>
      <c r="I10" s="527"/>
      <c r="J10" s="528">
        <f t="shared" ref="J10:J11" si="1">INT(+I10*G10)</f>
        <v>0</v>
      </c>
      <c r="K10" s="529" t="s">
        <v>950</v>
      </c>
      <c r="L10" s="494"/>
    </row>
    <row r="11" spans="1:12" ht="27.95" customHeight="1">
      <c r="A11" s="493">
        <f t="shared" si="0"/>
        <v>6</v>
      </c>
      <c r="B11" s="520"/>
      <c r="C11" s="521"/>
      <c r="D11" s="522"/>
      <c r="E11" s="562" t="s">
        <v>1165</v>
      </c>
      <c r="F11" s="524" t="s">
        <v>1287</v>
      </c>
      <c r="G11" s="525">
        <v>1</v>
      </c>
      <c r="H11" s="526" t="s">
        <v>59</v>
      </c>
      <c r="I11" s="527"/>
      <c r="J11" s="528">
        <f t="shared" si="1"/>
        <v>0</v>
      </c>
      <c r="K11" s="529" t="s">
        <v>950</v>
      </c>
      <c r="L11" s="494"/>
    </row>
    <row r="12" spans="1:12" ht="27.75" customHeight="1">
      <c r="A12" s="493">
        <f t="shared" si="0"/>
        <v>7</v>
      </c>
      <c r="B12" s="520"/>
      <c r="C12" s="521"/>
      <c r="D12" s="522"/>
      <c r="E12" s="530"/>
      <c r="F12" s="524"/>
      <c r="G12" s="525"/>
      <c r="H12" s="526"/>
      <c r="I12" s="531" t="s">
        <v>952</v>
      </c>
      <c r="J12" s="528">
        <f>SUM(J10:J11)</f>
        <v>0</v>
      </c>
      <c r="K12" s="529"/>
      <c r="L12" s="494"/>
    </row>
    <row r="13" spans="1:12" ht="27.75" customHeight="1" thickBot="1">
      <c r="A13" s="493">
        <f t="shared" si="0"/>
        <v>8</v>
      </c>
      <c r="B13" s="520"/>
      <c r="C13" s="532"/>
      <c r="D13" s="533"/>
      <c r="E13" s="534"/>
      <c r="F13" s="535"/>
      <c r="G13" s="536"/>
      <c r="H13" s="537"/>
      <c r="I13" s="538"/>
      <c r="J13" s="539"/>
      <c r="K13" s="540"/>
      <c r="L13" s="494"/>
    </row>
    <row r="14" spans="1:12" ht="27.95" customHeight="1" thickTop="1">
      <c r="A14" s="493">
        <f t="shared" si="0"/>
        <v>9</v>
      </c>
      <c r="B14" s="520"/>
      <c r="C14" s="521" t="s">
        <v>1</v>
      </c>
      <c r="D14" s="522"/>
      <c r="E14" s="523" t="s">
        <v>1</v>
      </c>
      <c r="F14" s="524" t="s">
        <v>1169</v>
      </c>
      <c r="G14" s="525">
        <v>341</v>
      </c>
      <c r="H14" s="526" t="s">
        <v>945</v>
      </c>
      <c r="I14" s="527"/>
      <c r="J14" s="528">
        <f>INT(+I14*G14)</f>
        <v>0</v>
      </c>
      <c r="K14" s="529" t="s">
        <v>950</v>
      </c>
      <c r="L14" s="494"/>
    </row>
    <row r="15" spans="1:12" ht="27.95" customHeight="1">
      <c r="A15" s="493">
        <f>IF(A9=25,1,A9+1)</f>
        <v>5</v>
      </c>
      <c r="B15" s="520"/>
      <c r="C15" s="521"/>
      <c r="D15" s="522"/>
      <c r="E15" s="530" t="s">
        <v>1</v>
      </c>
      <c r="F15" s="524" t="s">
        <v>1311</v>
      </c>
      <c r="G15" s="525">
        <v>32</v>
      </c>
      <c r="H15" s="526" t="s">
        <v>71</v>
      </c>
      <c r="I15" s="527"/>
      <c r="J15" s="528">
        <f t="shared" ref="J15:J23" si="2">INT(+I15*G15)</f>
        <v>0</v>
      </c>
      <c r="K15" s="529" t="s">
        <v>950</v>
      </c>
      <c r="L15" s="494"/>
    </row>
    <row r="16" spans="1:12" ht="27.95" customHeight="1">
      <c r="A16" s="493">
        <f t="shared" si="0"/>
        <v>6</v>
      </c>
      <c r="B16" s="520"/>
      <c r="C16" s="521"/>
      <c r="D16" s="522"/>
      <c r="E16" s="530" t="s">
        <v>1</v>
      </c>
      <c r="F16" s="524" t="s">
        <v>1167</v>
      </c>
      <c r="G16" s="525">
        <v>12</v>
      </c>
      <c r="H16" s="526" t="s">
        <v>71</v>
      </c>
      <c r="I16" s="527"/>
      <c r="J16" s="528">
        <f t="shared" si="2"/>
        <v>0</v>
      </c>
      <c r="K16" s="529" t="s">
        <v>950</v>
      </c>
      <c r="L16" s="494"/>
    </row>
    <row r="17" spans="1:12" ht="27.95" customHeight="1">
      <c r="A17" s="493">
        <f t="shared" si="0"/>
        <v>7</v>
      </c>
      <c r="B17" s="520"/>
      <c r="C17" s="521"/>
      <c r="D17" s="522"/>
      <c r="E17" s="530" t="s">
        <v>1</v>
      </c>
      <c r="F17" s="524" t="s">
        <v>1168</v>
      </c>
      <c r="G17" s="525">
        <v>51</v>
      </c>
      <c r="H17" s="526" t="s">
        <v>71</v>
      </c>
      <c r="I17" s="527"/>
      <c r="J17" s="528">
        <f t="shared" si="2"/>
        <v>0</v>
      </c>
      <c r="K17" s="529" t="s">
        <v>950</v>
      </c>
      <c r="L17" s="494"/>
    </row>
    <row r="18" spans="1:12" ht="27.95" customHeight="1">
      <c r="A18" s="493">
        <f t="shared" si="0"/>
        <v>8</v>
      </c>
      <c r="B18" s="520"/>
      <c r="C18" s="521"/>
      <c r="D18" s="522"/>
      <c r="E18" s="530" t="s">
        <v>1</v>
      </c>
      <c r="F18" s="524" t="s">
        <v>1312</v>
      </c>
      <c r="G18" s="525">
        <v>24</v>
      </c>
      <c r="H18" s="526" t="s">
        <v>71</v>
      </c>
      <c r="I18" s="527"/>
      <c r="J18" s="528">
        <f t="shared" si="2"/>
        <v>0</v>
      </c>
      <c r="K18" s="529" t="s">
        <v>950</v>
      </c>
      <c r="L18" s="494"/>
    </row>
    <row r="19" spans="1:12" ht="27.95" customHeight="1">
      <c r="A19" s="493">
        <f t="shared" si="0"/>
        <v>9</v>
      </c>
      <c r="B19" s="520"/>
      <c r="C19" s="521"/>
      <c r="D19" s="522"/>
      <c r="E19" s="530" t="s">
        <v>1</v>
      </c>
      <c r="F19" s="524" t="s">
        <v>1172</v>
      </c>
      <c r="G19" s="525">
        <v>60</v>
      </c>
      <c r="H19" s="526" t="s">
        <v>71</v>
      </c>
      <c r="I19" s="527"/>
      <c r="J19" s="528">
        <f t="shared" si="2"/>
        <v>0</v>
      </c>
      <c r="K19" s="529" t="s">
        <v>950</v>
      </c>
      <c r="L19" s="494"/>
    </row>
    <row r="20" spans="1:12" ht="27.95" customHeight="1">
      <c r="A20" s="493">
        <f>IF(A14=25,1,A14+1)</f>
        <v>10</v>
      </c>
      <c r="B20" s="520"/>
      <c r="C20" s="521"/>
      <c r="D20" s="522"/>
      <c r="E20" s="530" t="s">
        <v>1</v>
      </c>
      <c r="F20" s="524" t="s">
        <v>1170</v>
      </c>
      <c r="G20" s="525">
        <v>310</v>
      </c>
      <c r="H20" s="526" t="s">
        <v>945</v>
      </c>
      <c r="I20" s="527"/>
      <c r="J20" s="528">
        <f t="shared" si="2"/>
        <v>0</v>
      </c>
      <c r="K20" s="529" t="s">
        <v>950</v>
      </c>
      <c r="L20" s="494"/>
    </row>
    <row r="21" spans="1:12" ht="27.95" customHeight="1">
      <c r="A21" s="493">
        <f t="shared" si="0"/>
        <v>11</v>
      </c>
      <c r="B21" s="520"/>
      <c r="C21" s="521"/>
      <c r="D21" s="522"/>
      <c r="E21" s="530" t="s">
        <v>1</v>
      </c>
      <c r="F21" s="524" t="s">
        <v>1313</v>
      </c>
      <c r="G21" s="525">
        <v>132</v>
      </c>
      <c r="H21" s="526" t="s">
        <v>946</v>
      </c>
      <c r="I21" s="527"/>
      <c r="J21" s="528">
        <f t="shared" si="2"/>
        <v>0</v>
      </c>
      <c r="K21" s="529" t="s">
        <v>950</v>
      </c>
      <c r="L21" s="494"/>
    </row>
    <row r="22" spans="1:12" ht="27.95" customHeight="1">
      <c r="A22" s="493">
        <f t="shared" si="0"/>
        <v>12</v>
      </c>
      <c r="B22" s="520"/>
      <c r="C22" s="521"/>
      <c r="D22" s="522"/>
      <c r="E22" s="530" t="s">
        <v>1</v>
      </c>
      <c r="F22" s="524" t="s">
        <v>1314</v>
      </c>
      <c r="G22" s="525">
        <v>23</v>
      </c>
      <c r="H22" s="526" t="s">
        <v>946</v>
      </c>
      <c r="I22" s="527"/>
      <c r="J22" s="528">
        <f t="shared" si="2"/>
        <v>0</v>
      </c>
      <c r="K22" s="529" t="s">
        <v>950</v>
      </c>
      <c r="L22" s="494"/>
    </row>
    <row r="23" spans="1:12" ht="27.95" customHeight="1">
      <c r="A23" s="493">
        <f t="shared" si="0"/>
        <v>13</v>
      </c>
      <c r="B23" s="520"/>
      <c r="C23" s="521"/>
      <c r="D23" s="522"/>
      <c r="E23" s="530" t="s">
        <v>1</v>
      </c>
      <c r="F23" s="524" t="s">
        <v>1171</v>
      </c>
      <c r="G23" s="525">
        <v>240</v>
      </c>
      <c r="H23" s="526" t="s">
        <v>945</v>
      </c>
      <c r="I23" s="527"/>
      <c r="J23" s="528">
        <f t="shared" si="2"/>
        <v>0</v>
      </c>
      <c r="K23" s="529" t="s">
        <v>950</v>
      </c>
      <c r="L23" s="494"/>
    </row>
    <row r="24" spans="1:12" ht="27.75" customHeight="1">
      <c r="A24" s="493">
        <f t="shared" si="0"/>
        <v>14</v>
      </c>
      <c r="B24" s="520"/>
      <c r="C24" s="521"/>
      <c r="D24" s="522"/>
      <c r="E24" s="530"/>
      <c r="F24" s="524"/>
      <c r="G24" s="525"/>
      <c r="H24" s="526"/>
      <c r="I24" s="531" t="s">
        <v>952</v>
      </c>
      <c r="J24" s="528">
        <f>SUM(J14:J23)</f>
        <v>0</v>
      </c>
      <c r="K24" s="529"/>
      <c r="L24" s="494"/>
    </row>
    <row r="25" spans="1:12" ht="27.75" customHeight="1" thickBot="1">
      <c r="A25" s="493">
        <f t="shared" si="0"/>
        <v>15</v>
      </c>
      <c r="B25" s="520"/>
      <c r="C25" s="532"/>
      <c r="D25" s="533"/>
      <c r="E25" s="534"/>
      <c r="F25" s="535"/>
      <c r="G25" s="536"/>
      <c r="H25" s="537"/>
      <c r="I25" s="538"/>
      <c r="J25" s="539"/>
      <c r="K25" s="540"/>
      <c r="L25" s="494"/>
    </row>
    <row r="26" spans="1:12" ht="27.75" customHeight="1" thickTop="1">
      <c r="A26" s="493">
        <f t="shared" si="0"/>
        <v>16</v>
      </c>
      <c r="B26" s="520"/>
      <c r="C26" s="521" t="s">
        <v>956</v>
      </c>
      <c r="D26" s="522"/>
      <c r="E26" s="530" t="s">
        <v>8</v>
      </c>
      <c r="F26" s="524" t="s">
        <v>1180</v>
      </c>
      <c r="G26" s="525">
        <v>159</v>
      </c>
      <c r="H26" s="526" t="s">
        <v>946</v>
      </c>
      <c r="I26" s="527"/>
      <c r="J26" s="528">
        <f t="shared" ref="J26:J56" si="3">INT(+I26*G26)</f>
        <v>0</v>
      </c>
      <c r="K26" s="529" t="s">
        <v>950</v>
      </c>
      <c r="L26" s="494"/>
    </row>
    <row r="27" spans="1:12" ht="27.75" customHeight="1">
      <c r="A27" s="493">
        <f t="shared" si="0"/>
        <v>17</v>
      </c>
      <c r="B27" s="520"/>
      <c r="C27" s="521"/>
      <c r="D27" s="522"/>
      <c r="E27" s="530" t="s">
        <v>8</v>
      </c>
      <c r="F27" s="524" t="s">
        <v>1205</v>
      </c>
      <c r="G27" s="525">
        <v>11</v>
      </c>
      <c r="H27" s="526" t="s">
        <v>945</v>
      </c>
      <c r="I27" s="527"/>
      <c r="J27" s="528">
        <f t="shared" si="3"/>
        <v>0</v>
      </c>
      <c r="K27" s="529" t="s">
        <v>950</v>
      </c>
      <c r="L27" s="494"/>
    </row>
    <row r="28" spans="1:12" ht="27.75" customHeight="1">
      <c r="A28" s="493">
        <f t="shared" si="0"/>
        <v>18</v>
      </c>
      <c r="B28" s="520"/>
      <c r="C28" s="521"/>
      <c r="D28" s="522"/>
      <c r="E28" s="530" t="s">
        <v>8</v>
      </c>
      <c r="F28" s="524" t="s">
        <v>1179</v>
      </c>
      <c r="G28" s="525">
        <v>16</v>
      </c>
      <c r="H28" s="526" t="s">
        <v>945</v>
      </c>
      <c r="I28" s="527"/>
      <c r="J28" s="528">
        <f t="shared" si="3"/>
        <v>0</v>
      </c>
      <c r="K28" s="529" t="s">
        <v>950</v>
      </c>
      <c r="L28" s="494"/>
    </row>
    <row r="29" spans="1:12" ht="27.95" customHeight="1">
      <c r="A29" s="493">
        <f t="shared" si="0"/>
        <v>19</v>
      </c>
      <c r="B29" s="520"/>
      <c r="C29" s="521"/>
      <c r="D29" s="522"/>
      <c r="E29" s="530" t="s">
        <v>8</v>
      </c>
      <c r="F29" s="524" t="s">
        <v>1315</v>
      </c>
      <c r="G29" s="525">
        <v>12</v>
      </c>
      <c r="H29" s="526" t="s">
        <v>945</v>
      </c>
      <c r="I29" s="527"/>
      <c r="J29" s="528">
        <f t="shared" si="3"/>
        <v>0</v>
      </c>
      <c r="K29" s="529" t="s">
        <v>950</v>
      </c>
      <c r="L29" s="494"/>
    </row>
    <row r="30" spans="1:12" ht="27.75" customHeight="1">
      <c r="A30" s="493">
        <f t="shared" si="0"/>
        <v>20</v>
      </c>
      <c r="B30" s="520"/>
      <c r="C30" s="521"/>
      <c r="D30" s="522"/>
      <c r="E30" s="530" t="s">
        <v>8</v>
      </c>
      <c r="F30" s="524" t="s">
        <v>1316</v>
      </c>
      <c r="G30" s="525">
        <v>51</v>
      </c>
      <c r="H30" s="526" t="s">
        <v>945</v>
      </c>
      <c r="I30" s="527"/>
      <c r="J30" s="528">
        <f t="shared" si="3"/>
        <v>0</v>
      </c>
      <c r="K30" s="529" t="s">
        <v>950</v>
      </c>
      <c r="L30" s="494"/>
    </row>
    <row r="31" spans="1:12" ht="27.95" customHeight="1">
      <c r="A31" s="493">
        <f t="shared" si="0"/>
        <v>21</v>
      </c>
      <c r="B31" s="520"/>
      <c r="C31" s="521" t="s">
        <v>1299</v>
      </c>
      <c r="D31" s="522"/>
      <c r="E31" s="530" t="s">
        <v>8</v>
      </c>
      <c r="F31" s="524" t="s">
        <v>1173</v>
      </c>
      <c r="G31" s="525">
        <v>12</v>
      </c>
      <c r="H31" s="526" t="s">
        <v>71</v>
      </c>
      <c r="I31" s="527"/>
      <c r="J31" s="528">
        <f t="shared" si="3"/>
        <v>0</v>
      </c>
      <c r="K31" s="529" t="s">
        <v>950</v>
      </c>
      <c r="L31" s="494"/>
    </row>
    <row r="32" spans="1:12" ht="27.75" customHeight="1">
      <c r="A32" s="493">
        <f t="shared" si="0"/>
        <v>22</v>
      </c>
      <c r="B32" s="520"/>
      <c r="C32" s="521"/>
      <c r="D32" s="522"/>
      <c r="E32" s="530" t="s">
        <v>8</v>
      </c>
      <c r="F32" s="524" t="s">
        <v>1317</v>
      </c>
      <c r="G32" s="525">
        <v>32</v>
      </c>
      <c r="H32" s="526" t="s">
        <v>71</v>
      </c>
      <c r="I32" s="527"/>
      <c r="J32" s="528">
        <f t="shared" si="3"/>
        <v>0</v>
      </c>
      <c r="K32" s="529" t="s">
        <v>950</v>
      </c>
      <c r="L32" s="494"/>
    </row>
    <row r="33" spans="1:12" ht="27.75" customHeight="1">
      <c r="A33" s="493">
        <f t="shared" si="0"/>
        <v>23</v>
      </c>
      <c r="B33" s="520"/>
      <c r="C33" s="521"/>
      <c r="D33" s="522"/>
      <c r="E33" s="530" t="s">
        <v>8</v>
      </c>
      <c r="F33" s="524" t="s">
        <v>1318</v>
      </c>
      <c r="G33" s="525">
        <v>159</v>
      </c>
      <c r="H33" s="526" t="s">
        <v>946</v>
      </c>
      <c r="I33" s="527"/>
      <c r="J33" s="528">
        <f t="shared" si="3"/>
        <v>0</v>
      </c>
      <c r="K33" s="529" t="s">
        <v>950</v>
      </c>
      <c r="L33" s="494"/>
    </row>
    <row r="34" spans="1:12" ht="27.95" customHeight="1">
      <c r="A34" s="493">
        <f t="shared" si="0"/>
        <v>24</v>
      </c>
      <c r="B34" s="520"/>
      <c r="C34" s="521" t="s">
        <v>1299</v>
      </c>
      <c r="D34" s="522"/>
      <c r="E34" s="530" t="s">
        <v>8</v>
      </c>
      <c r="F34" s="524" t="s">
        <v>1319</v>
      </c>
      <c r="G34" s="525">
        <v>153</v>
      </c>
      <c r="H34" s="526" t="s">
        <v>71</v>
      </c>
      <c r="I34" s="527"/>
      <c r="J34" s="528">
        <f t="shared" si="3"/>
        <v>0</v>
      </c>
      <c r="K34" s="529" t="s">
        <v>950</v>
      </c>
      <c r="L34" s="494"/>
    </row>
    <row r="35" spans="1:12" ht="27.75" customHeight="1">
      <c r="A35" s="493">
        <f t="shared" si="0"/>
        <v>25</v>
      </c>
      <c r="B35" s="520"/>
      <c r="C35" s="521"/>
      <c r="D35" s="522"/>
      <c r="E35" s="530" t="s">
        <v>8</v>
      </c>
      <c r="F35" s="524" t="s">
        <v>1320</v>
      </c>
      <c r="G35" s="525">
        <v>113</v>
      </c>
      <c r="H35" s="526" t="s">
        <v>71</v>
      </c>
      <c r="I35" s="527"/>
      <c r="J35" s="528">
        <f t="shared" si="3"/>
        <v>0</v>
      </c>
      <c r="K35" s="529" t="s">
        <v>950</v>
      </c>
      <c r="L35" s="494"/>
    </row>
    <row r="36" spans="1:12" ht="27.75" customHeight="1">
      <c r="A36" s="493">
        <f t="shared" si="0"/>
        <v>1</v>
      </c>
      <c r="B36" s="520"/>
      <c r="C36" s="521"/>
      <c r="D36" s="522"/>
      <c r="E36" s="530" t="s">
        <v>8</v>
      </c>
      <c r="F36" s="524" t="s">
        <v>1174</v>
      </c>
      <c r="G36" s="525">
        <v>724</v>
      </c>
      <c r="H36" s="526" t="s">
        <v>71</v>
      </c>
      <c r="I36" s="527"/>
      <c r="J36" s="528">
        <f t="shared" si="3"/>
        <v>0</v>
      </c>
      <c r="K36" s="529" t="s">
        <v>950</v>
      </c>
      <c r="L36" s="494"/>
    </row>
    <row r="37" spans="1:12" ht="27.75" customHeight="1">
      <c r="A37" s="493">
        <f t="shared" si="0"/>
        <v>2</v>
      </c>
      <c r="B37" s="520"/>
      <c r="C37" s="521"/>
      <c r="D37" s="522"/>
      <c r="E37" s="530" t="s">
        <v>8</v>
      </c>
      <c r="F37" s="524" t="s">
        <v>1321</v>
      </c>
      <c r="G37" s="525">
        <v>65</v>
      </c>
      <c r="H37" s="526" t="s">
        <v>71</v>
      </c>
      <c r="I37" s="527"/>
      <c r="J37" s="528">
        <f t="shared" si="3"/>
        <v>0</v>
      </c>
      <c r="K37" s="529" t="s">
        <v>950</v>
      </c>
      <c r="L37" s="494"/>
    </row>
    <row r="38" spans="1:12" ht="27.75" customHeight="1">
      <c r="A38" s="493">
        <f t="shared" si="0"/>
        <v>3</v>
      </c>
      <c r="B38" s="520"/>
      <c r="C38" s="521"/>
      <c r="D38" s="522"/>
      <c r="E38" s="530" t="s">
        <v>8</v>
      </c>
      <c r="F38" s="524" t="s">
        <v>1175</v>
      </c>
      <c r="G38" s="525">
        <v>479</v>
      </c>
      <c r="H38" s="526" t="s">
        <v>71</v>
      </c>
      <c r="I38" s="527"/>
      <c r="J38" s="528">
        <f t="shared" si="3"/>
        <v>0</v>
      </c>
      <c r="K38" s="529" t="s">
        <v>950</v>
      </c>
      <c r="L38" s="494"/>
    </row>
    <row r="39" spans="1:12" ht="27.95" customHeight="1">
      <c r="A39" s="493">
        <f t="shared" si="0"/>
        <v>4</v>
      </c>
      <c r="B39" s="520"/>
      <c r="C39" s="521" t="s">
        <v>1299</v>
      </c>
      <c r="D39" s="522"/>
      <c r="E39" s="530" t="s">
        <v>8</v>
      </c>
      <c r="F39" s="524" t="s">
        <v>1322</v>
      </c>
      <c r="G39" s="525">
        <v>15</v>
      </c>
      <c r="H39" s="526" t="s">
        <v>71</v>
      </c>
      <c r="I39" s="527"/>
      <c r="J39" s="528">
        <f t="shared" si="3"/>
        <v>0</v>
      </c>
      <c r="K39" s="529" t="s">
        <v>950</v>
      </c>
      <c r="L39" s="494"/>
    </row>
    <row r="40" spans="1:12" ht="27.75" customHeight="1">
      <c r="A40" s="493">
        <f t="shared" si="0"/>
        <v>5</v>
      </c>
      <c r="B40" s="520"/>
      <c r="C40" s="521"/>
      <c r="D40" s="522"/>
      <c r="E40" s="530" t="s">
        <v>8</v>
      </c>
      <c r="F40" s="524" t="s">
        <v>1323</v>
      </c>
      <c r="G40" s="525">
        <v>22</v>
      </c>
      <c r="H40" s="526" t="s">
        <v>71</v>
      </c>
      <c r="I40" s="527"/>
      <c r="J40" s="528">
        <f t="shared" si="3"/>
        <v>0</v>
      </c>
      <c r="K40" s="529" t="s">
        <v>950</v>
      </c>
      <c r="L40" s="494"/>
    </row>
    <row r="41" spans="1:12" ht="27.75" customHeight="1">
      <c r="A41" s="493">
        <f t="shared" si="0"/>
        <v>6</v>
      </c>
      <c r="B41" s="520"/>
      <c r="C41" s="521"/>
      <c r="D41" s="522"/>
      <c r="E41" s="530" t="s">
        <v>8</v>
      </c>
      <c r="F41" s="524" t="s">
        <v>1324</v>
      </c>
      <c r="G41" s="525">
        <v>70</v>
      </c>
      <c r="H41" s="526" t="s">
        <v>71</v>
      </c>
      <c r="I41" s="527"/>
      <c r="J41" s="528">
        <f t="shared" si="3"/>
        <v>0</v>
      </c>
      <c r="K41" s="529" t="s">
        <v>950</v>
      </c>
      <c r="L41" s="494"/>
    </row>
    <row r="42" spans="1:12" ht="27.75" customHeight="1">
      <c r="A42" s="493">
        <f t="shared" si="0"/>
        <v>7</v>
      </c>
      <c r="B42" s="520"/>
      <c r="C42" s="521"/>
      <c r="D42" s="522"/>
      <c r="E42" s="530" t="s">
        <v>8</v>
      </c>
      <c r="F42" s="524" t="s">
        <v>1325</v>
      </c>
      <c r="G42" s="525">
        <v>22</v>
      </c>
      <c r="H42" s="526" t="s">
        <v>71</v>
      </c>
      <c r="I42" s="527"/>
      <c r="J42" s="528">
        <f t="shared" si="3"/>
        <v>0</v>
      </c>
      <c r="K42" s="529" t="s">
        <v>950</v>
      </c>
      <c r="L42" s="494"/>
    </row>
    <row r="43" spans="1:12" ht="27.75" customHeight="1">
      <c r="A43" s="493">
        <f t="shared" si="0"/>
        <v>8</v>
      </c>
      <c r="B43" s="520"/>
      <c r="C43" s="521"/>
      <c r="D43" s="522"/>
      <c r="E43" s="530" t="s">
        <v>8</v>
      </c>
      <c r="F43" s="524" t="s">
        <v>1326</v>
      </c>
      <c r="G43" s="525">
        <v>41</v>
      </c>
      <c r="H43" s="526" t="s">
        <v>71</v>
      </c>
      <c r="I43" s="527"/>
      <c r="J43" s="528">
        <f t="shared" si="3"/>
        <v>0</v>
      </c>
      <c r="K43" s="529" t="s">
        <v>950</v>
      </c>
      <c r="L43" s="494"/>
    </row>
    <row r="44" spans="1:12" ht="27.75" customHeight="1">
      <c r="A44" s="493">
        <f t="shared" si="0"/>
        <v>9</v>
      </c>
      <c r="B44" s="520"/>
      <c r="C44" s="521"/>
      <c r="D44" s="522"/>
      <c r="E44" s="530" t="s">
        <v>8</v>
      </c>
      <c r="F44" s="524" t="s">
        <v>1177</v>
      </c>
      <c r="G44" s="525">
        <v>2</v>
      </c>
      <c r="H44" s="526" t="s">
        <v>946</v>
      </c>
      <c r="I44" s="527"/>
      <c r="J44" s="528">
        <f t="shared" si="3"/>
        <v>0</v>
      </c>
      <c r="K44" s="529" t="s">
        <v>950</v>
      </c>
      <c r="L44" s="494"/>
    </row>
    <row r="45" spans="1:12" ht="27.75" customHeight="1">
      <c r="A45" s="493">
        <f t="shared" si="0"/>
        <v>10</v>
      </c>
      <c r="B45" s="520"/>
      <c r="C45" s="521"/>
      <c r="D45" s="522"/>
      <c r="E45" s="530" t="s">
        <v>8</v>
      </c>
      <c r="F45" s="524" t="s">
        <v>1178</v>
      </c>
      <c r="G45" s="525">
        <v>16</v>
      </c>
      <c r="H45" s="526" t="s">
        <v>946</v>
      </c>
      <c r="I45" s="527"/>
      <c r="J45" s="528">
        <f t="shared" si="3"/>
        <v>0</v>
      </c>
      <c r="K45" s="529" t="s">
        <v>950</v>
      </c>
      <c r="L45" s="494"/>
    </row>
    <row r="46" spans="1:12" ht="27.95" customHeight="1">
      <c r="A46" s="493">
        <f t="shared" si="0"/>
        <v>11</v>
      </c>
      <c r="B46" s="520"/>
      <c r="C46" s="521"/>
      <c r="D46" s="522"/>
      <c r="E46" s="530" t="s">
        <v>8</v>
      </c>
      <c r="F46" s="524" t="s">
        <v>1183</v>
      </c>
      <c r="G46" s="525">
        <v>5</v>
      </c>
      <c r="H46" s="526" t="s">
        <v>945</v>
      </c>
      <c r="I46" s="527"/>
      <c r="J46" s="528">
        <f t="shared" si="3"/>
        <v>0</v>
      </c>
      <c r="K46" s="529" t="s">
        <v>950</v>
      </c>
      <c r="L46" s="494"/>
    </row>
    <row r="47" spans="1:12" ht="27.95" customHeight="1">
      <c r="A47" s="493">
        <f t="shared" si="0"/>
        <v>12</v>
      </c>
      <c r="B47" s="520"/>
      <c r="C47" s="521"/>
      <c r="D47" s="522"/>
      <c r="E47" s="530" t="s">
        <v>8</v>
      </c>
      <c r="F47" s="524" t="s">
        <v>1182</v>
      </c>
      <c r="G47" s="525">
        <v>483</v>
      </c>
      <c r="H47" s="526" t="s">
        <v>945</v>
      </c>
      <c r="I47" s="527"/>
      <c r="J47" s="528">
        <f t="shared" si="3"/>
        <v>0</v>
      </c>
      <c r="K47" s="529" t="s">
        <v>950</v>
      </c>
      <c r="L47" s="494"/>
    </row>
    <row r="48" spans="1:12" ht="27.95" customHeight="1">
      <c r="A48" s="493">
        <f t="shared" si="0"/>
        <v>13</v>
      </c>
      <c r="B48" s="520"/>
      <c r="C48" s="521"/>
      <c r="D48" s="522"/>
      <c r="E48" s="530" t="s">
        <v>8</v>
      </c>
      <c r="F48" s="524" t="s">
        <v>1327</v>
      </c>
      <c r="G48" s="525">
        <v>173</v>
      </c>
      <c r="H48" s="526" t="s">
        <v>71</v>
      </c>
      <c r="I48" s="527"/>
      <c r="J48" s="528">
        <f t="shared" si="3"/>
        <v>0</v>
      </c>
      <c r="K48" s="529" t="s">
        <v>950</v>
      </c>
      <c r="L48" s="494"/>
    </row>
    <row r="49" spans="1:12" s="542" customFormat="1" ht="27.75" customHeight="1">
      <c r="A49" s="493">
        <f t="shared" si="0"/>
        <v>14</v>
      </c>
      <c r="B49" s="541"/>
      <c r="C49" s="521"/>
      <c r="D49" s="522"/>
      <c r="E49" s="530" t="s">
        <v>8</v>
      </c>
      <c r="F49" s="524" t="s">
        <v>1181</v>
      </c>
      <c r="G49" s="525">
        <v>75</v>
      </c>
      <c r="H49" s="526" t="s">
        <v>71</v>
      </c>
      <c r="I49" s="527"/>
      <c r="J49" s="528">
        <f t="shared" si="3"/>
        <v>0</v>
      </c>
      <c r="K49" s="529" t="s">
        <v>950</v>
      </c>
      <c r="L49" s="494"/>
    </row>
    <row r="50" spans="1:12" s="542" customFormat="1" ht="27.75" customHeight="1">
      <c r="A50" s="493">
        <f t="shared" si="0"/>
        <v>15</v>
      </c>
      <c r="B50" s="541"/>
      <c r="C50" s="521"/>
      <c r="D50" s="522"/>
      <c r="E50" s="530" t="s">
        <v>8</v>
      </c>
      <c r="F50" s="524" t="s">
        <v>1184</v>
      </c>
      <c r="G50" s="525">
        <v>39</v>
      </c>
      <c r="H50" s="526" t="s">
        <v>945</v>
      </c>
      <c r="I50" s="527"/>
      <c r="J50" s="528">
        <f t="shared" si="3"/>
        <v>0</v>
      </c>
      <c r="K50" s="529" t="s">
        <v>950</v>
      </c>
      <c r="L50" s="494"/>
    </row>
    <row r="51" spans="1:12" s="542" customFormat="1" ht="27.75" customHeight="1">
      <c r="A51" s="493">
        <f t="shared" si="0"/>
        <v>16</v>
      </c>
      <c r="B51" s="541"/>
      <c r="C51" s="521"/>
      <c r="D51" s="522"/>
      <c r="E51" s="530" t="s">
        <v>8</v>
      </c>
      <c r="F51" s="524" t="s">
        <v>1328</v>
      </c>
      <c r="G51" s="525">
        <v>12</v>
      </c>
      <c r="H51" s="526" t="s">
        <v>71</v>
      </c>
      <c r="I51" s="527"/>
      <c r="J51" s="528">
        <f t="shared" si="3"/>
        <v>0</v>
      </c>
      <c r="K51" s="529" t="s">
        <v>950</v>
      </c>
      <c r="L51" s="494"/>
    </row>
    <row r="52" spans="1:12" s="542" customFormat="1" ht="27.75" customHeight="1">
      <c r="A52" s="493">
        <f t="shared" si="0"/>
        <v>17</v>
      </c>
      <c r="B52" s="541"/>
      <c r="C52" s="521"/>
      <c r="D52" s="522"/>
      <c r="E52" s="530" t="s">
        <v>8</v>
      </c>
      <c r="F52" s="524" t="s">
        <v>1185</v>
      </c>
      <c r="G52" s="525">
        <v>58</v>
      </c>
      <c r="H52" s="526" t="s">
        <v>946</v>
      </c>
      <c r="I52" s="527"/>
      <c r="J52" s="528">
        <f t="shared" si="3"/>
        <v>0</v>
      </c>
      <c r="K52" s="529" t="s">
        <v>950</v>
      </c>
      <c r="L52" s="494"/>
    </row>
    <row r="53" spans="1:12" ht="27.75" customHeight="1">
      <c r="A53" s="493">
        <f t="shared" si="0"/>
        <v>18</v>
      </c>
      <c r="B53" s="520"/>
      <c r="C53" s="521"/>
      <c r="D53" s="522"/>
      <c r="E53" s="530" t="s">
        <v>8</v>
      </c>
      <c r="F53" s="524" t="s">
        <v>1186</v>
      </c>
      <c r="G53" s="525">
        <v>49</v>
      </c>
      <c r="H53" s="526" t="s">
        <v>945</v>
      </c>
      <c r="I53" s="527"/>
      <c r="J53" s="528">
        <f t="shared" si="3"/>
        <v>0</v>
      </c>
      <c r="K53" s="529" t="s">
        <v>950</v>
      </c>
      <c r="L53" s="494"/>
    </row>
    <row r="54" spans="1:12" ht="27.75" customHeight="1">
      <c r="A54" s="493">
        <f t="shared" si="0"/>
        <v>19</v>
      </c>
      <c r="B54" s="520"/>
      <c r="C54" s="521"/>
      <c r="D54" s="522"/>
      <c r="E54" s="530" t="s">
        <v>8</v>
      </c>
      <c r="F54" s="524" t="s">
        <v>1329</v>
      </c>
      <c r="G54" s="525">
        <v>32</v>
      </c>
      <c r="H54" s="526" t="s">
        <v>71</v>
      </c>
      <c r="I54" s="527"/>
      <c r="J54" s="528">
        <f t="shared" si="3"/>
        <v>0</v>
      </c>
      <c r="K54" s="529" t="s">
        <v>950</v>
      </c>
      <c r="L54" s="494"/>
    </row>
    <row r="55" spans="1:12" ht="27.95" customHeight="1">
      <c r="A55" s="493">
        <f t="shared" si="0"/>
        <v>20</v>
      </c>
      <c r="B55" s="520"/>
      <c r="C55" s="521" t="s">
        <v>1299</v>
      </c>
      <c r="D55" s="522"/>
      <c r="E55" s="530" t="s">
        <v>8</v>
      </c>
      <c r="F55" s="524" t="s">
        <v>1330</v>
      </c>
      <c r="G55" s="525">
        <v>1</v>
      </c>
      <c r="H55" s="526" t="s">
        <v>1422</v>
      </c>
      <c r="I55" s="527"/>
      <c r="J55" s="528">
        <f t="shared" si="3"/>
        <v>0</v>
      </c>
      <c r="K55" s="529" t="s">
        <v>950</v>
      </c>
      <c r="L55" s="494"/>
    </row>
    <row r="56" spans="1:12" ht="27.95" customHeight="1">
      <c r="A56" s="493">
        <f t="shared" si="0"/>
        <v>21</v>
      </c>
      <c r="B56" s="520"/>
      <c r="C56" s="521" t="s">
        <v>1299</v>
      </c>
      <c r="D56" s="522"/>
      <c r="E56" s="530" t="s">
        <v>8</v>
      </c>
      <c r="F56" s="524" t="s">
        <v>1176</v>
      </c>
      <c r="G56" s="525">
        <v>1</v>
      </c>
      <c r="H56" s="526" t="s">
        <v>1422</v>
      </c>
      <c r="I56" s="527"/>
      <c r="J56" s="528">
        <f t="shared" si="3"/>
        <v>0</v>
      </c>
      <c r="K56" s="529" t="s">
        <v>950</v>
      </c>
      <c r="L56" s="494"/>
    </row>
    <row r="57" spans="1:12" ht="27.75" customHeight="1">
      <c r="A57" s="493">
        <f t="shared" si="0"/>
        <v>22</v>
      </c>
      <c r="B57" s="520"/>
      <c r="C57" s="543"/>
      <c r="D57" s="544"/>
      <c r="E57" s="545"/>
      <c r="F57" s="546"/>
      <c r="G57" s="547"/>
      <c r="H57" s="548"/>
      <c r="I57" s="531" t="s">
        <v>952</v>
      </c>
      <c r="J57" s="528">
        <f>SUM(J26:J56)</f>
        <v>0</v>
      </c>
      <c r="K57" s="549"/>
    </row>
    <row r="58" spans="1:12" ht="27.75" customHeight="1" thickBot="1">
      <c r="A58" s="493">
        <f t="shared" si="0"/>
        <v>23</v>
      </c>
      <c r="B58" s="520"/>
      <c r="C58" s="532"/>
      <c r="D58" s="533"/>
      <c r="E58" s="534"/>
      <c r="F58" s="535"/>
      <c r="G58" s="536"/>
      <c r="H58" s="537"/>
      <c r="I58" s="538"/>
      <c r="J58" s="539"/>
      <c r="K58" s="540"/>
    </row>
    <row r="59" spans="1:12" ht="27.75" customHeight="1" thickTop="1">
      <c r="A59" s="493">
        <f t="shared" si="0"/>
        <v>24</v>
      </c>
      <c r="B59" s="520"/>
      <c r="C59" s="569" t="s">
        <v>6</v>
      </c>
      <c r="D59" s="570"/>
      <c r="E59" s="571" t="s">
        <v>6</v>
      </c>
      <c r="F59" s="524" t="s">
        <v>78</v>
      </c>
      <c r="G59" s="572">
        <v>2</v>
      </c>
      <c r="H59" s="573" t="s">
        <v>7</v>
      </c>
      <c r="I59" s="527"/>
      <c r="J59" s="528">
        <f t="shared" ref="J59:J74" si="4">INT(+I59*G59)</f>
        <v>0</v>
      </c>
      <c r="K59" s="529" t="s">
        <v>950</v>
      </c>
    </row>
    <row r="60" spans="1:12" ht="27.75" customHeight="1">
      <c r="A60" s="493">
        <f t="shared" si="0"/>
        <v>25</v>
      </c>
      <c r="B60" s="520"/>
      <c r="C60" s="543"/>
      <c r="D60" s="544"/>
      <c r="E60" s="545" t="s">
        <v>6</v>
      </c>
      <c r="F60" s="524" t="s">
        <v>77</v>
      </c>
      <c r="G60" s="547">
        <v>27</v>
      </c>
      <c r="H60" s="548" t="s">
        <v>7</v>
      </c>
      <c r="I60" s="527"/>
      <c r="J60" s="528">
        <f t="shared" si="4"/>
        <v>0</v>
      </c>
      <c r="K60" s="529" t="s">
        <v>950</v>
      </c>
    </row>
    <row r="61" spans="1:12" ht="27.75" customHeight="1">
      <c r="A61" s="493">
        <f t="shared" si="0"/>
        <v>1</v>
      </c>
      <c r="B61" s="520"/>
      <c r="C61" s="521"/>
      <c r="D61" s="522"/>
      <c r="E61" s="530" t="s">
        <v>6</v>
      </c>
      <c r="F61" s="524" t="s">
        <v>76</v>
      </c>
      <c r="G61" s="525">
        <v>5</v>
      </c>
      <c r="H61" s="526" t="s">
        <v>7</v>
      </c>
      <c r="I61" s="527"/>
      <c r="J61" s="528">
        <f t="shared" si="4"/>
        <v>0</v>
      </c>
      <c r="K61" s="529" t="s">
        <v>950</v>
      </c>
    </row>
    <row r="62" spans="1:12" ht="27.75" customHeight="1">
      <c r="A62" s="493">
        <f t="shared" si="0"/>
        <v>2</v>
      </c>
      <c r="B62" s="520"/>
      <c r="C62" s="521"/>
      <c r="D62" s="522"/>
      <c r="E62" s="530" t="s">
        <v>6</v>
      </c>
      <c r="F62" s="524" t="s">
        <v>75</v>
      </c>
      <c r="G62" s="525">
        <v>3</v>
      </c>
      <c r="H62" s="526" t="s">
        <v>7</v>
      </c>
      <c r="I62" s="527"/>
      <c r="J62" s="528">
        <f t="shared" si="4"/>
        <v>0</v>
      </c>
      <c r="K62" s="529" t="s">
        <v>950</v>
      </c>
    </row>
    <row r="63" spans="1:12" ht="27.75" customHeight="1">
      <c r="A63" s="493">
        <f t="shared" si="0"/>
        <v>3</v>
      </c>
      <c r="B63" s="520"/>
      <c r="C63" s="521"/>
      <c r="D63" s="522"/>
      <c r="E63" s="530" t="s">
        <v>6</v>
      </c>
      <c r="F63" s="524" t="s">
        <v>995</v>
      </c>
      <c r="G63" s="525">
        <v>12</v>
      </c>
      <c r="H63" s="526" t="s">
        <v>7</v>
      </c>
      <c r="I63" s="527"/>
      <c r="J63" s="528">
        <f t="shared" si="4"/>
        <v>0</v>
      </c>
      <c r="K63" s="529" t="s">
        <v>950</v>
      </c>
    </row>
    <row r="64" spans="1:12" ht="27.75" customHeight="1">
      <c r="A64" s="493">
        <f t="shared" si="0"/>
        <v>4</v>
      </c>
      <c r="B64" s="520"/>
      <c r="C64" s="521"/>
      <c r="D64" s="522"/>
      <c r="E64" s="530" t="s">
        <v>6</v>
      </c>
      <c r="F64" s="546" t="s">
        <v>80</v>
      </c>
      <c r="G64" s="525">
        <v>32</v>
      </c>
      <c r="H64" s="526" t="s">
        <v>7</v>
      </c>
      <c r="I64" s="528"/>
      <c r="J64" s="528">
        <f t="shared" si="4"/>
        <v>0</v>
      </c>
      <c r="K64" s="529" t="s">
        <v>950</v>
      </c>
    </row>
    <row r="65" spans="1:11" ht="27.75" customHeight="1">
      <c r="A65" s="493">
        <f t="shared" si="0"/>
        <v>5</v>
      </c>
      <c r="B65" s="520"/>
      <c r="C65" s="521"/>
      <c r="D65" s="522"/>
      <c r="E65" s="530" t="s">
        <v>6</v>
      </c>
      <c r="F65" s="546" t="s">
        <v>79</v>
      </c>
      <c r="G65" s="525">
        <v>17</v>
      </c>
      <c r="H65" s="526" t="s">
        <v>7</v>
      </c>
      <c r="I65" s="527"/>
      <c r="J65" s="528">
        <f t="shared" si="4"/>
        <v>0</v>
      </c>
      <c r="K65" s="529" t="s">
        <v>950</v>
      </c>
    </row>
    <row r="66" spans="1:11" ht="27.75" customHeight="1">
      <c r="A66" s="493">
        <f t="shared" si="0"/>
        <v>6</v>
      </c>
      <c r="B66" s="520"/>
      <c r="C66" s="521"/>
      <c r="D66" s="522"/>
      <c r="E66" s="530" t="s">
        <v>6</v>
      </c>
      <c r="F66" s="524" t="s">
        <v>994</v>
      </c>
      <c r="G66" s="525">
        <v>12</v>
      </c>
      <c r="H66" s="526" t="s">
        <v>7</v>
      </c>
      <c r="I66" s="527"/>
      <c r="J66" s="528">
        <f t="shared" si="4"/>
        <v>0</v>
      </c>
      <c r="K66" s="529" t="s">
        <v>950</v>
      </c>
    </row>
    <row r="67" spans="1:11" ht="27.75" customHeight="1">
      <c r="A67" s="493">
        <f t="shared" si="0"/>
        <v>7</v>
      </c>
      <c r="B67" s="520"/>
      <c r="C67" s="543"/>
      <c r="D67" s="544"/>
      <c r="E67" s="545" t="s">
        <v>6</v>
      </c>
      <c r="F67" s="546" t="s">
        <v>1292</v>
      </c>
      <c r="G67" s="547">
        <v>56</v>
      </c>
      <c r="H67" s="548" t="s">
        <v>7</v>
      </c>
      <c r="I67" s="527"/>
      <c r="J67" s="528">
        <f t="shared" si="4"/>
        <v>0</v>
      </c>
      <c r="K67" s="529" t="s">
        <v>950</v>
      </c>
    </row>
    <row r="68" spans="1:11" ht="27.75" customHeight="1">
      <c r="A68" s="493">
        <f t="shared" si="0"/>
        <v>8</v>
      </c>
      <c r="B68" s="520"/>
      <c r="C68" s="543"/>
      <c r="D68" s="544"/>
      <c r="E68" s="545" t="s">
        <v>6</v>
      </c>
      <c r="F68" s="546" t="s">
        <v>1293</v>
      </c>
      <c r="G68" s="547">
        <v>16</v>
      </c>
      <c r="H68" s="548" t="s">
        <v>7</v>
      </c>
      <c r="I68" s="527"/>
      <c r="J68" s="528">
        <f t="shared" si="4"/>
        <v>0</v>
      </c>
      <c r="K68" s="529" t="s">
        <v>950</v>
      </c>
    </row>
    <row r="69" spans="1:11" ht="27.75" customHeight="1">
      <c r="A69" s="493">
        <f t="shared" si="0"/>
        <v>9</v>
      </c>
      <c r="B69" s="520"/>
      <c r="C69" s="543"/>
      <c r="D69" s="544"/>
      <c r="E69" s="545" t="s">
        <v>6</v>
      </c>
      <c r="F69" s="546" t="s">
        <v>1294</v>
      </c>
      <c r="G69" s="547">
        <v>76</v>
      </c>
      <c r="H69" s="548" t="s">
        <v>7</v>
      </c>
      <c r="I69" s="527"/>
      <c r="J69" s="528">
        <f t="shared" si="4"/>
        <v>0</v>
      </c>
      <c r="K69" s="529" t="s">
        <v>950</v>
      </c>
    </row>
    <row r="70" spans="1:11" ht="27.75" customHeight="1">
      <c r="A70" s="493">
        <f t="shared" si="0"/>
        <v>10</v>
      </c>
      <c r="B70" s="520"/>
      <c r="C70" s="543"/>
      <c r="D70" s="544"/>
      <c r="E70" s="545" t="s">
        <v>6</v>
      </c>
      <c r="F70" s="546" t="s">
        <v>1295</v>
      </c>
      <c r="G70" s="547">
        <v>70</v>
      </c>
      <c r="H70" s="548" t="s">
        <v>7</v>
      </c>
      <c r="I70" s="527"/>
      <c r="J70" s="528">
        <f t="shared" si="4"/>
        <v>0</v>
      </c>
      <c r="K70" s="529" t="s">
        <v>950</v>
      </c>
    </row>
    <row r="71" spans="1:11" ht="27.75" customHeight="1">
      <c r="A71" s="493">
        <f t="shared" si="0"/>
        <v>11</v>
      </c>
      <c r="B71" s="520"/>
      <c r="C71" s="543"/>
      <c r="D71" s="544"/>
      <c r="E71" s="545" t="s">
        <v>6</v>
      </c>
      <c r="F71" s="546" t="s">
        <v>1296</v>
      </c>
      <c r="G71" s="547">
        <v>41</v>
      </c>
      <c r="H71" s="548" t="s">
        <v>7</v>
      </c>
      <c r="I71" s="527"/>
      <c r="J71" s="528">
        <f t="shared" si="4"/>
        <v>0</v>
      </c>
      <c r="K71" s="529" t="s">
        <v>950</v>
      </c>
    </row>
    <row r="72" spans="1:11" ht="27.75" customHeight="1">
      <c r="A72" s="493">
        <f t="shared" si="0"/>
        <v>12</v>
      </c>
      <c r="B72" s="520"/>
      <c r="C72" s="521"/>
      <c r="D72" s="522"/>
      <c r="E72" s="530" t="s">
        <v>6</v>
      </c>
      <c r="F72" s="524" t="s">
        <v>74</v>
      </c>
      <c r="G72" s="525">
        <v>9</v>
      </c>
      <c r="H72" s="526" t="s">
        <v>7</v>
      </c>
      <c r="I72" s="527"/>
      <c r="J72" s="528">
        <f t="shared" si="4"/>
        <v>0</v>
      </c>
      <c r="K72" s="529" t="s">
        <v>950</v>
      </c>
    </row>
    <row r="73" spans="1:11" ht="27.75" customHeight="1">
      <c r="A73" s="493">
        <f t="shared" si="0"/>
        <v>13</v>
      </c>
      <c r="B73" s="520"/>
      <c r="C73" s="543"/>
      <c r="D73" s="544"/>
      <c r="E73" s="545" t="s">
        <v>6</v>
      </c>
      <c r="F73" s="524" t="s">
        <v>73</v>
      </c>
      <c r="G73" s="547">
        <v>462</v>
      </c>
      <c r="H73" s="548" t="s">
        <v>7</v>
      </c>
      <c r="I73" s="527"/>
      <c r="J73" s="528">
        <f t="shared" si="4"/>
        <v>0</v>
      </c>
      <c r="K73" s="529" t="s">
        <v>950</v>
      </c>
    </row>
    <row r="74" spans="1:11" ht="27.75" customHeight="1">
      <c r="A74" s="493">
        <f t="shared" si="0"/>
        <v>14</v>
      </c>
      <c r="B74" s="520"/>
      <c r="C74" s="543"/>
      <c r="D74" s="544"/>
      <c r="E74" s="545" t="s">
        <v>1297</v>
      </c>
      <c r="F74" s="546" t="s">
        <v>1298</v>
      </c>
      <c r="G74" s="547">
        <v>12</v>
      </c>
      <c r="H74" s="548" t="s">
        <v>7</v>
      </c>
      <c r="I74" s="527"/>
      <c r="J74" s="528">
        <f t="shared" si="4"/>
        <v>0</v>
      </c>
      <c r="K74" s="529" t="s">
        <v>950</v>
      </c>
    </row>
    <row r="75" spans="1:11" ht="27.75" customHeight="1">
      <c r="A75" s="493">
        <f t="shared" si="0"/>
        <v>15</v>
      </c>
      <c r="B75" s="520"/>
      <c r="C75" s="521"/>
      <c r="D75" s="522"/>
      <c r="E75" s="530"/>
      <c r="F75" s="524"/>
      <c r="G75" s="525"/>
      <c r="H75" s="526"/>
      <c r="I75" s="531" t="s">
        <v>951</v>
      </c>
      <c r="J75" s="528">
        <f>SUM(J59:J74)</f>
        <v>0</v>
      </c>
      <c r="K75" s="529"/>
    </row>
    <row r="76" spans="1:11" ht="27.75" customHeight="1" thickBot="1">
      <c r="A76" s="493">
        <f t="shared" si="0"/>
        <v>16</v>
      </c>
      <c r="B76" s="520"/>
      <c r="C76" s="576"/>
      <c r="D76" s="577"/>
      <c r="E76" s="578"/>
      <c r="F76" s="579"/>
      <c r="G76" s="580"/>
      <c r="H76" s="581"/>
      <c r="I76" s="582"/>
      <c r="J76" s="583"/>
      <c r="K76" s="584"/>
    </row>
    <row r="77" spans="1:11" ht="27.75" customHeight="1" thickTop="1">
      <c r="A77" s="493">
        <f t="shared" si="0"/>
        <v>17</v>
      </c>
      <c r="B77" s="520"/>
      <c r="C77" s="589" t="s">
        <v>954</v>
      </c>
      <c r="D77" s="590"/>
      <c r="E77" s="591" t="s">
        <v>189</v>
      </c>
      <c r="F77" s="770" t="s">
        <v>1288</v>
      </c>
      <c r="G77" s="593">
        <v>1</v>
      </c>
      <c r="H77" s="594" t="s">
        <v>974</v>
      </c>
      <c r="I77" s="527"/>
      <c r="J77" s="528"/>
      <c r="K77" s="529" t="s">
        <v>950</v>
      </c>
    </row>
    <row r="78" spans="1:11" ht="27.75" customHeight="1">
      <c r="A78" s="493">
        <f t="shared" si="0"/>
        <v>18</v>
      </c>
      <c r="B78" s="520"/>
      <c r="C78" s="521"/>
      <c r="D78" s="522"/>
      <c r="E78" s="530" t="s">
        <v>1289</v>
      </c>
      <c r="F78" s="524" t="s">
        <v>1290</v>
      </c>
      <c r="G78" s="525">
        <v>3</v>
      </c>
      <c r="H78" s="526" t="s">
        <v>23</v>
      </c>
      <c r="I78" s="527"/>
      <c r="J78" s="528">
        <f t="shared" ref="J78:J79" si="5">INT(+I78*G78)</f>
        <v>0</v>
      </c>
      <c r="K78" s="529" t="s">
        <v>950</v>
      </c>
    </row>
    <row r="79" spans="1:11" ht="27.75" customHeight="1">
      <c r="A79" s="493">
        <f t="shared" si="0"/>
        <v>19</v>
      </c>
      <c r="B79" s="520"/>
      <c r="C79" s="521"/>
      <c r="D79" s="522"/>
      <c r="E79" s="530" t="s">
        <v>1289</v>
      </c>
      <c r="F79" s="524" t="s">
        <v>1291</v>
      </c>
      <c r="G79" s="525">
        <v>7</v>
      </c>
      <c r="H79" s="526" t="s">
        <v>23</v>
      </c>
      <c r="I79" s="527"/>
      <c r="J79" s="528">
        <f t="shared" si="5"/>
        <v>0</v>
      </c>
      <c r="K79" s="529" t="s">
        <v>950</v>
      </c>
    </row>
    <row r="80" spans="1:11" ht="27.75" customHeight="1">
      <c r="A80" s="493">
        <f t="shared" si="0"/>
        <v>20</v>
      </c>
      <c r="B80" s="520"/>
      <c r="C80" s="543"/>
      <c r="D80" s="544"/>
      <c r="E80" s="545"/>
      <c r="F80" s="546"/>
      <c r="G80" s="547"/>
      <c r="H80" s="548"/>
      <c r="I80" s="587" t="s">
        <v>952</v>
      </c>
      <c r="J80" s="551">
        <f>SUM(J77:J79)</f>
        <v>0</v>
      </c>
      <c r="K80" s="549"/>
    </row>
    <row r="81" spans="1:11" ht="27.75" customHeight="1" thickBot="1">
      <c r="A81" s="493">
        <f t="shared" si="0"/>
        <v>21</v>
      </c>
      <c r="B81" s="520"/>
      <c r="C81" s="532"/>
      <c r="D81" s="533"/>
      <c r="E81" s="534"/>
      <c r="F81" s="535"/>
      <c r="G81" s="536"/>
      <c r="H81" s="537"/>
      <c r="I81" s="538"/>
      <c r="J81" s="539"/>
      <c r="K81" s="540"/>
    </row>
    <row r="82" spans="1:11" ht="27.75" customHeight="1" thickTop="1">
      <c r="A82" s="493">
        <f t="shared" si="0"/>
        <v>22</v>
      </c>
      <c r="B82" s="520"/>
      <c r="C82" s="589" t="s">
        <v>1282</v>
      </c>
      <c r="D82" s="590"/>
      <c r="E82" s="591" t="s">
        <v>1189</v>
      </c>
      <c r="F82" s="592"/>
      <c r="G82" s="593">
        <v>1</v>
      </c>
      <c r="H82" s="594" t="s">
        <v>23</v>
      </c>
      <c r="I82" s="527"/>
      <c r="J82" s="528">
        <f>INT(+I82*G82)</f>
        <v>0</v>
      </c>
      <c r="K82" s="529" t="s">
        <v>1283</v>
      </c>
    </row>
    <row r="83" spans="1:11" ht="27.75" customHeight="1">
      <c r="A83" s="493">
        <f t="shared" si="0"/>
        <v>23</v>
      </c>
      <c r="B83" s="520"/>
      <c r="C83" s="521"/>
      <c r="D83" s="522"/>
      <c r="E83" s="530"/>
      <c r="F83" s="524"/>
      <c r="G83" s="525"/>
      <c r="H83" s="526"/>
      <c r="I83" s="527" t="s">
        <v>952</v>
      </c>
      <c r="J83" s="528">
        <f>SUM(J82:J82)</f>
        <v>0</v>
      </c>
      <c r="K83" s="529"/>
    </row>
    <row r="84" spans="1:11" ht="27.75" customHeight="1" thickBot="1">
      <c r="A84" s="493">
        <f t="shared" si="0"/>
        <v>24</v>
      </c>
      <c r="B84" s="520"/>
      <c r="C84" s="532"/>
      <c r="D84" s="533"/>
      <c r="E84" s="534"/>
      <c r="F84" s="535"/>
      <c r="G84" s="536"/>
      <c r="H84" s="537"/>
      <c r="I84" s="538"/>
      <c r="J84" s="539"/>
      <c r="K84" s="540"/>
    </row>
    <row r="85" spans="1:11" ht="27.75" customHeight="1" thickTop="1">
      <c r="A85" s="493">
        <f t="shared" si="0"/>
        <v>25</v>
      </c>
      <c r="B85" s="520"/>
      <c r="C85" s="543" t="s">
        <v>1110</v>
      </c>
      <c r="D85" s="544"/>
      <c r="E85" s="773" t="s">
        <v>1304</v>
      </c>
      <c r="F85" s="546" t="s">
        <v>1301</v>
      </c>
      <c r="G85" s="547">
        <v>2</v>
      </c>
      <c r="H85" s="548" t="s">
        <v>953</v>
      </c>
      <c r="I85" s="527"/>
      <c r="J85" s="528">
        <f t="shared" ref="J85:J88" si="6">INT(+I85*G85)</f>
        <v>0</v>
      </c>
      <c r="K85" s="529" t="s">
        <v>950</v>
      </c>
    </row>
    <row r="86" spans="1:11" ht="27.75" customHeight="1">
      <c r="A86" s="493">
        <f t="shared" si="0"/>
        <v>1</v>
      </c>
      <c r="B86" s="520"/>
      <c r="C86" s="521"/>
      <c r="D86" s="522"/>
      <c r="E86" s="530" t="s">
        <v>1304</v>
      </c>
      <c r="F86" s="524" t="s">
        <v>1300</v>
      </c>
      <c r="G86" s="525">
        <v>27</v>
      </c>
      <c r="H86" s="526" t="s">
        <v>953</v>
      </c>
      <c r="I86" s="527"/>
      <c r="J86" s="528">
        <f t="shared" si="6"/>
        <v>0</v>
      </c>
      <c r="K86" s="529" t="s">
        <v>950</v>
      </c>
    </row>
    <row r="87" spans="1:11" ht="27.75" customHeight="1">
      <c r="A87" s="493">
        <f t="shared" si="0"/>
        <v>2</v>
      </c>
      <c r="B87" s="520"/>
      <c r="C87" s="521"/>
      <c r="D87" s="522"/>
      <c r="E87" s="530" t="s">
        <v>1304</v>
      </c>
      <c r="F87" s="524" t="s">
        <v>1302</v>
      </c>
      <c r="G87" s="525">
        <v>5</v>
      </c>
      <c r="H87" s="526" t="s">
        <v>953</v>
      </c>
      <c r="I87" s="527"/>
      <c r="J87" s="528">
        <f t="shared" si="6"/>
        <v>0</v>
      </c>
      <c r="K87" s="529" t="s">
        <v>950</v>
      </c>
    </row>
    <row r="88" spans="1:11" ht="27.75" customHeight="1">
      <c r="A88" s="493">
        <f t="shared" si="0"/>
        <v>3</v>
      </c>
      <c r="B88" s="520"/>
      <c r="C88" s="521"/>
      <c r="D88" s="522"/>
      <c r="E88" s="530" t="s">
        <v>1304</v>
      </c>
      <c r="F88" s="524" t="s">
        <v>1303</v>
      </c>
      <c r="G88" s="525">
        <v>3</v>
      </c>
      <c r="H88" s="526" t="s">
        <v>953</v>
      </c>
      <c r="I88" s="527"/>
      <c r="J88" s="528">
        <f t="shared" si="6"/>
        <v>0</v>
      </c>
      <c r="K88" s="529" t="s">
        <v>950</v>
      </c>
    </row>
    <row r="89" spans="1:11" ht="27.75" customHeight="1">
      <c r="A89" s="493">
        <f t="shared" si="0"/>
        <v>4</v>
      </c>
      <c r="B89" s="520"/>
      <c r="C89" s="552"/>
      <c r="D89" s="553"/>
      <c r="E89" s="554"/>
      <c r="F89" s="555"/>
      <c r="G89" s="556"/>
      <c r="H89" s="557"/>
      <c r="I89" s="588" t="s">
        <v>952</v>
      </c>
      <c r="J89" s="558">
        <f>SUM(J85:J88)</f>
        <v>0</v>
      </c>
      <c r="K89" s="559"/>
    </row>
    <row r="90" spans="1:11" ht="27.75" customHeight="1" thickBot="1">
      <c r="A90" s="493">
        <f t="shared" si="0"/>
        <v>5</v>
      </c>
      <c r="B90" s="520"/>
      <c r="C90" s="532"/>
      <c r="D90" s="533"/>
      <c r="E90" s="534"/>
      <c r="F90" s="535"/>
      <c r="G90" s="536"/>
      <c r="H90" s="537"/>
      <c r="I90" s="538"/>
      <c r="J90" s="539"/>
      <c r="K90" s="540"/>
    </row>
    <row r="91" spans="1:11" ht="27.75" customHeight="1" thickTop="1">
      <c r="A91" s="493">
        <f t="shared" si="0"/>
        <v>6</v>
      </c>
      <c r="B91" s="520"/>
      <c r="C91" s="569" t="s">
        <v>1160</v>
      </c>
      <c r="D91" s="570"/>
      <c r="E91" s="773" t="s">
        <v>1342</v>
      </c>
      <c r="F91" s="795"/>
      <c r="G91" s="585">
        <v>372</v>
      </c>
      <c r="H91" s="586" t="s">
        <v>1343</v>
      </c>
      <c r="I91" s="771"/>
      <c r="J91" s="528">
        <f>INT(+I91*G91)</f>
        <v>0</v>
      </c>
      <c r="K91" s="529" t="s">
        <v>950</v>
      </c>
    </row>
    <row r="92" spans="1:11" ht="27.75" customHeight="1">
      <c r="A92" s="493">
        <f t="shared" ref="A92:A155" si="7">IF(A91=25,1,A91+1)</f>
        <v>7</v>
      </c>
      <c r="B92" s="520"/>
      <c r="C92" s="521"/>
      <c r="D92" s="522"/>
      <c r="E92" s="530"/>
      <c r="F92" s="524"/>
      <c r="G92" s="525"/>
      <c r="H92" s="526"/>
      <c r="I92" s="531" t="s">
        <v>952</v>
      </c>
      <c r="J92" s="528">
        <f>SUM(J91:J91)</f>
        <v>0</v>
      </c>
      <c r="K92" s="529"/>
    </row>
    <row r="93" spans="1:11" ht="27.75" customHeight="1" thickBot="1">
      <c r="A93" s="493">
        <f t="shared" si="7"/>
        <v>8</v>
      </c>
      <c r="B93" s="520"/>
      <c r="C93" s="532"/>
      <c r="D93" s="533"/>
      <c r="E93" s="534"/>
      <c r="F93" s="535"/>
      <c r="G93" s="536"/>
      <c r="H93" s="537"/>
      <c r="I93" s="538"/>
      <c r="J93" s="539"/>
      <c r="K93" s="540"/>
    </row>
    <row r="94" spans="1:11" ht="27.75" customHeight="1" thickTop="1">
      <c r="A94" s="493">
        <f t="shared" si="7"/>
        <v>9</v>
      </c>
      <c r="B94" s="520"/>
      <c r="C94" s="543" t="s">
        <v>1111</v>
      </c>
      <c r="D94" s="544"/>
      <c r="E94" s="773" t="s">
        <v>1338</v>
      </c>
      <c r="F94" s="546" t="s">
        <v>1340</v>
      </c>
      <c r="G94" s="547">
        <v>6</v>
      </c>
      <c r="H94" s="548" t="s">
        <v>1339</v>
      </c>
      <c r="I94" s="527"/>
      <c r="J94" s="528">
        <f t="shared" ref="J94:J95" si="8">INT(+I94*G94)</f>
        <v>0</v>
      </c>
      <c r="K94" s="529" t="s">
        <v>950</v>
      </c>
    </row>
    <row r="95" spans="1:11" ht="27.75" customHeight="1">
      <c r="A95" s="493">
        <f t="shared" si="7"/>
        <v>10</v>
      </c>
      <c r="B95" s="520"/>
      <c r="C95" s="521"/>
      <c r="D95" s="522"/>
      <c r="E95" s="530" t="s">
        <v>1338</v>
      </c>
      <c r="F95" s="524" t="s">
        <v>1341</v>
      </c>
      <c r="G95" s="525">
        <v>5</v>
      </c>
      <c r="H95" s="526" t="s">
        <v>1339</v>
      </c>
      <c r="I95" s="527"/>
      <c r="J95" s="528">
        <f t="shared" si="8"/>
        <v>0</v>
      </c>
      <c r="K95" s="529" t="s">
        <v>950</v>
      </c>
    </row>
    <row r="96" spans="1:11" ht="27.75" customHeight="1">
      <c r="A96" s="493">
        <f t="shared" si="7"/>
        <v>11</v>
      </c>
      <c r="B96" s="520"/>
      <c r="C96" s="552"/>
      <c r="D96" s="553"/>
      <c r="E96" s="554"/>
      <c r="F96" s="555"/>
      <c r="G96" s="556"/>
      <c r="H96" s="557"/>
      <c r="I96" s="588" t="s">
        <v>952</v>
      </c>
      <c r="J96" s="558">
        <f>SUM(J94:J95)</f>
        <v>0</v>
      </c>
      <c r="K96" s="559"/>
    </row>
    <row r="97" spans="1:12" ht="27.75" customHeight="1" thickBot="1">
      <c r="A97" s="493">
        <f t="shared" si="7"/>
        <v>12</v>
      </c>
      <c r="B97" s="520"/>
      <c r="C97" s="532"/>
      <c r="D97" s="533"/>
      <c r="E97" s="534"/>
      <c r="F97" s="535"/>
      <c r="G97" s="536"/>
      <c r="H97" s="537"/>
      <c r="I97" s="538"/>
      <c r="J97" s="539"/>
      <c r="K97" s="540"/>
    </row>
    <row r="98" spans="1:12" ht="27.75" customHeight="1" thickTop="1">
      <c r="A98" s="493">
        <f t="shared" si="7"/>
        <v>13</v>
      </c>
      <c r="B98" s="520"/>
      <c r="C98" s="569" t="s">
        <v>997</v>
      </c>
      <c r="D98" s="570"/>
      <c r="E98" s="773" t="s">
        <v>1352</v>
      </c>
      <c r="F98" s="795" t="s">
        <v>996</v>
      </c>
      <c r="G98" s="585">
        <v>2</v>
      </c>
      <c r="H98" s="586" t="s">
        <v>1339</v>
      </c>
      <c r="I98" s="771"/>
      <c r="J98" s="528">
        <f t="shared" ref="J98:J99" si="9">INT(+I98*G98)</f>
        <v>0</v>
      </c>
      <c r="K98" s="529" t="s">
        <v>950</v>
      </c>
    </row>
    <row r="99" spans="1:12" ht="27.75" customHeight="1">
      <c r="A99" s="493">
        <f t="shared" si="7"/>
        <v>14</v>
      </c>
      <c r="B99" s="520"/>
      <c r="C99" s="521"/>
      <c r="D99" s="522"/>
      <c r="E99" s="530" t="s">
        <v>1353</v>
      </c>
      <c r="F99" s="524"/>
      <c r="G99" s="525">
        <v>2</v>
      </c>
      <c r="H99" s="526" t="s">
        <v>1354</v>
      </c>
      <c r="I99" s="527"/>
      <c r="J99" s="528">
        <f t="shared" si="9"/>
        <v>0</v>
      </c>
      <c r="K99" s="529" t="s">
        <v>950</v>
      </c>
    </row>
    <row r="100" spans="1:12" ht="27.75" customHeight="1">
      <c r="A100" s="493">
        <f t="shared" si="7"/>
        <v>15</v>
      </c>
      <c r="B100" s="520"/>
      <c r="C100" s="552"/>
      <c r="D100" s="553"/>
      <c r="E100" s="554"/>
      <c r="F100" s="555"/>
      <c r="G100" s="556"/>
      <c r="H100" s="557"/>
      <c r="I100" s="588" t="s">
        <v>952</v>
      </c>
      <c r="J100" s="558">
        <f>SUM(J98:J99)</f>
        <v>0</v>
      </c>
      <c r="K100" s="559"/>
    </row>
    <row r="101" spans="1:12" ht="27.75" customHeight="1" thickBot="1">
      <c r="A101" s="493">
        <f t="shared" si="7"/>
        <v>16</v>
      </c>
      <c r="B101" s="520"/>
      <c r="C101" s="532"/>
      <c r="D101" s="533"/>
      <c r="E101" s="534"/>
      <c r="F101" s="535"/>
      <c r="G101" s="536"/>
      <c r="H101" s="537"/>
      <c r="I101" s="538"/>
      <c r="J101" s="539"/>
      <c r="K101" s="540"/>
    </row>
    <row r="102" spans="1:12" ht="27.75" customHeight="1" thickTop="1">
      <c r="A102" s="493">
        <f t="shared" si="7"/>
        <v>17</v>
      </c>
      <c r="B102" s="520"/>
      <c r="C102" s="569" t="s">
        <v>1143</v>
      </c>
      <c r="D102" s="522"/>
      <c r="E102" s="775" t="s">
        <v>1331</v>
      </c>
      <c r="F102" s="776" t="s">
        <v>54</v>
      </c>
      <c r="G102" s="777">
        <v>80</v>
      </c>
      <c r="H102" s="778" t="s">
        <v>71</v>
      </c>
      <c r="I102" s="527"/>
      <c r="J102" s="528">
        <f t="shared" ref="J102:J112" si="10">INT(+I102*G102)</f>
        <v>0</v>
      </c>
      <c r="K102" s="779" t="s">
        <v>950</v>
      </c>
    </row>
    <row r="103" spans="1:12" ht="27.75" customHeight="1">
      <c r="A103" s="493">
        <f t="shared" si="7"/>
        <v>18</v>
      </c>
      <c r="B103" s="520"/>
      <c r="C103" s="521"/>
      <c r="D103" s="522"/>
      <c r="E103" s="775" t="s">
        <v>1332</v>
      </c>
      <c r="F103" s="776"/>
      <c r="G103" s="780">
        <v>52.43</v>
      </c>
      <c r="H103" s="778" t="s">
        <v>1308</v>
      </c>
      <c r="I103" s="527"/>
      <c r="J103" s="528">
        <f t="shared" si="10"/>
        <v>0</v>
      </c>
      <c r="K103" s="778" t="s">
        <v>950</v>
      </c>
      <c r="L103" s="789"/>
    </row>
    <row r="104" spans="1:12" ht="27.75" customHeight="1">
      <c r="A104" s="493">
        <f t="shared" si="7"/>
        <v>19</v>
      </c>
      <c r="B104" s="520"/>
      <c r="C104" s="521"/>
      <c r="D104" s="522"/>
      <c r="E104" s="775" t="s">
        <v>1333</v>
      </c>
      <c r="F104" s="776"/>
      <c r="G104" s="781">
        <v>46.27</v>
      </c>
      <c r="H104" s="778" t="s">
        <v>1308</v>
      </c>
      <c r="I104" s="527"/>
      <c r="J104" s="528">
        <f t="shared" si="10"/>
        <v>0</v>
      </c>
      <c r="K104" s="782" t="s">
        <v>943</v>
      </c>
      <c r="L104" s="789"/>
    </row>
    <row r="105" spans="1:12" ht="27.75" customHeight="1">
      <c r="A105" s="493">
        <f t="shared" si="7"/>
        <v>20</v>
      </c>
      <c r="B105" s="520"/>
      <c r="C105" s="521"/>
      <c r="D105" s="522"/>
      <c r="E105" s="783" t="s">
        <v>865</v>
      </c>
      <c r="F105" s="784"/>
      <c r="G105" s="785">
        <v>6.16</v>
      </c>
      <c r="H105" s="778" t="s">
        <v>1308</v>
      </c>
      <c r="I105" s="527"/>
      <c r="J105" s="528">
        <f t="shared" si="10"/>
        <v>0</v>
      </c>
      <c r="K105" s="782" t="s">
        <v>943</v>
      </c>
      <c r="L105" s="789"/>
    </row>
    <row r="106" spans="1:12" ht="27.75" customHeight="1">
      <c r="A106" s="493">
        <f t="shared" si="7"/>
        <v>21</v>
      </c>
      <c r="B106" s="520"/>
      <c r="C106" s="521"/>
      <c r="D106" s="522"/>
      <c r="E106" s="783" t="s">
        <v>864</v>
      </c>
      <c r="F106" s="784"/>
      <c r="G106" s="785">
        <v>6.16</v>
      </c>
      <c r="H106" s="786" t="s">
        <v>1308</v>
      </c>
      <c r="I106" s="527"/>
      <c r="J106" s="528">
        <f t="shared" si="10"/>
        <v>0</v>
      </c>
      <c r="K106" s="786" t="s">
        <v>943</v>
      </c>
      <c r="L106" s="789"/>
    </row>
    <row r="107" spans="1:12" ht="27.75" customHeight="1">
      <c r="A107" s="493">
        <f t="shared" si="7"/>
        <v>22</v>
      </c>
      <c r="B107" s="520"/>
      <c r="C107" s="521"/>
      <c r="D107" s="522"/>
      <c r="E107" s="530" t="s">
        <v>1187</v>
      </c>
      <c r="F107" s="524" t="s">
        <v>1305</v>
      </c>
      <c r="G107" s="564">
        <v>1</v>
      </c>
      <c r="H107" s="565" t="s">
        <v>23</v>
      </c>
      <c r="I107" s="527"/>
      <c r="J107" s="528">
        <f t="shared" si="10"/>
        <v>0</v>
      </c>
      <c r="K107" s="529" t="s">
        <v>950</v>
      </c>
    </row>
    <row r="108" spans="1:12" ht="27.75" customHeight="1">
      <c r="A108" s="493">
        <f t="shared" si="7"/>
        <v>23</v>
      </c>
      <c r="B108" s="520"/>
      <c r="C108" s="560"/>
      <c r="D108" s="561"/>
      <c r="E108" s="562" t="s">
        <v>1187</v>
      </c>
      <c r="F108" s="774" t="s">
        <v>1188</v>
      </c>
      <c r="G108" s="564">
        <v>2</v>
      </c>
      <c r="H108" s="565" t="s">
        <v>23</v>
      </c>
      <c r="I108" s="527"/>
      <c r="J108" s="528">
        <f t="shared" si="10"/>
        <v>0</v>
      </c>
      <c r="K108" s="568" t="s">
        <v>950</v>
      </c>
    </row>
    <row r="109" spans="1:12" ht="27.75" customHeight="1">
      <c r="A109" s="493">
        <f t="shared" si="7"/>
        <v>24</v>
      </c>
      <c r="B109" s="520"/>
      <c r="C109" s="521"/>
      <c r="D109" s="522"/>
      <c r="E109" s="783" t="s">
        <v>1334</v>
      </c>
      <c r="F109" s="784"/>
      <c r="G109" s="787">
        <v>56</v>
      </c>
      <c r="H109" s="778" t="s">
        <v>71</v>
      </c>
      <c r="I109" s="527"/>
      <c r="J109" s="528">
        <f t="shared" si="10"/>
        <v>0</v>
      </c>
      <c r="K109" s="782" t="s">
        <v>943</v>
      </c>
    </row>
    <row r="110" spans="1:12" ht="27.75" customHeight="1">
      <c r="A110" s="493">
        <f t="shared" si="7"/>
        <v>25</v>
      </c>
      <c r="B110" s="520"/>
      <c r="C110" s="521"/>
      <c r="D110" s="522"/>
      <c r="E110" s="783" t="s">
        <v>1306</v>
      </c>
      <c r="F110" s="784" t="s">
        <v>1307</v>
      </c>
      <c r="G110" s="785">
        <v>17.989999999999998</v>
      </c>
      <c r="H110" s="786" t="s">
        <v>208</v>
      </c>
      <c r="I110" s="527"/>
      <c r="J110" s="528">
        <f t="shared" si="10"/>
        <v>0</v>
      </c>
      <c r="K110" s="786" t="s">
        <v>943</v>
      </c>
    </row>
    <row r="111" spans="1:12" ht="27.75" customHeight="1">
      <c r="A111" s="493">
        <f t="shared" si="7"/>
        <v>1</v>
      </c>
      <c r="B111" s="520"/>
      <c r="C111" s="521"/>
      <c r="D111" s="522"/>
      <c r="E111" s="783" t="s">
        <v>1335</v>
      </c>
      <c r="F111" s="784"/>
      <c r="G111" s="785">
        <v>17.989999999999998</v>
      </c>
      <c r="H111" s="786" t="s">
        <v>208</v>
      </c>
      <c r="I111" s="527"/>
      <c r="J111" s="528">
        <f t="shared" si="10"/>
        <v>0</v>
      </c>
      <c r="K111" s="786" t="s">
        <v>943</v>
      </c>
    </row>
    <row r="112" spans="1:12" ht="27.75" customHeight="1">
      <c r="A112" s="493">
        <f t="shared" si="7"/>
        <v>2</v>
      </c>
      <c r="B112" s="520"/>
      <c r="C112" s="560"/>
      <c r="D112" s="561"/>
      <c r="E112" s="775" t="s">
        <v>1336</v>
      </c>
      <c r="F112" s="776" t="s">
        <v>1423</v>
      </c>
      <c r="G112" s="787">
        <v>10</v>
      </c>
      <c r="H112" s="778" t="s">
        <v>71</v>
      </c>
      <c r="I112" s="527"/>
      <c r="J112" s="528">
        <f t="shared" si="10"/>
        <v>0</v>
      </c>
      <c r="K112" s="788" t="s">
        <v>943</v>
      </c>
    </row>
    <row r="113" spans="1:11" ht="27.75" customHeight="1">
      <c r="A113" s="493">
        <f t="shared" si="7"/>
        <v>3</v>
      </c>
      <c r="B113" s="520"/>
      <c r="C113" s="521"/>
      <c r="D113" s="522"/>
      <c r="E113" s="530"/>
      <c r="F113" s="524"/>
      <c r="G113" s="525"/>
      <c r="H113" s="526"/>
      <c r="I113" s="531" t="s">
        <v>952</v>
      </c>
      <c r="J113" s="528">
        <f>SUM(J102:J112)</f>
        <v>0</v>
      </c>
      <c r="K113" s="529"/>
    </row>
    <row r="114" spans="1:11" s="789" customFormat="1" ht="27.75" customHeight="1">
      <c r="A114" s="790">
        <f t="shared" si="7"/>
        <v>4</v>
      </c>
      <c r="B114" s="791"/>
      <c r="C114" s="792"/>
      <c r="D114" s="793"/>
      <c r="E114" s="783"/>
      <c r="F114" s="784"/>
      <c r="G114" s="787"/>
      <c r="H114" s="786"/>
      <c r="I114" s="794" t="s">
        <v>1337</v>
      </c>
      <c r="J114" s="528">
        <f>+ROUNDDOWN(J113,-2)</f>
        <v>0</v>
      </c>
      <c r="K114" s="786"/>
    </row>
    <row r="115" spans="1:11" ht="27.75" customHeight="1" thickBot="1">
      <c r="A115" s="493">
        <f t="shared" si="7"/>
        <v>5</v>
      </c>
      <c r="B115" s="520"/>
      <c r="C115" s="543"/>
      <c r="D115" s="544"/>
      <c r="E115" s="545"/>
      <c r="F115" s="546"/>
      <c r="G115" s="547"/>
      <c r="H115" s="548"/>
      <c r="I115" s="538"/>
      <c r="J115" s="551"/>
      <c r="K115" s="549"/>
    </row>
    <row r="116" spans="1:11" ht="27.75" customHeight="1" thickTop="1">
      <c r="A116" s="493">
        <f t="shared" si="7"/>
        <v>6</v>
      </c>
      <c r="B116" s="520"/>
      <c r="C116" s="589" t="s">
        <v>1164</v>
      </c>
      <c r="D116" s="590"/>
      <c r="E116" s="591" t="s">
        <v>1190</v>
      </c>
      <c r="F116" s="592" t="s">
        <v>1344</v>
      </c>
      <c r="G116" s="593">
        <v>1</v>
      </c>
      <c r="H116" s="594" t="s">
        <v>59</v>
      </c>
      <c r="I116" s="527"/>
      <c r="J116" s="574">
        <f t="shared" ref="J116:J177" si="11">INT(+I116*G116)</f>
        <v>0</v>
      </c>
      <c r="K116" s="575" t="s">
        <v>1420</v>
      </c>
    </row>
    <row r="117" spans="1:11" ht="27.75" customHeight="1">
      <c r="A117" s="493">
        <f t="shared" si="7"/>
        <v>7</v>
      </c>
      <c r="B117" s="520"/>
      <c r="C117" s="521"/>
      <c r="D117" s="522"/>
      <c r="E117" s="530" t="s">
        <v>1</v>
      </c>
      <c r="F117" s="524" t="s">
        <v>1355</v>
      </c>
      <c r="G117" s="525">
        <v>12</v>
      </c>
      <c r="H117" s="526" t="s">
        <v>71</v>
      </c>
      <c r="I117" s="527"/>
      <c r="J117" s="567">
        <f t="shared" si="11"/>
        <v>0</v>
      </c>
      <c r="K117" s="529" t="s">
        <v>1421</v>
      </c>
    </row>
    <row r="118" spans="1:11" ht="27.75" customHeight="1">
      <c r="A118" s="493">
        <f t="shared" si="7"/>
        <v>8</v>
      </c>
      <c r="B118" s="520"/>
      <c r="C118" s="521"/>
      <c r="D118" s="522"/>
      <c r="E118" s="530" t="s">
        <v>1</v>
      </c>
      <c r="F118" s="524" t="s">
        <v>1367</v>
      </c>
      <c r="G118" s="525">
        <v>21</v>
      </c>
      <c r="H118" s="526" t="s">
        <v>71</v>
      </c>
      <c r="I118" s="527"/>
      <c r="J118" s="528">
        <f t="shared" si="11"/>
        <v>0</v>
      </c>
      <c r="K118" s="529" t="s">
        <v>1421</v>
      </c>
    </row>
    <row r="119" spans="1:11" ht="27.75" customHeight="1">
      <c r="A119" s="493">
        <f t="shared" si="7"/>
        <v>9</v>
      </c>
      <c r="B119" s="520"/>
      <c r="C119" s="521"/>
      <c r="D119" s="522"/>
      <c r="E119" s="530" t="s">
        <v>1</v>
      </c>
      <c r="F119" s="524" t="s">
        <v>1368</v>
      </c>
      <c r="G119" s="525">
        <v>229</v>
      </c>
      <c r="H119" s="526" t="s">
        <v>71</v>
      </c>
      <c r="I119" s="527"/>
      <c r="J119" s="528">
        <f t="shared" si="11"/>
        <v>0</v>
      </c>
      <c r="K119" s="529" t="s">
        <v>1421</v>
      </c>
    </row>
    <row r="120" spans="1:11" ht="27.75" customHeight="1">
      <c r="A120" s="493">
        <f t="shared" si="7"/>
        <v>10</v>
      </c>
      <c r="B120" s="520"/>
      <c r="C120" s="521"/>
      <c r="D120" s="522"/>
      <c r="E120" s="530" t="s">
        <v>1</v>
      </c>
      <c r="F120" s="524" t="s">
        <v>1369</v>
      </c>
      <c r="G120" s="525">
        <v>60</v>
      </c>
      <c r="H120" s="526" t="s">
        <v>71</v>
      </c>
      <c r="I120" s="527"/>
      <c r="J120" s="528">
        <f t="shared" si="11"/>
        <v>0</v>
      </c>
      <c r="K120" s="529" t="s">
        <v>1421</v>
      </c>
    </row>
    <row r="121" spans="1:11" ht="27.75" customHeight="1">
      <c r="A121" s="493">
        <f t="shared" si="7"/>
        <v>11</v>
      </c>
      <c r="B121" s="520"/>
      <c r="C121" s="521"/>
      <c r="D121" s="522"/>
      <c r="E121" s="530" t="s">
        <v>1</v>
      </c>
      <c r="F121" s="524" t="s">
        <v>1370</v>
      </c>
      <c r="G121" s="525">
        <v>12</v>
      </c>
      <c r="H121" s="526" t="s">
        <v>71</v>
      </c>
      <c r="I121" s="527"/>
      <c r="J121" s="528">
        <f t="shared" si="11"/>
        <v>0</v>
      </c>
      <c r="K121" s="529" t="s">
        <v>1421</v>
      </c>
    </row>
    <row r="122" spans="1:11" ht="27.75" customHeight="1">
      <c r="A122" s="493">
        <f t="shared" si="7"/>
        <v>12</v>
      </c>
      <c r="B122" s="520"/>
      <c r="C122" s="521"/>
      <c r="D122" s="522"/>
      <c r="E122" s="530" t="s">
        <v>1</v>
      </c>
      <c r="F122" s="524" t="s">
        <v>1371</v>
      </c>
      <c r="G122" s="525">
        <v>58</v>
      </c>
      <c r="H122" s="526" t="s">
        <v>71</v>
      </c>
      <c r="I122" s="527"/>
      <c r="J122" s="528">
        <f t="shared" si="11"/>
        <v>0</v>
      </c>
      <c r="K122" s="529" t="s">
        <v>1421</v>
      </c>
    </row>
    <row r="123" spans="1:11" ht="27.75" customHeight="1">
      <c r="A123" s="493">
        <f t="shared" si="7"/>
        <v>13</v>
      </c>
      <c r="B123" s="520"/>
      <c r="C123" s="521"/>
      <c r="D123" s="522"/>
      <c r="E123" s="530" t="s">
        <v>1</v>
      </c>
      <c r="F123" s="524" t="s">
        <v>1372</v>
      </c>
      <c r="G123" s="525">
        <v>23</v>
      </c>
      <c r="H123" s="526" t="s">
        <v>71</v>
      </c>
      <c r="I123" s="527"/>
      <c r="J123" s="528">
        <f t="shared" si="11"/>
        <v>0</v>
      </c>
      <c r="K123" s="529" t="s">
        <v>1421</v>
      </c>
    </row>
    <row r="124" spans="1:11" ht="27.75" customHeight="1">
      <c r="A124" s="493">
        <f t="shared" si="7"/>
        <v>14</v>
      </c>
      <c r="B124" s="520"/>
      <c r="C124" s="521"/>
      <c r="D124" s="522"/>
      <c r="E124" s="530" t="s">
        <v>1</v>
      </c>
      <c r="F124" s="524" t="s">
        <v>1373</v>
      </c>
      <c r="G124" s="525">
        <v>240</v>
      </c>
      <c r="H124" s="526" t="s">
        <v>71</v>
      </c>
      <c r="I124" s="527"/>
      <c r="J124" s="528">
        <f t="shared" si="11"/>
        <v>0</v>
      </c>
      <c r="K124" s="529" t="s">
        <v>1421</v>
      </c>
    </row>
    <row r="125" spans="1:11" ht="27.75" customHeight="1">
      <c r="A125" s="493">
        <f t="shared" si="7"/>
        <v>15</v>
      </c>
      <c r="B125" s="520"/>
      <c r="C125" s="521"/>
      <c r="D125" s="522"/>
      <c r="E125" s="530" t="s">
        <v>82</v>
      </c>
      <c r="F125" s="524" t="s">
        <v>1376</v>
      </c>
      <c r="G125" s="525">
        <v>12</v>
      </c>
      <c r="H125" s="526" t="s">
        <v>71</v>
      </c>
      <c r="I125" s="527"/>
      <c r="J125" s="528">
        <f t="shared" si="11"/>
        <v>0</v>
      </c>
      <c r="K125" s="529" t="s">
        <v>1421</v>
      </c>
    </row>
    <row r="126" spans="1:11" ht="27.75" customHeight="1">
      <c r="A126" s="493">
        <f t="shared" si="7"/>
        <v>16</v>
      </c>
      <c r="B126" s="520"/>
      <c r="C126" s="521"/>
      <c r="D126" s="522"/>
      <c r="E126" s="530" t="s">
        <v>82</v>
      </c>
      <c r="F126" s="524" t="s">
        <v>1192</v>
      </c>
      <c r="G126" s="525">
        <v>51</v>
      </c>
      <c r="H126" s="526" t="s">
        <v>71</v>
      </c>
      <c r="I126" s="527"/>
      <c r="J126" s="528">
        <f t="shared" si="11"/>
        <v>0</v>
      </c>
      <c r="K126" s="529" t="s">
        <v>1421</v>
      </c>
    </row>
    <row r="127" spans="1:11" ht="27.75" customHeight="1">
      <c r="A127" s="493">
        <f t="shared" si="7"/>
        <v>17</v>
      </c>
      <c r="B127" s="520"/>
      <c r="C127" s="521"/>
      <c r="D127" s="522"/>
      <c r="E127" s="530" t="s">
        <v>1191</v>
      </c>
      <c r="F127" s="524" t="s">
        <v>1374</v>
      </c>
      <c r="G127" s="525">
        <v>12</v>
      </c>
      <c r="H127" s="526" t="s">
        <v>209</v>
      </c>
      <c r="I127" s="527"/>
      <c r="J127" s="528">
        <f t="shared" si="11"/>
        <v>0</v>
      </c>
      <c r="K127" s="529" t="s">
        <v>1421</v>
      </c>
    </row>
    <row r="128" spans="1:11" ht="27.75" customHeight="1">
      <c r="A128" s="493">
        <f t="shared" si="7"/>
        <v>18</v>
      </c>
      <c r="B128" s="520"/>
      <c r="C128" s="521"/>
      <c r="D128" s="522"/>
      <c r="E128" s="530" t="s">
        <v>1191</v>
      </c>
      <c r="F128" s="524" t="s">
        <v>1375</v>
      </c>
      <c r="G128" s="525">
        <v>32</v>
      </c>
      <c r="H128" s="526" t="s">
        <v>209</v>
      </c>
      <c r="I128" s="527"/>
      <c r="J128" s="528">
        <f t="shared" si="11"/>
        <v>0</v>
      </c>
      <c r="K128" s="529" t="s">
        <v>1421</v>
      </c>
    </row>
    <row r="129" spans="1:11" ht="27.75" customHeight="1">
      <c r="A129" s="493">
        <f t="shared" si="7"/>
        <v>19</v>
      </c>
      <c r="B129" s="520"/>
      <c r="C129" s="521"/>
      <c r="D129" s="522"/>
      <c r="E129" s="530" t="s">
        <v>1191</v>
      </c>
      <c r="F129" s="524" t="s">
        <v>1193</v>
      </c>
      <c r="G129" s="525">
        <v>159</v>
      </c>
      <c r="H129" s="526" t="s">
        <v>209</v>
      </c>
      <c r="I129" s="527"/>
      <c r="J129" s="528">
        <f t="shared" si="11"/>
        <v>0</v>
      </c>
      <c r="K129" s="529" t="s">
        <v>1421</v>
      </c>
    </row>
    <row r="130" spans="1:11" ht="27.75" customHeight="1">
      <c r="A130" s="493">
        <f t="shared" si="7"/>
        <v>20</v>
      </c>
      <c r="B130" s="520"/>
      <c r="C130" s="521"/>
      <c r="D130" s="522"/>
      <c r="E130" s="530" t="s">
        <v>82</v>
      </c>
      <c r="F130" s="524" t="s">
        <v>1377</v>
      </c>
      <c r="G130" s="525">
        <v>88</v>
      </c>
      <c r="H130" s="526" t="s">
        <v>71</v>
      </c>
      <c r="I130" s="527"/>
      <c r="J130" s="528">
        <f t="shared" si="11"/>
        <v>0</v>
      </c>
      <c r="K130" s="529" t="s">
        <v>1421</v>
      </c>
    </row>
    <row r="131" spans="1:11" ht="27.75" customHeight="1">
      <c r="A131" s="493">
        <f t="shared" si="7"/>
        <v>21</v>
      </c>
      <c r="B131" s="520"/>
      <c r="C131" s="521"/>
      <c r="D131" s="522"/>
      <c r="E131" s="530" t="s">
        <v>82</v>
      </c>
      <c r="F131" s="524" t="s">
        <v>1194</v>
      </c>
      <c r="G131" s="525">
        <v>674</v>
      </c>
      <c r="H131" s="526" t="s">
        <v>71</v>
      </c>
      <c r="I131" s="527"/>
      <c r="J131" s="528">
        <f t="shared" si="11"/>
        <v>0</v>
      </c>
      <c r="K131" s="529" t="s">
        <v>1421</v>
      </c>
    </row>
    <row r="132" spans="1:11" ht="27.75" customHeight="1">
      <c r="A132" s="493">
        <f t="shared" si="7"/>
        <v>22</v>
      </c>
      <c r="B132" s="520"/>
      <c r="C132" s="521"/>
      <c r="D132" s="522"/>
      <c r="E132" s="530" t="s">
        <v>82</v>
      </c>
      <c r="F132" s="524" t="s">
        <v>1378</v>
      </c>
      <c r="G132" s="525">
        <v>65</v>
      </c>
      <c r="H132" s="526" t="s">
        <v>71</v>
      </c>
      <c r="I132" s="527"/>
      <c r="J132" s="528">
        <f t="shared" si="11"/>
        <v>0</v>
      </c>
      <c r="K132" s="529" t="s">
        <v>1421</v>
      </c>
    </row>
    <row r="133" spans="1:11" ht="27.75" customHeight="1">
      <c r="A133" s="493">
        <f t="shared" si="7"/>
        <v>23</v>
      </c>
      <c r="B133" s="520"/>
      <c r="C133" s="521"/>
      <c r="D133" s="522"/>
      <c r="E133" s="530" t="s">
        <v>82</v>
      </c>
      <c r="F133" s="524" t="s">
        <v>1195</v>
      </c>
      <c r="G133" s="525">
        <v>479</v>
      </c>
      <c r="H133" s="526" t="s">
        <v>71</v>
      </c>
      <c r="I133" s="527"/>
      <c r="J133" s="528">
        <f t="shared" si="11"/>
        <v>0</v>
      </c>
      <c r="K133" s="529" t="s">
        <v>1421</v>
      </c>
    </row>
    <row r="134" spans="1:11" ht="27.75" customHeight="1">
      <c r="A134" s="493">
        <f t="shared" si="7"/>
        <v>24</v>
      </c>
      <c r="B134" s="520"/>
      <c r="C134" s="521"/>
      <c r="D134" s="522"/>
      <c r="E134" s="530" t="s">
        <v>82</v>
      </c>
      <c r="F134" s="524" t="s">
        <v>1205</v>
      </c>
      <c r="G134" s="525">
        <v>11</v>
      </c>
      <c r="H134" s="526" t="s">
        <v>71</v>
      </c>
      <c r="I134" s="527"/>
      <c r="J134" s="528">
        <f t="shared" si="11"/>
        <v>0</v>
      </c>
      <c r="K134" s="529" t="s">
        <v>1421</v>
      </c>
    </row>
    <row r="135" spans="1:11" ht="27.75" customHeight="1">
      <c r="A135" s="493">
        <f t="shared" si="7"/>
        <v>25</v>
      </c>
      <c r="B135" s="520"/>
      <c r="C135" s="521"/>
      <c r="D135" s="522"/>
      <c r="E135" s="530" t="s">
        <v>82</v>
      </c>
      <c r="F135" s="524" t="s">
        <v>1379</v>
      </c>
      <c r="G135" s="525">
        <v>78</v>
      </c>
      <c r="H135" s="526" t="s">
        <v>71</v>
      </c>
      <c r="I135" s="527"/>
      <c r="J135" s="528">
        <f t="shared" si="11"/>
        <v>0</v>
      </c>
      <c r="K135" s="529" t="s">
        <v>1421</v>
      </c>
    </row>
    <row r="136" spans="1:11" ht="27.75" customHeight="1">
      <c r="A136" s="493">
        <f t="shared" si="7"/>
        <v>1</v>
      </c>
      <c r="B136" s="520"/>
      <c r="C136" s="521"/>
      <c r="D136" s="522"/>
      <c r="E136" s="530" t="s">
        <v>82</v>
      </c>
      <c r="F136" s="524" t="s">
        <v>1391</v>
      </c>
      <c r="G136" s="525">
        <v>137</v>
      </c>
      <c r="H136" s="526" t="s">
        <v>71</v>
      </c>
      <c r="I136" s="527"/>
      <c r="J136" s="528">
        <f t="shared" si="11"/>
        <v>0</v>
      </c>
      <c r="K136" s="529" t="s">
        <v>1421</v>
      </c>
    </row>
    <row r="137" spans="1:11" ht="27.75" customHeight="1">
      <c r="A137" s="493">
        <f t="shared" si="7"/>
        <v>2</v>
      </c>
      <c r="B137" s="520"/>
      <c r="C137" s="521"/>
      <c r="D137" s="522"/>
      <c r="E137" s="530" t="s">
        <v>82</v>
      </c>
      <c r="F137" s="524" t="s">
        <v>1380</v>
      </c>
      <c r="G137" s="525">
        <v>8</v>
      </c>
      <c r="H137" s="526" t="s">
        <v>71</v>
      </c>
      <c r="I137" s="527"/>
      <c r="J137" s="528">
        <f t="shared" si="11"/>
        <v>0</v>
      </c>
      <c r="K137" s="529" t="s">
        <v>1421</v>
      </c>
    </row>
    <row r="138" spans="1:11" ht="27.75" customHeight="1">
      <c r="A138" s="493">
        <f t="shared" si="7"/>
        <v>3</v>
      </c>
      <c r="B138" s="520"/>
      <c r="C138" s="521"/>
      <c r="D138" s="522"/>
      <c r="E138" s="530" t="s">
        <v>82</v>
      </c>
      <c r="F138" s="524" t="s">
        <v>1382</v>
      </c>
      <c r="G138" s="525">
        <v>18</v>
      </c>
      <c r="H138" s="526" t="s">
        <v>71</v>
      </c>
      <c r="I138" s="527"/>
      <c r="J138" s="528">
        <f t="shared" si="11"/>
        <v>0</v>
      </c>
      <c r="K138" s="529" t="s">
        <v>1421</v>
      </c>
    </row>
    <row r="139" spans="1:11" ht="27.75" customHeight="1">
      <c r="A139" s="493">
        <f t="shared" si="7"/>
        <v>4</v>
      </c>
      <c r="B139" s="520"/>
      <c r="C139" s="521"/>
      <c r="D139" s="522"/>
      <c r="E139" s="530" t="s">
        <v>82</v>
      </c>
      <c r="F139" s="524" t="s">
        <v>1381</v>
      </c>
      <c r="G139" s="525">
        <v>11</v>
      </c>
      <c r="H139" s="526" t="s">
        <v>71</v>
      </c>
      <c r="I139" s="527"/>
      <c r="J139" s="528">
        <f t="shared" si="11"/>
        <v>0</v>
      </c>
      <c r="K139" s="529" t="s">
        <v>1421</v>
      </c>
    </row>
    <row r="140" spans="1:11" ht="27.75" customHeight="1">
      <c r="A140" s="493">
        <f t="shared" si="7"/>
        <v>5</v>
      </c>
      <c r="B140" s="520"/>
      <c r="C140" s="521"/>
      <c r="D140" s="522"/>
      <c r="E140" s="530" t="s">
        <v>82</v>
      </c>
      <c r="F140" s="524" t="s">
        <v>1383</v>
      </c>
      <c r="G140" s="525">
        <v>8</v>
      </c>
      <c r="H140" s="526" t="s">
        <v>71</v>
      </c>
      <c r="I140" s="527"/>
      <c r="J140" s="528">
        <f t="shared" si="11"/>
        <v>0</v>
      </c>
      <c r="K140" s="529" t="s">
        <v>1421</v>
      </c>
    </row>
    <row r="141" spans="1:11" ht="27.75" customHeight="1">
      <c r="A141" s="493">
        <f t="shared" si="7"/>
        <v>6</v>
      </c>
      <c r="B141" s="520"/>
      <c r="C141" s="521"/>
      <c r="D141" s="522"/>
      <c r="E141" s="530" t="s">
        <v>82</v>
      </c>
      <c r="F141" s="524" t="s">
        <v>1384</v>
      </c>
      <c r="G141" s="525">
        <v>18</v>
      </c>
      <c r="H141" s="526" t="s">
        <v>71</v>
      </c>
      <c r="I141" s="527"/>
      <c r="J141" s="528">
        <f t="shared" si="11"/>
        <v>0</v>
      </c>
      <c r="K141" s="529" t="s">
        <v>1421</v>
      </c>
    </row>
    <row r="142" spans="1:11" ht="27.75" customHeight="1">
      <c r="A142" s="493">
        <f t="shared" si="7"/>
        <v>7</v>
      </c>
      <c r="B142" s="520"/>
      <c r="C142" s="521"/>
      <c r="D142" s="522"/>
      <c r="E142" s="530" t="s">
        <v>82</v>
      </c>
      <c r="F142" s="524" t="s">
        <v>1385</v>
      </c>
      <c r="G142" s="525">
        <v>11</v>
      </c>
      <c r="H142" s="526" t="s">
        <v>71</v>
      </c>
      <c r="I142" s="527"/>
      <c r="J142" s="528">
        <f t="shared" si="11"/>
        <v>0</v>
      </c>
      <c r="K142" s="529" t="s">
        <v>1421</v>
      </c>
    </row>
    <row r="143" spans="1:11" ht="27.75" customHeight="1">
      <c r="A143" s="493">
        <f t="shared" si="7"/>
        <v>8</v>
      </c>
      <c r="B143" s="520"/>
      <c r="C143" s="521"/>
      <c r="D143" s="522"/>
      <c r="E143" s="530" t="s">
        <v>1191</v>
      </c>
      <c r="F143" s="524" t="s">
        <v>1196</v>
      </c>
      <c r="G143" s="525">
        <v>62</v>
      </c>
      <c r="H143" s="526" t="s">
        <v>209</v>
      </c>
      <c r="I143" s="527"/>
      <c r="J143" s="528">
        <f t="shared" si="11"/>
        <v>0</v>
      </c>
      <c r="K143" s="529" t="s">
        <v>1421</v>
      </c>
    </row>
    <row r="144" spans="1:11" ht="27.75" customHeight="1">
      <c r="A144" s="493">
        <f t="shared" si="7"/>
        <v>9</v>
      </c>
      <c r="B144" s="520"/>
      <c r="C144" s="521"/>
      <c r="D144" s="522"/>
      <c r="E144" s="530" t="s">
        <v>1191</v>
      </c>
      <c r="F144" s="524" t="s">
        <v>1197</v>
      </c>
      <c r="G144" s="525">
        <v>16</v>
      </c>
      <c r="H144" s="526" t="s">
        <v>209</v>
      </c>
      <c r="I144" s="527"/>
      <c r="J144" s="528">
        <f t="shared" si="11"/>
        <v>0</v>
      </c>
      <c r="K144" s="529" t="s">
        <v>1421</v>
      </c>
    </row>
    <row r="145" spans="1:11" ht="27.75" customHeight="1">
      <c r="A145" s="493">
        <f t="shared" si="7"/>
        <v>10</v>
      </c>
      <c r="B145" s="520"/>
      <c r="C145" s="521"/>
      <c r="D145" s="522"/>
      <c r="E145" s="530" t="s">
        <v>1191</v>
      </c>
      <c r="F145" s="524" t="s">
        <v>1198</v>
      </c>
      <c r="G145" s="525">
        <v>16</v>
      </c>
      <c r="H145" s="526" t="s">
        <v>209</v>
      </c>
      <c r="I145" s="527"/>
      <c r="J145" s="528">
        <f t="shared" si="11"/>
        <v>0</v>
      </c>
      <c r="K145" s="529" t="s">
        <v>1421</v>
      </c>
    </row>
    <row r="146" spans="1:11" ht="27.75" customHeight="1">
      <c r="A146" s="493">
        <f t="shared" si="7"/>
        <v>11</v>
      </c>
      <c r="B146" s="520"/>
      <c r="C146" s="521"/>
      <c r="D146" s="522"/>
      <c r="E146" s="530" t="s">
        <v>1191</v>
      </c>
      <c r="F146" s="524" t="s">
        <v>1199</v>
      </c>
      <c r="G146" s="525">
        <v>13</v>
      </c>
      <c r="H146" s="526" t="s">
        <v>209</v>
      </c>
      <c r="I146" s="527"/>
      <c r="J146" s="528">
        <f t="shared" si="11"/>
        <v>0</v>
      </c>
      <c r="K146" s="529" t="s">
        <v>1421</v>
      </c>
    </row>
    <row r="147" spans="1:11" ht="27.75" customHeight="1">
      <c r="A147" s="493">
        <f t="shared" si="7"/>
        <v>12</v>
      </c>
      <c r="B147" s="520"/>
      <c r="C147" s="521"/>
      <c r="D147" s="522"/>
      <c r="E147" s="530" t="s">
        <v>1191</v>
      </c>
      <c r="F147" s="524" t="s">
        <v>1200</v>
      </c>
      <c r="G147" s="525">
        <v>62</v>
      </c>
      <c r="H147" s="526" t="s">
        <v>209</v>
      </c>
      <c r="I147" s="527"/>
      <c r="J147" s="528">
        <f t="shared" si="11"/>
        <v>0</v>
      </c>
      <c r="K147" s="529" t="s">
        <v>1421</v>
      </c>
    </row>
    <row r="148" spans="1:11" ht="27.75" customHeight="1">
      <c r="A148" s="493">
        <f t="shared" si="7"/>
        <v>13</v>
      </c>
      <c r="B148" s="520"/>
      <c r="C148" s="521"/>
      <c r="D148" s="522"/>
      <c r="E148" s="530" t="s">
        <v>1191</v>
      </c>
      <c r="F148" s="524" t="s">
        <v>1201</v>
      </c>
      <c r="G148" s="525">
        <v>159</v>
      </c>
      <c r="H148" s="526" t="s">
        <v>209</v>
      </c>
      <c r="I148" s="527"/>
      <c r="J148" s="528">
        <f t="shared" si="11"/>
        <v>0</v>
      </c>
      <c r="K148" s="529" t="s">
        <v>1421</v>
      </c>
    </row>
    <row r="149" spans="1:11" ht="27.75" customHeight="1">
      <c r="A149" s="493">
        <f t="shared" si="7"/>
        <v>14</v>
      </c>
      <c r="B149" s="520"/>
      <c r="C149" s="521"/>
      <c r="D149" s="522"/>
      <c r="E149" s="530" t="s">
        <v>1191</v>
      </c>
      <c r="F149" s="524" t="s">
        <v>1202</v>
      </c>
      <c r="G149" s="525">
        <v>61</v>
      </c>
      <c r="H149" s="526" t="s">
        <v>209</v>
      </c>
      <c r="I149" s="527"/>
      <c r="J149" s="528">
        <f t="shared" si="11"/>
        <v>0</v>
      </c>
      <c r="K149" s="529" t="s">
        <v>1421</v>
      </c>
    </row>
    <row r="150" spans="1:11" ht="27.75" customHeight="1">
      <c r="A150" s="493">
        <f t="shared" si="7"/>
        <v>15</v>
      </c>
      <c r="B150" s="520"/>
      <c r="C150" s="521"/>
      <c r="D150" s="522"/>
      <c r="E150" s="530" t="s">
        <v>82</v>
      </c>
      <c r="F150" s="524" t="s">
        <v>1386</v>
      </c>
      <c r="G150" s="525">
        <v>48</v>
      </c>
      <c r="H150" s="526" t="s">
        <v>71</v>
      </c>
      <c r="I150" s="527"/>
      <c r="J150" s="528">
        <f t="shared" si="11"/>
        <v>0</v>
      </c>
      <c r="K150" s="529" t="s">
        <v>1421</v>
      </c>
    </row>
    <row r="151" spans="1:11" ht="27.75" customHeight="1">
      <c r="A151" s="493">
        <f t="shared" si="7"/>
        <v>16</v>
      </c>
      <c r="B151" s="520"/>
      <c r="C151" s="521"/>
      <c r="D151" s="522"/>
      <c r="E151" s="530" t="s">
        <v>82</v>
      </c>
      <c r="F151" s="524" t="s">
        <v>1387</v>
      </c>
      <c r="G151" s="525">
        <v>23</v>
      </c>
      <c r="H151" s="526" t="s">
        <v>71</v>
      </c>
      <c r="I151" s="527"/>
      <c r="J151" s="528">
        <f t="shared" si="11"/>
        <v>0</v>
      </c>
      <c r="K151" s="529" t="s">
        <v>1421</v>
      </c>
    </row>
    <row r="152" spans="1:11" ht="27.75" customHeight="1">
      <c r="A152" s="493">
        <f t="shared" si="7"/>
        <v>17</v>
      </c>
      <c r="B152" s="520"/>
      <c r="C152" s="521"/>
      <c r="D152" s="522"/>
      <c r="E152" s="530" t="s">
        <v>1191</v>
      </c>
      <c r="F152" s="524" t="s">
        <v>1203</v>
      </c>
      <c r="G152" s="525">
        <v>200</v>
      </c>
      <c r="H152" s="526" t="s">
        <v>209</v>
      </c>
      <c r="I152" s="527"/>
      <c r="J152" s="528">
        <f t="shared" si="11"/>
        <v>0</v>
      </c>
      <c r="K152" s="529" t="s">
        <v>1421</v>
      </c>
    </row>
    <row r="153" spans="1:11" ht="27.75" customHeight="1">
      <c r="A153" s="493">
        <f t="shared" si="7"/>
        <v>18</v>
      </c>
      <c r="B153" s="520"/>
      <c r="C153" s="521"/>
      <c r="D153" s="522"/>
      <c r="E153" s="530" t="s">
        <v>1191</v>
      </c>
      <c r="F153" s="524" t="s">
        <v>1204</v>
      </c>
      <c r="G153" s="525">
        <v>321</v>
      </c>
      <c r="H153" s="526" t="s">
        <v>209</v>
      </c>
      <c r="I153" s="527"/>
      <c r="J153" s="528">
        <f t="shared" si="11"/>
        <v>0</v>
      </c>
      <c r="K153" s="529" t="s">
        <v>1421</v>
      </c>
    </row>
    <row r="154" spans="1:11" ht="27.75" customHeight="1">
      <c r="A154" s="493">
        <f t="shared" si="7"/>
        <v>19</v>
      </c>
      <c r="B154" s="520"/>
      <c r="C154" s="521"/>
      <c r="D154" s="522"/>
      <c r="E154" s="530" t="s">
        <v>1191</v>
      </c>
      <c r="F154" s="524" t="s">
        <v>1388</v>
      </c>
      <c r="G154" s="525">
        <v>22</v>
      </c>
      <c r="H154" s="526" t="s">
        <v>209</v>
      </c>
      <c r="I154" s="527"/>
      <c r="J154" s="528">
        <f t="shared" si="11"/>
        <v>0</v>
      </c>
      <c r="K154" s="529" t="s">
        <v>1421</v>
      </c>
    </row>
    <row r="155" spans="1:11" ht="27.75" customHeight="1">
      <c r="A155" s="493">
        <f t="shared" si="7"/>
        <v>20</v>
      </c>
      <c r="B155" s="520"/>
      <c r="C155" s="521"/>
      <c r="D155" s="522"/>
      <c r="E155" s="530" t="s">
        <v>1191</v>
      </c>
      <c r="F155" s="524" t="s">
        <v>1389</v>
      </c>
      <c r="G155" s="525">
        <v>11</v>
      </c>
      <c r="H155" s="526" t="s">
        <v>209</v>
      </c>
      <c r="I155" s="527"/>
      <c r="J155" s="528">
        <f t="shared" si="11"/>
        <v>0</v>
      </c>
      <c r="K155" s="529" t="s">
        <v>1421</v>
      </c>
    </row>
    <row r="156" spans="1:11" ht="27.75" customHeight="1">
      <c r="A156" s="493">
        <f t="shared" ref="A156:A219" si="12">IF(A155=25,1,A155+1)</f>
        <v>21</v>
      </c>
      <c r="B156" s="520"/>
      <c r="C156" s="521"/>
      <c r="D156" s="522"/>
      <c r="E156" s="530" t="s">
        <v>1191</v>
      </c>
      <c r="F156" s="524" t="s">
        <v>1176</v>
      </c>
      <c r="G156" s="525">
        <v>45</v>
      </c>
      <c r="H156" s="526" t="s">
        <v>209</v>
      </c>
      <c r="I156" s="527"/>
      <c r="J156" s="528">
        <f t="shared" si="11"/>
        <v>0</v>
      </c>
      <c r="K156" s="529" t="s">
        <v>1421</v>
      </c>
    </row>
    <row r="157" spans="1:11" ht="27.75" customHeight="1">
      <c r="A157" s="493">
        <f t="shared" si="12"/>
        <v>22</v>
      </c>
      <c r="B157" s="520"/>
      <c r="C157" s="521"/>
      <c r="D157" s="522"/>
      <c r="E157" s="530" t="s">
        <v>1191</v>
      </c>
      <c r="F157" s="524" t="s">
        <v>1206</v>
      </c>
      <c r="G157" s="525">
        <v>6</v>
      </c>
      <c r="H157" s="526" t="s">
        <v>209</v>
      </c>
      <c r="I157" s="527"/>
      <c r="J157" s="528">
        <f t="shared" si="11"/>
        <v>0</v>
      </c>
      <c r="K157" s="529" t="s">
        <v>1421</v>
      </c>
    </row>
    <row r="158" spans="1:11" ht="27.75" customHeight="1">
      <c r="A158" s="493">
        <f t="shared" si="12"/>
        <v>23</v>
      </c>
      <c r="B158" s="520"/>
      <c r="C158" s="521"/>
      <c r="D158" s="522"/>
      <c r="E158" s="530" t="s">
        <v>1191</v>
      </c>
      <c r="F158" s="524" t="s">
        <v>1207</v>
      </c>
      <c r="G158" s="525">
        <v>12</v>
      </c>
      <c r="H158" s="526" t="s">
        <v>209</v>
      </c>
      <c r="I158" s="527"/>
      <c r="J158" s="528">
        <f t="shared" si="11"/>
        <v>0</v>
      </c>
      <c r="K158" s="529" t="s">
        <v>1421</v>
      </c>
    </row>
    <row r="159" spans="1:11" ht="27.75" customHeight="1">
      <c r="A159" s="493">
        <f t="shared" si="12"/>
        <v>24</v>
      </c>
      <c r="B159" s="520"/>
      <c r="C159" s="521"/>
      <c r="D159" s="522"/>
      <c r="E159" s="530" t="s">
        <v>1191</v>
      </c>
      <c r="F159" s="524" t="s">
        <v>1208</v>
      </c>
      <c r="G159" s="525">
        <v>58</v>
      </c>
      <c r="H159" s="526" t="s">
        <v>209</v>
      </c>
      <c r="I159" s="527"/>
      <c r="J159" s="528">
        <f t="shared" si="11"/>
        <v>0</v>
      </c>
      <c r="K159" s="529" t="s">
        <v>1421</v>
      </c>
    </row>
    <row r="160" spans="1:11" ht="27.75" customHeight="1">
      <c r="A160" s="493">
        <f t="shared" si="12"/>
        <v>25</v>
      </c>
      <c r="B160" s="520"/>
      <c r="C160" s="521"/>
      <c r="D160" s="522"/>
      <c r="E160" s="530" t="s">
        <v>1191</v>
      </c>
      <c r="F160" s="524" t="s">
        <v>1390</v>
      </c>
      <c r="G160" s="525">
        <v>49</v>
      </c>
      <c r="H160" s="526" t="s">
        <v>209</v>
      </c>
      <c r="I160" s="527"/>
      <c r="J160" s="528">
        <f t="shared" si="11"/>
        <v>0</v>
      </c>
      <c r="K160" s="529" t="s">
        <v>1421</v>
      </c>
    </row>
    <row r="161" spans="1:11" ht="27.75" customHeight="1">
      <c r="A161" s="493">
        <f t="shared" si="12"/>
        <v>1</v>
      </c>
      <c r="B161" s="520"/>
      <c r="C161" s="521"/>
      <c r="D161" s="522"/>
      <c r="E161" s="530" t="s">
        <v>1191</v>
      </c>
      <c r="F161" s="524" t="s">
        <v>1209</v>
      </c>
      <c r="G161" s="525">
        <v>18</v>
      </c>
      <c r="H161" s="526" t="s">
        <v>209</v>
      </c>
      <c r="I161" s="527"/>
      <c r="J161" s="528">
        <f t="shared" si="11"/>
        <v>0</v>
      </c>
      <c r="K161" s="529" t="s">
        <v>1421</v>
      </c>
    </row>
    <row r="162" spans="1:11" ht="27.75" customHeight="1">
      <c r="A162" s="493">
        <f t="shared" si="12"/>
        <v>2</v>
      </c>
      <c r="B162" s="520"/>
      <c r="C162" s="521"/>
      <c r="D162" s="522"/>
      <c r="E162" s="530" t="s">
        <v>63</v>
      </c>
      <c r="F162" s="796" t="s">
        <v>1356</v>
      </c>
      <c r="G162" s="525">
        <v>16</v>
      </c>
      <c r="H162" s="526" t="s">
        <v>209</v>
      </c>
      <c r="I162" s="527"/>
      <c r="J162" s="528">
        <f t="shared" si="11"/>
        <v>0</v>
      </c>
      <c r="K162" s="529" t="s">
        <v>1421</v>
      </c>
    </row>
    <row r="163" spans="1:11" ht="27.75" customHeight="1">
      <c r="A163" s="493">
        <f t="shared" si="12"/>
        <v>3</v>
      </c>
      <c r="B163" s="520"/>
      <c r="C163" s="521"/>
      <c r="D163" s="522"/>
      <c r="E163" s="530" t="s">
        <v>63</v>
      </c>
      <c r="F163" s="796" t="s">
        <v>1357</v>
      </c>
      <c r="G163" s="525">
        <v>4</v>
      </c>
      <c r="H163" s="526" t="s">
        <v>71</v>
      </c>
      <c r="I163" s="527"/>
      <c r="J163" s="528">
        <f t="shared" si="11"/>
        <v>0</v>
      </c>
      <c r="K163" s="529" t="s">
        <v>1421</v>
      </c>
    </row>
    <row r="164" spans="1:11" ht="27.75" customHeight="1">
      <c r="A164" s="493">
        <f t="shared" si="12"/>
        <v>4</v>
      </c>
      <c r="B164" s="520"/>
      <c r="C164" s="521"/>
      <c r="D164" s="522"/>
      <c r="E164" s="530" t="s">
        <v>63</v>
      </c>
      <c r="F164" s="796" t="s">
        <v>1358</v>
      </c>
      <c r="G164" s="525">
        <v>5</v>
      </c>
      <c r="H164" s="526" t="s">
        <v>71</v>
      </c>
      <c r="I164" s="527"/>
      <c r="J164" s="528">
        <f t="shared" si="11"/>
        <v>0</v>
      </c>
      <c r="K164" s="529" t="s">
        <v>1421</v>
      </c>
    </row>
    <row r="165" spans="1:11" ht="27.75" customHeight="1">
      <c r="A165" s="493">
        <f t="shared" si="12"/>
        <v>5</v>
      </c>
      <c r="B165" s="520"/>
      <c r="C165" s="521"/>
      <c r="D165" s="522"/>
      <c r="E165" s="530" t="s">
        <v>63</v>
      </c>
      <c r="F165" s="796" t="s">
        <v>1359</v>
      </c>
      <c r="G165" s="525">
        <v>2</v>
      </c>
      <c r="H165" s="526" t="s">
        <v>71</v>
      </c>
      <c r="I165" s="527"/>
      <c r="J165" s="528">
        <f t="shared" si="11"/>
        <v>0</v>
      </c>
      <c r="K165" s="529" t="s">
        <v>1421</v>
      </c>
    </row>
    <row r="166" spans="1:11" ht="27.75" customHeight="1">
      <c r="A166" s="493">
        <f t="shared" si="12"/>
        <v>6</v>
      </c>
      <c r="B166" s="520"/>
      <c r="C166" s="521"/>
      <c r="D166" s="522"/>
      <c r="E166" s="530" t="s">
        <v>63</v>
      </c>
      <c r="F166" s="796" t="s">
        <v>1360</v>
      </c>
      <c r="G166" s="525">
        <v>6</v>
      </c>
      <c r="H166" s="526" t="s">
        <v>71</v>
      </c>
      <c r="I166" s="527"/>
      <c r="J166" s="528">
        <f t="shared" si="11"/>
        <v>0</v>
      </c>
      <c r="K166" s="529" t="s">
        <v>1421</v>
      </c>
    </row>
    <row r="167" spans="1:11" ht="27.75" customHeight="1">
      <c r="A167" s="493">
        <f t="shared" si="12"/>
        <v>7</v>
      </c>
      <c r="B167" s="520"/>
      <c r="C167" s="521"/>
      <c r="D167" s="522"/>
      <c r="E167" s="530" t="s">
        <v>63</v>
      </c>
      <c r="F167" s="796" t="s">
        <v>1361</v>
      </c>
      <c r="G167" s="525">
        <v>8</v>
      </c>
      <c r="H167" s="526" t="s">
        <v>71</v>
      </c>
      <c r="I167" s="527"/>
      <c r="J167" s="528">
        <f t="shared" si="11"/>
        <v>0</v>
      </c>
      <c r="K167" s="529" t="s">
        <v>1421</v>
      </c>
    </row>
    <row r="168" spans="1:11" ht="27.75" customHeight="1">
      <c r="A168" s="493">
        <f t="shared" si="12"/>
        <v>8</v>
      </c>
      <c r="B168" s="520"/>
      <c r="C168" s="521"/>
      <c r="D168" s="522"/>
      <c r="E168" s="530" t="s">
        <v>63</v>
      </c>
      <c r="F168" s="796" t="s">
        <v>1362</v>
      </c>
      <c r="G168" s="525">
        <v>8</v>
      </c>
      <c r="H168" s="526" t="s">
        <v>71</v>
      </c>
      <c r="I168" s="527"/>
      <c r="J168" s="528">
        <f t="shared" si="11"/>
        <v>0</v>
      </c>
      <c r="K168" s="529" t="s">
        <v>1421</v>
      </c>
    </row>
    <row r="169" spans="1:11" ht="27.75" customHeight="1">
      <c r="A169" s="493">
        <f t="shared" si="12"/>
        <v>9</v>
      </c>
      <c r="B169" s="520"/>
      <c r="C169" s="521"/>
      <c r="D169" s="522"/>
      <c r="E169" s="530" t="s">
        <v>63</v>
      </c>
      <c r="F169" s="796" t="s">
        <v>1363</v>
      </c>
      <c r="G169" s="525">
        <v>52</v>
      </c>
      <c r="H169" s="526" t="s">
        <v>71</v>
      </c>
      <c r="I169" s="527"/>
      <c r="J169" s="528">
        <f t="shared" si="11"/>
        <v>0</v>
      </c>
      <c r="K169" s="529" t="s">
        <v>1421</v>
      </c>
    </row>
    <row r="170" spans="1:11" ht="27.75" customHeight="1">
      <c r="A170" s="493">
        <f t="shared" si="12"/>
        <v>10</v>
      </c>
      <c r="B170" s="520"/>
      <c r="C170" s="521"/>
      <c r="D170" s="522"/>
      <c r="E170" s="530" t="s">
        <v>63</v>
      </c>
      <c r="F170" s="796" t="s">
        <v>1364</v>
      </c>
      <c r="G170" s="525">
        <v>44</v>
      </c>
      <c r="H170" s="526" t="s">
        <v>71</v>
      </c>
      <c r="I170" s="527"/>
      <c r="J170" s="528">
        <f t="shared" si="11"/>
        <v>0</v>
      </c>
      <c r="K170" s="529" t="s">
        <v>1421</v>
      </c>
    </row>
    <row r="171" spans="1:11" ht="27.75" customHeight="1">
      <c r="A171" s="493">
        <f t="shared" si="12"/>
        <v>11</v>
      </c>
      <c r="B171" s="520"/>
      <c r="C171" s="521"/>
      <c r="D171" s="522"/>
      <c r="E171" s="530" t="s">
        <v>63</v>
      </c>
      <c r="F171" s="796" t="s">
        <v>1365</v>
      </c>
      <c r="G171" s="525">
        <v>11</v>
      </c>
      <c r="H171" s="526" t="s">
        <v>71</v>
      </c>
      <c r="I171" s="527"/>
      <c r="J171" s="528">
        <f t="shared" si="11"/>
        <v>0</v>
      </c>
      <c r="K171" s="529" t="s">
        <v>1421</v>
      </c>
    </row>
    <row r="172" spans="1:11" ht="27.75" customHeight="1">
      <c r="A172" s="493">
        <f t="shared" si="12"/>
        <v>12</v>
      </c>
      <c r="B172" s="520"/>
      <c r="C172" s="521"/>
      <c r="D172" s="522"/>
      <c r="E172" s="530" t="s">
        <v>63</v>
      </c>
      <c r="F172" s="796" t="s">
        <v>1366</v>
      </c>
      <c r="G172" s="525">
        <v>3</v>
      </c>
      <c r="H172" s="526" t="s">
        <v>71</v>
      </c>
      <c r="I172" s="527"/>
      <c r="J172" s="528">
        <f t="shared" si="11"/>
        <v>0</v>
      </c>
      <c r="K172" s="529" t="s">
        <v>1421</v>
      </c>
    </row>
    <row r="173" spans="1:11" ht="27.75" customHeight="1">
      <c r="A173" s="493">
        <f t="shared" si="12"/>
        <v>13</v>
      </c>
      <c r="B173" s="520"/>
      <c r="C173" s="521"/>
      <c r="D173" s="522"/>
      <c r="E173" s="530" t="s">
        <v>1345</v>
      </c>
      <c r="F173" s="524" t="s">
        <v>1346</v>
      </c>
      <c r="G173" s="525">
        <v>2</v>
      </c>
      <c r="H173" s="526" t="s">
        <v>1351</v>
      </c>
      <c r="I173" s="527"/>
      <c r="J173" s="528">
        <f t="shared" si="11"/>
        <v>0</v>
      </c>
      <c r="K173" s="529" t="s">
        <v>1421</v>
      </c>
    </row>
    <row r="174" spans="1:11" ht="27.75" customHeight="1">
      <c r="A174" s="493">
        <f t="shared" si="12"/>
        <v>14</v>
      </c>
      <c r="B174" s="520"/>
      <c r="C174" s="521"/>
      <c r="D174" s="522"/>
      <c r="E174" s="530" t="s">
        <v>1345</v>
      </c>
      <c r="F174" s="524" t="s">
        <v>1347</v>
      </c>
      <c r="G174" s="525">
        <v>1</v>
      </c>
      <c r="H174" s="526" t="s">
        <v>1351</v>
      </c>
      <c r="I174" s="527"/>
      <c r="J174" s="528">
        <f t="shared" si="11"/>
        <v>0</v>
      </c>
      <c r="K174" s="529" t="s">
        <v>1421</v>
      </c>
    </row>
    <row r="175" spans="1:11" ht="27.75" customHeight="1">
      <c r="A175" s="493">
        <f t="shared" si="12"/>
        <v>15</v>
      </c>
      <c r="B175" s="520"/>
      <c r="C175" s="521"/>
      <c r="D175" s="522"/>
      <c r="E175" s="530" t="s">
        <v>1345</v>
      </c>
      <c r="F175" s="524" t="s">
        <v>1348</v>
      </c>
      <c r="G175" s="525">
        <v>2</v>
      </c>
      <c r="H175" s="526" t="s">
        <v>1351</v>
      </c>
      <c r="I175" s="527"/>
      <c r="J175" s="528">
        <f t="shared" si="11"/>
        <v>0</v>
      </c>
      <c r="K175" s="529" t="s">
        <v>1421</v>
      </c>
    </row>
    <row r="176" spans="1:11" ht="27.75" customHeight="1">
      <c r="A176" s="493">
        <f t="shared" si="12"/>
        <v>16</v>
      </c>
      <c r="B176" s="520"/>
      <c r="C176" s="521"/>
      <c r="D176" s="522"/>
      <c r="E176" s="530" t="s">
        <v>1345</v>
      </c>
      <c r="F176" s="524" t="s">
        <v>1349</v>
      </c>
      <c r="G176" s="525">
        <v>1</v>
      </c>
      <c r="H176" s="526" t="s">
        <v>1351</v>
      </c>
      <c r="I176" s="527"/>
      <c r="J176" s="528">
        <f t="shared" si="11"/>
        <v>0</v>
      </c>
      <c r="K176" s="529" t="s">
        <v>1421</v>
      </c>
    </row>
    <row r="177" spans="1:11" ht="27.75" customHeight="1">
      <c r="A177" s="493">
        <f t="shared" si="12"/>
        <v>17</v>
      </c>
      <c r="B177" s="520"/>
      <c r="C177" s="521"/>
      <c r="D177" s="522"/>
      <c r="E177" s="530" t="s">
        <v>1345</v>
      </c>
      <c r="F177" s="524" t="s">
        <v>1350</v>
      </c>
      <c r="G177" s="525">
        <v>1</v>
      </c>
      <c r="H177" s="526" t="s">
        <v>1351</v>
      </c>
      <c r="I177" s="527"/>
      <c r="J177" s="528">
        <f t="shared" si="11"/>
        <v>0</v>
      </c>
      <c r="K177" s="529" t="s">
        <v>1421</v>
      </c>
    </row>
    <row r="178" spans="1:11" ht="27.75" customHeight="1">
      <c r="A178" s="493">
        <f t="shared" si="12"/>
        <v>18</v>
      </c>
      <c r="B178" s="520"/>
      <c r="C178" s="521"/>
      <c r="D178" s="522"/>
      <c r="E178" s="530"/>
      <c r="F178" s="524"/>
      <c r="G178" s="525"/>
      <c r="H178" s="526"/>
      <c r="I178" s="531" t="s">
        <v>951</v>
      </c>
      <c r="J178" s="528">
        <f>SUM(J116:J177)</f>
        <v>0</v>
      </c>
      <c r="K178" s="529"/>
    </row>
    <row r="179" spans="1:11" ht="27.75" customHeight="1" thickBot="1">
      <c r="A179" s="493">
        <f t="shared" si="12"/>
        <v>19</v>
      </c>
      <c r="B179" s="520"/>
      <c r="C179" s="836"/>
      <c r="D179" s="606"/>
      <c r="E179" s="595"/>
      <c r="F179" s="837"/>
      <c r="G179" s="838"/>
      <c r="H179" s="839"/>
      <c r="I179" s="840"/>
      <c r="J179" s="841"/>
      <c r="K179" s="842"/>
    </row>
    <row r="180" spans="1:11" ht="27.75" customHeight="1" thickBot="1">
      <c r="A180" s="493">
        <f t="shared" si="12"/>
        <v>20</v>
      </c>
      <c r="B180" s="499"/>
      <c r="C180" s="829" t="s">
        <v>944</v>
      </c>
      <c r="E180" s="830" t="str">
        <f>+'細目（ﾗｲﾌﾗｲﾝ）'!$B$5&amp;'細目（ﾗｲﾌﾗｲﾝ）'!$C$5</f>
        <v>Ⅰ.ﾗｲﾌﾗｲﾝ再生工事</v>
      </c>
      <c r="F180" s="831"/>
      <c r="G180" s="832" t="str">
        <f>'細目（ﾗｲﾌﾗｲﾝ）'!$B$25</f>
        <v>　2.構内通信線路</v>
      </c>
      <c r="H180" s="833"/>
      <c r="I180" s="834"/>
      <c r="J180" s="830"/>
      <c r="K180" s="835"/>
    </row>
    <row r="181" spans="1:11" ht="27.75" customHeight="1">
      <c r="A181" s="493">
        <f t="shared" si="12"/>
        <v>21</v>
      </c>
      <c r="B181" s="520"/>
      <c r="C181" s="521" t="s">
        <v>8</v>
      </c>
      <c r="D181" s="522"/>
      <c r="E181" s="530" t="s">
        <v>8</v>
      </c>
      <c r="F181" s="524" t="s">
        <v>1392</v>
      </c>
      <c r="G181" s="525">
        <v>3</v>
      </c>
      <c r="H181" s="526" t="s">
        <v>71</v>
      </c>
      <c r="I181" s="527"/>
      <c r="J181" s="528">
        <f t="shared" ref="J181:J222" si="13">INT(+I181*G181)</f>
        <v>0</v>
      </c>
      <c r="K181" s="529" t="s">
        <v>950</v>
      </c>
    </row>
    <row r="182" spans="1:11" ht="27.75" customHeight="1">
      <c r="A182" s="493">
        <f t="shared" si="12"/>
        <v>22</v>
      </c>
      <c r="B182" s="520"/>
      <c r="C182" s="521"/>
      <c r="D182" s="522"/>
      <c r="E182" s="530"/>
      <c r="F182" s="524" t="s">
        <v>1393</v>
      </c>
      <c r="G182" s="525">
        <v>7</v>
      </c>
      <c r="H182" s="526" t="s">
        <v>71</v>
      </c>
      <c r="I182" s="527"/>
      <c r="J182" s="528">
        <f t="shared" si="13"/>
        <v>0</v>
      </c>
      <c r="K182" s="529" t="s">
        <v>950</v>
      </c>
    </row>
    <row r="183" spans="1:11" ht="27.75" customHeight="1">
      <c r="A183" s="493">
        <f t="shared" si="12"/>
        <v>23</v>
      </c>
      <c r="B183" s="520"/>
      <c r="C183" s="521"/>
      <c r="D183" s="522"/>
      <c r="E183" s="530"/>
      <c r="F183" s="524" t="s">
        <v>1394</v>
      </c>
      <c r="G183" s="525">
        <v>113</v>
      </c>
      <c r="H183" s="526" t="s">
        <v>71</v>
      </c>
      <c r="I183" s="527"/>
      <c r="J183" s="528">
        <f t="shared" si="13"/>
        <v>0</v>
      </c>
      <c r="K183" s="529" t="s">
        <v>950</v>
      </c>
    </row>
    <row r="184" spans="1:11" ht="27.75" customHeight="1">
      <c r="A184" s="493">
        <f t="shared" si="12"/>
        <v>24</v>
      </c>
      <c r="B184" s="520"/>
      <c r="C184" s="521"/>
      <c r="D184" s="522"/>
      <c r="E184" s="530"/>
      <c r="F184" s="524" t="s">
        <v>1395</v>
      </c>
      <c r="G184" s="525">
        <v>40</v>
      </c>
      <c r="H184" s="526" t="s">
        <v>71</v>
      </c>
      <c r="I184" s="527"/>
      <c r="J184" s="528">
        <f t="shared" si="13"/>
        <v>0</v>
      </c>
      <c r="K184" s="529" t="s">
        <v>950</v>
      </c>
    </row>
    <row r="185" spans="1:11" ht="27.75" customHeight="1">
      <c r="A185" s="493">
        <f t="shared" si="12"/>
        <v>25</v>
      </c>
      <c r="B185" s="520"/>
      <c r="C185" s="521"/>
      <c r="D185" s="522"/>
      <c r="E185" s="530"/>
      <c r="F185" s="524" t="s">
        <v>1396</v>
      </c>
      <c r="G185" s="525">
        <v>8</v>
      </c>
      <c r="H185" s="526" t="s">
        <v>71</v>
      </c>
      <c r="I185" s="527"/>
      <c r="J185" s="528">
        <f t="shared" si="13"/>
        <v>0</v>
      </c>
      <c r="K185" s="529" t="s">
        <v>950</v>
      </c>
    </row>
    <row r="186" spans="1:11" ht="27.75" customHeight="1">
      <c r="A186" s="493">
        <f t="shared" si="12"/>
        <v>1</v>
      </c>
      <c r="B186" s="520"/>
      <c r="C186" s="521"/>
      <c r="D186" s="522"/>
      <c r="E186" s="530"/>
      <c r="F186" s="524" t="s">
        <v>1211</v>
      </c>
      <c r="G186" s="525">
        <v>43</v>
      </c>
      <c r="H186" s="526" t="s">
        <v>71</v>
      </c>
      <c r="I186" s="527"/>
      <c r="J186" s="528">
        <f t="shared" si="13"/>
        <v>0</v>
      </c>
      <c r="K186" s="529" t="s">
        <v>950</v>
      </c>
    </row>
    <row r="187" spans="1:11" ht="27.75" customHeight="1">
      <c r="A187" s="493">
        <f t="shared" si="12"/>
        <v>2</v>
      </c>
      <c r="B187" s="520"/>
      <c r="C187" s="521"/>
      <c r="D187" s="522"/>
      <c r="E187" s="530"/>
      <c r="F187" s="524" t="s">
        <v>1397</v>
      </c>
      <c r="G187" s="525">
        <v>17</v>
      </c>
      <c r="H187" s="526" t="s">
        <v>71</v>
      </c>
      <c r="I187" s="527"/>
      <c r="J187" s="528">
        <f t="shared" si="13"/>
        <v>0</v>
      </c>
      <c r="K187" s="529" t="s">
        <v>950</v>
      </c>
    </row>
    <row r="188" spans="1:11" ht="27.75" customHeight="1">
      <c r="A188" s="493">
        <f t="shared" si="12"/>
        <v>3</v>
      </c>
      <c r="B188" s="520"/>
      <c r="C188" s="521"/>
      <c r="D188" s="522"/>
      <c r="E188" s="530"/>
      <c r="F188" s="524" t="s">
        <v>1398</v>
      </c>
      <c r="G188" s="525">
        <v>7</v>
      </c>
      <c r="H188" s="526" t="s">
        <v>71</v>
      </c>
      <c r="I188" s="527"/>
      <c r="J188" s="528">
        <f t="shared" si="13"/>
        <v>0</v>
      </c>
      <c r="K188" s="529" t="s">
        <v>950</v>
      </c>
    </row>
    <row r="189" spans="1:11" ht="27.75" customHeight="1">
      <c r="A189" s="493">
        <f t="shared" si="12"/>
        <v>4</v>
      </c>
      <c r="B189" s="520"/>
      <c r="C189" s="521"/>
      <c r="D189" s="522"/>
      <c r="E189" s="530"/>
      <c r="F189" s="524" t="s">
        <v>1399</v>
      </c>
      <c r="G189" s="525">
        <v>40</v>
      </c>
      <c r="H189" s="526" t="s">
        <v>71</v>
      </c>
      <c r="I189" s="527"/>
      <c r="J189" s="528">
        <f t="shared" si="13"/>
        <v>0</v>
      </c>
      <c r="K189" s="529" t="s">
        <v>950</v>
      </c>
    </row>
    <row r="190" spans="1:11" ht="27.75" customHeight="1">
      <c r="A190" s="493">
        <f t="shared" si="12"/>
        <v>5</v>
      </c>
      <c r="B190" s="520"/>
      <c r="C190" s="521"/>
      <c r="D190" s="522"/>
      <c r="E190" s="530"/>
      <c r="F190" s="524" t="s">
        <v>1400</v>
      </c>
      <c r="G190" s="525">
        <v>3</v>
      </c>
      <c r="H190" s="526" t="s">
        <v>71</v>
      </c>
      <c r="I190" s="527"/>
      <c r="J190" s="528">
        <f t="shared" si="13"/>
        <v>0</v>
      </c>
      <c r="K190" s="529" t="s">
        <v>950</v>
      </c>
    </row>
    <row r="191" spans="1:11" ht="27.75" customHeight="1">
      <c r="A191" s="493">
        <f t="shared" si="12"/>
        <v>6</v>
      </c>
      <c r="B191" s="520"/>
      <c r="C191" s="521"/>
      <c r="D191" s="522"/>
      <c r="E191" s="530"/>
      <c r="F191" s="524" t="s">
        <v>1401</v>
      </c>
      <c r="G191" s="525">
        <v>113</v>
      </c>
      <c r="H191" s="526" t="s">
        <v>71</v>
      </c>
      <c r="I191" s="527"/>
      <c r="J191" s="528">
        <f t="shared" si="13"/>
        <v>0</v>
      </c>
      <c r="K191" s="529" t="s">
        <v>950</v>
      </c>
    </row>
    <row r="192" spans="1:11" ht="27.75" customHeight="1">
      <c r="A192" s="493">
        <f t="shared" si="12"/>
        <v>7</v>
      </c>
      <c r="B192" s="520"/>
      <c r="C192" s="521"/>
      <c r="D192" s="522"/>
      <c r="E192" s="530"/>
      <c r="F192" s="524" t="s">
        <v>1402</v>
      </c>
      <c r="G192" s="525">
        <v>18</v>
      </c>
      <c r="H192" s="526" t="s">
        <v>71</v>
      </c>
      <c r="I192" s="527"/>
      <c r="J192" s="528">
        <f t="shared" si="13"/>
        <v>0</v>
      </c>
      <c r="K192" s="529" t="s">
        <v>950</v>
      </c>
    </row>
    <row r="193" spans="1:11" ht="27.75" customHeight="1">
      <c r="A193" s="493">
        <f t="shared" si="12"/>
        <v>8</v>
      </c>
      <c r="B193" s="520"/>
      <c r="C193" s="521"/>
      <c r="D193" s="522"/>
      <c r="E193" s="530"/>
      <c r="F193" s="524" t="s">
        <v>1403</v>
      </c>
      <c r="G193" s="525">
        <v>92</v>
      </c>
      <c r="H193" s="526" t="s">
        <v>7</v>
      </c>
      <c r="I193" s="527"/>
      <c r="J193" s="528">
        <f t="shared" si="13"/>
        <v>0</v>
      </c>
      <c r="K193" s="529" t="s">
        <v>950</v>
      </c>
    </row>
    <row r="194" spans="1:11" ht="27.75" customHeight="1">
      <c r="A194" s="493">
        <f t="shared" si="12"/>
        <v>9</v>
      </c>
      <c r="B194" s="520"/>
      <c r="C194" s="521"/>
      <c r="D194" s="522"/>
      <c r="E194" s="530"/>
      <c r="F194" s="524" t="s">
        <v>1404</v>
      </c>
      <c r="G194" s="525">
        <v>3</v>
      </c>
      <c r="H194" s="526" t="s">
        <v>7</v>
      </c>
      <c r="I194" s="527"/>
      <c r="J194" s="528">
        <f t="shared" si="13"/>
        <v>0</v>
      </c>
      <c r="K194" s="529" t="s">
        <v>950</v>
      </c>
    </row>
    <row r="195" spans="1:11" ht="27.75" customHeight="1">
      <c r="A195" s="493">
        <f t="shared" si="12"/>
        <v>10</v>
      </c>
      <c r="B195" s="520"/>
      <c r="C195" s="521"/>
      <c r="D195" s="522"/>
      <c r="E195" s="530"/>
      <c r="F195" s="524" t="s">
        <v>1405</v>
      </c>
      <c r="G195" s="525">
        <v>19</v>
      </c>
      <c r="H195" s="526" t="s">
        <v>7</v>
      </c>
      <c r="I195" s="527"/>
      <c r="J195" s="528">
        <f t="shared" si="13"/>
        <v>0</v>
      </c>
      <c r="K195" s="529" t="s">
        <v>950</v>
      </c>
    </row>
    <row r="196" spans="1:11" ht="27.75" customHeight="1">
      <c r="A196" s="493">
        <f t="shared" si="12"/>
        <v>11</v>
      </c>
      <c r="B196" s="520"/>
      <c r="C196" s="521"/>
      <c r="D196" s="522"/>
      <c r="E196" s="530"/>
      <c r="F196" s="524" t="s">
        <v>1406</v>
      </c>
      <c r="G196" s="525">
        <v>7</v>
      </c>
      <c r="H196" s="526" t="s">
        <v>7</v>
      </c>
      <c r="I196" s="527"/>
      <c r="J196" s="528">
        <f t="shared" si="13"/>
        <v>0</v>
      </c>
      <c r="K196" s="529" t="s">
        <v>950</v>
      </c>
    </row>
    <row r="197" spans="1:11" ht="27.75" customHeight="1">
      <c r="A197" s="493">
        <f t="shared" si="12"/>
        <v>12</v>
      </c>
      <c r="B197" s="520"/>
      <c r="C197" s="521"/>
      <c r="D197" s="522"/>
      <c r="E197" s="530"/>
      <c r="F197" s="524" t="s">
        <v>1407</v>
      </c>
      <c r="G197" s="525">
        <v>113</v>
      </c>
      <c r="H197" s="526" t="s">
        <v>7</v>
      </c>
      <c r="I197" s="527"/>
      <c r="J197" s="528">
        <f t="shared" si="13"/>
        <v>0</v>
      </c>
      <c r="K197" s="529" t="s">
        <v>950</v>
      </c>
    </row>
    <row r="198" spans="1:11" ht="27.75" customHeight="1">
      <c r="A198" s="493">
        <f t="shared" si="12"/>
        <v>13</v>
      </c>
      <c r="B198" s="520"/>
      <c r="C198" s="521"/>
      <c r="D198" s="522"/>
      <c r="E198" s="530"/>
      <c r="F198" s="524" t="s">
        <v>1408</v>
      </c>
      <c r="G198" s="525">
        <v>190</v>
      </c>
      <c r="H198" s="526" t="s">
        <v>7</v>
      </c>
      <c r="I198" s="527"/>
      <c r="J198" s="528">
        <f t="shared" si="13"/>
        <v>0</v>
      </c>
      <c r="K198" s="529" t="s">
        <v>950</v>
      </c>
    </row>
    <row r="199" spans="1:11" ht="27.75" customHeight="1">
      <c r="A199" s="493">
        <f t="shared" si="12"/>
        <v>14</v>
      </c>
      <c r="B199" s="520"/>
      <c r="C199" s="521"/>
      <c r="D199" s="522"/>
      <c r="E199" s="530"/>
      <c r="F199" s="524" t="s">
        <v>1409</v>
      </c>
      <c r="G199" s="525">
        <v>239</v>
      </c>
      <c r="H199" s="526" t="s">
        <v>7</v>
      </c>
      <c r="I199" s="527"/>
      <c r="J199" s="528">
        <f t="shared" si="13"/>
        <v>0</v>
      </c>
      <c r="K199" s="529" t="s">
        <v>950</v>
      </c>
    </row>
    <row r="200" spans="1:11" ht="27.75" customHeight="1">
      <c r="A200" s="493">
        <f t="shared" si="12"/>
        <v>15</v>
      </c>
      <c r="B200" s="520"/>
      <c r="C200" s="521"/>
      <c r="D200" s="522"/>
      <c r="E200" s="530"/>
      <c r="F200" s="524" t="s">
        <v>1410</v>
      </c>
      <c r="G200" s="525">
        <v>19</v>
      </c>
      <c r="H200" s="526" t="s">
        <v>7</v>
      </c>
      <c r="I200" s="527"/>
      <c r="J200" s="528">
        <f t="shared" si="13"/>
        <v>0</v>
      </c>
      <c r="K200" s="529" t="s">
        <v>950</v>
      </c>
    </row>
    <row r="201" spans="1:11" ht="27.75" customHeight="1">
      <c r="A201" s="493">
        <f t="shared" si="12"/>
        <v>16</v>
      </c>
      <c r="B201" s="520"/>
      <c r="C201" s="521"/>
      <c r="D201" s="522"/>
      <c r="E201" s="530"/>
      <c r="F201" s="524" t="s">
        <v>1213</v>
      </c>
      <c r="G201" s="525">
        <v>21</v>
      </c>
      <c r="H201" s="526" t="s">
        <v>71</v>
      </c>
      <c r="I201" s="527"/>
      <c r="J201" s="528">
        <f t="shared" si="13"/>
        <v>0</v>
      </c>
      <c r="K201" s="529" t="s">
        <v>950</v>
      </c>
    </row>
    <row r="202" spans="1:11" ht="27.75" customHeight="1">
      <c r="A202" s="493">
        <f t="shared" si="12"/>
        <v>17</v>
      </c>
      <c r="B202" s="520"/>
      <c r="C202" s="521"/>
      <c r="D202" s="522"/>
      <c r="E202" s="530"/>
      <c r="F202" s="524" t="s">
        <v>1411</v>
      </c>
      <c r="G202" s="525">
        <v>144</v>
      </c>
      <c r="H202" s="526" t="s">
        <v>71</v>
      </c>
      <c r="I202" s="527"/>
      <c r="J202" s="528">
        <f t="shared" si="13"/>
        <v>0</v>
      </c>
      <c r="K202" s="529" t="s">
        <v>950</v>
      </c>
    </row>
    <row r="203" spans="1:11" ht="27.75" customHeight="1">
      <c r="A203" s="493">
        <f t="shared" si="12"/>
        <v>18</v>
      </c>
      <c r="B203" s="520"/>
      <c r="C203" s="521"/>
      <c r="D203" s="522"/>
      <c r="E203" s="530"/>
      <c r="F203" s="524" t="s">
        <v>1412</v>
      </c>
      <c r="G203" s="525">
        <v>19</v>
      </c>
      <c r="H203" s="526" t="s">
        <v>71</v>
      </c>
      <c r="I203" s="527"/>
      <c r="J203" s="528">
        <f t="shared" si="13"/>
        <v>0</v>
      </c>
      <c r="K203" s="529" t="s">
        <v>950</v>
      </c>
    </row>
    <row r="204" spans="1:11" ht="27.75" customHeight="1">
      <c r="A204" s="493">
        <f t="shared" si="12"/>
        <v>19</v>
      </c>
      <c r="B204" s="520"/>
      <c r="C204" s="521"/>
      <c r="D204" s="522"/>
      <c r="E204" s="530"/>
      <c r="F204" s="524" t="s">
        <v>1214</v>
      </c>
      <c r="G204" s="525">
        <v>21</v>
      </c>
      <c r="H204" s="526" t="s">
        <v>71</v>
      </c>
      <c r="I204" s="527"/>
      <c r="J204" s="528">
        <f t="shared" si="13"/>
        <v>0</v>
      </c>
      <c r="K204" s="529" t="s">
        <v>950</v>
      </c>
    </row>
    <row r="205" spans="1:11" ht="27.75" customHeight="1">
      <c r="A205" s="493">
        <f t="shared" si="12"/>
        <v>20</v>
      </c>
      <c r="B205" s="520"/>
      <c r="C205" s="521"/>
      <c r="D205" s="522"/>
      <c r="E205" s="530"/>
      <c r="F205" s="524" t="s">
        <v>1413</v>
      </c>
      <c r="G205" s="525">
        <v>41</v>
      </c>
      <c r="H205" s="526" t="s">
        <v>71</v>
      </c>
      <c r="I205" s="527"/>
      <c r="J205" s="528">
        <f t="shared" si="13"/>
        <v>0</v>
      </c>
      <c r="K205" s="529" t="s">
        <v>950</v>
      </c>
    </row>
    <row r="206" spans="1:11" ht="27.75" customHeight="1">
      <c r="A206" s="493">
        <f t="shared" si="12"/>
        <v>21</v>
      </c>
      <c r="B206" s="520"/>
      <c r="C206" s="521"/>
      <c r="D206" s="522"/>
      <c r="E206" s="530"/>
      <c r="F206" s="524" t="s">
        <v>1414</v>
      </c>
      <c r="G206" s="525">
        <v>8</v>
      </c>
      <c r="H206" s="526" t="s">
        <v>71</v>
      </c>
      <c r="I206" s="527"/>
      <c r="J206" s="528">
        <f t="shared" si="13"/>
        <v>0</v>
      </c>
      <c r="K206" s="529" t="s">
        <v>950</v>
      </c>
    </row>
    <row r="207" spans="1:11" ht="27.75" customHeight="1">
      <c r="A207" s="493">
        <f t="shared" si="12"/>
        <v>22</v>
      </c>
      <c r="B207" s="520"/>
      <c r="C207" s="521"/>
      <c r="D207" s="522"/>
      <c r="E207" s="530"/>
      <c r="F207" s="524" t="s">
        <v>1415</v>
      </c>
      <c r="G207" s="525">
        <v>10</v>
      </c>
      <c r="H207" s="526" t="s">
        <v>71</v>
      </c>
      <c r="I207" s="527"/>
      <c r="J207" s="528">
        <f t="shared" si="13"/>
        <v>0</v>
      </c>
      <c r="K207" s="529" t="s">
        <v>950</v>
      </c>
    </row>
    <row r="208" spans="1:11" ht="27.75" customHeight="1">
      <c r="A208" s="493">
        <f t="shared" si="12"/>
        <v>23</v>
      </c>
      <c r="B208" s="520"/>
      <c r="C208" s="521"/>
      <c r="D208" s="522"/>
      <c r="E208" s="530"/>
      <c r="F208" s="524" t="s">
        <v>1416</v>
      </c>
      <c r="G208" s="525">
        <v>91</v>
      </c>
      <c r="H208" s="526" t="s">
        <v>71</v>
      </c>
      <c r="I208" s="527"/>
      <c r="J208" s="528">
        <f t="shared" si="13"/>
        <v>0</v>
      </c>
      <c r="K208" s="529" t="s">
        <v>950</v>
      </c>
    </row>
    <row r="209" spans="1:11" ht="27.75" customHeight="1">
      <c r="A209" s="493">
        <f t="shared" si="12"/>
        <v>24</v>
      </c>
      <c r="B209" s="520"/>
      <c r="C209" s="521"/>
      <c r="D209" s="522"/>
      <c r="E209" s="530"/>
      <c r="F209" s="524" t="s">
        <v>1417</v>
      </c>
      <c r="G209" s="525">
        <v>17</v>
      </c>
      <c r="H209" s="526" t="s">
        <v>71</v>
      </c>
      <c r="I209" s="527"/>
      <c r="J209" s="528">
        <f t="shared" si="13"/>
        <v>0</v>
      </c>
      <c r="K209" s="529" t="s">
        <v>950</v>
      </c>
    </row>
    <row r="210" spans="1:11" ht="27.75" customHeight="1">
      <c r="A210" s="493">
        <f t="shared" si="12"/>
        <v>25</v>
      </c>
      <c r="B210" s="520"/>
      <c r="C210" s="521"/>
      <c r="D210" s="522"/>
      <c r="E210" s="530"/>
      <c r="F210" s="524" t="s">
        <v>1418</v>
      </c>
      <c r="G210" s="525">
        <v>12</v>
      </c>
      <c r="H210" s="526" t="s">
        <v>71</v>
      </c>
      <c r="I210" s="527"/>
      <c r="J210" s="528">
        <f t="shared" si="13"/>
        <v>0</v>
      </c>
      <c r="K210" s="529" t="s">
        <v>950</v>
      </c>
    </row>
    <row r="211" spans="1:11" ht="27.75" customHeight="1">
      <c r="A211" s="493">
        <f t="shared" si="12"/>
        <v>1</v>
      </c>
      <c r="B211" s="520"/>
      <c r="C211" s="521"/>
      <c r="D211" s="522"/>
      <c r="E211" s="530"/>
      <c r="F211" s="524" t="s">
        <v>1419</v>
      </c>
      <c r="G211" s="525">
        <v>8</v>
      </c>
      <c r="H211" s="526" t="s">
        <v>71</v>
      </c>
      <c r="I211" s="527"/>
      <c r="J211" s="528">
        <f t="shared" si="13"/>
        <v>0</v>
      </c>
      <c r="K211" s="529" t="s">
        <v>950</v>
      </c>
    </row>
    <row r="212" spans="1:11" ht="27.75" customHeight="1">
      <c r="A212" s="493">
        <f t="shared" si="12"/>
        <v>2</v>
      </c>
      <c r="B212" s="520"/>
      <c r="C212" s="521"/>
      <c r="D212" s="522"/>
      <c r="E212" s="530"/>
      <c r="F212" s="524" t="s">
        <v>1219</v>
      </c>
      <c r="G212" s="525">
        <v>43</v>
      </c>
      <c r="H212" s="526" t="s">
        <v>71</v>
      </c>
      <c r="I212" s="527"/>
      <c r="J212" s="528">
        <f t="shared" si="13"/>
        <v>0</v>
      </c>
      <c r="K212" s="529" t="s">
        <v>950</v>
      </c>
    </row>
    <row r="213" spans="1:11" ht="27.75" customHeight="1">
      <c r="A213" s="493">
        <f t="shared" si="12"/>
        <v>3</v>
      </c>
      <c r="B213" s="520"/>
      <c r="C213" s="521"/>
      <c r="D213" s="522"/>
      <c r="E213" s="530"/>
      <c r="F213" s="524" t="s">
        <v>1220</v>
      </c>
      <c r="G213" s="525">
        <v>55</v>
      </c>
      <c r="H213" s="526" t="s">
        <v>71</v>
      </c>
      <c r="I213" s="527"/>
      <c r="J213" s="528">
        <f t="shared" si="13"/>
        <v>0</v>
      </c>
      <c r="K213" s="529" t="s">
        <v>950</v>
      </c>
    </row>
    <row r="214" spans="1:11" ht="27.75" customHeight="1">
      <c r="A214" s="493">
        <f t="shared" si="12"/>
        <v>4</v>
      </c>
      <c r="B214" s="520"/>
      <c r="C214" s="521"/>
      <c r="D214" s="522"/>
      <c r="E214" s="530"/>
      <c r="F214" s="524" t="s">
        <v>1221</v>
      </c>
      <c r="G214" s="525">
        <v>158</v>
      </c>
      <c r="H214" s="526" t="s">
        <v>71</v>
      </c>
      <c r="I214" s="527"/>
      <c r="J214" s="528">
        <f t="shared" si="13"/>
        <v>0</v>
      </c>
      <c r="K214" s="529" t="s">
        <v>950</v>
      </c>
    </row>
    <row r="215" spans="1:11" ht="27.75" customHeight="1">
      <c r="A215" s="493">
        <f t="shared" si="12"/>
        <v>5</v>
      </c>
      <c r="B215" s="520"/>
      <c r="C215" s="521"/>
      <c r="D215" s="522"/>
      <c r="E215" s="530"/>
      <c r="F215" s="524" t="s">
        <v>1222</v>
      </c>
      <c r="G215" s="525">
        <v>114</v>
      </c>
      <c r="H215" s="526" t="s">
        <v>71</v>
      </c>
      <c r="I215" s="527"/>
      <c r="J215" s="528">
        <f t="shared" si="13"/>
        <v>0</v>
      </c>
      <c r="K215" s="529" t="s">
        <v>950</v>
      </c>
    </row>
    <row r="216" spans="1:11" ht="27.75" customHeight="1">
      <c r="A216" s="493">
        <f t="shared" si="12"/>
        <v>6</v>
      </c>
      <c r="B216" s="520"/>
      <c r="C216" s="521"/>
      <c r="D216" s="522"/>
      <c r="E216" s="530"/>
      <c r="F216" s="524" t="s">
        <v>1223</v>
      </c>
      <c r="G216" s="525">
        <v>43</v>
      </c>
      <c r="H216" s="526" t="s">
        <v>71</v>
      </c>
      <c r="I216" s="527"/>
      <c r="J216" s="528">
        <f t="shared" si="13"/>
        <v>0</v>
      </c>
      <c r="K216" s="529" t="s">
        <v>950</v>
      </c>
    </row>
    <row r="217" spans="1:11" ht="27.75" customHeight="1">
      <c r="A217" s="493">
        <f t="shared" si="12"/>
        <v>7</v>
      </c>
      <c r="B217" s="520"/>
      <c r="C217" s="521"/>
      <c r="D217" s="522"/>
      <c r="E217" s="530"/>
      <c r="F217" s="524" t="s">
        <v>1224</v>
      </c>
      <c r="G217" s="525">
        <v>17</v>
      </c>
      <c r="H217" s="526" t="s">
        <v>71</v>
      </c>
      <c r="I217" s="527"/>
      <c r="J217" s="528">
        <f t="shared" si="13"/>
        <v>0</v>
      </c>
      <c r="K217" s="529" t="s">
        <v>950</v>
      </c>
    </row>
    <row r="218" spans="1:11" ht="27.75" customHeight="1">
      <c r="A218" s="493">
        <f t="shared" si="12"/>
        <v>8</v>
      </c>
      <c r="B218" s="520"/>
      <c r="C218" s="521"/>
      <c r="D218" s="522"/>
      <c r="E218" s="530"/>
      <c r="F218" s="524" t="s">
        <v>1225</v>
      </c>
      <c r="G218" s="525">
        <v>464</v>
      </c>
      <c r="H218" s="526" t="s">
        <v>71</v>
      </c>
      <c r="I218" s="527"/>
      <c r="J218" s="528">
        <f t="shared" si="13"/>
        <v>0</v>
      </c>
      <c r="K218" s="529" t="s">
        <v>950</v>
      </c>
    </row>
    <row r="219" spans="1:11" ht="27.75" customHeight="1">
      <c r="A219" s="493">
        <f t="shared" si="12"/>
        <v>9</v>
      </c>
      <c r="B219" s="520"/>
      <c r="C219" s="521"/>
      <c r="D219" s="522"/>
      <c r="E219" s="530"/>
      <c r="F219" s="524" t="s">
        <v>1226</v>
      </c>
      <c r="G219" s="525">
        <v>654</v>
      </c>
      <c r="H219" s="526" t="s">
        <v>71</v>
      </c>
      <c r="I219" s="527"/>
      <c r="J219" s="528">
        <f t="shared" si="13"/>
        <v>0</v>
      </c>
      <c r="K219" s="529" t="s">
        <v>950</v>
      </c>
    </row>
    <row r="220" spans="1:11" ht="27.75" customHeight="1">
      <c r="A220" s="493">
        <f t="shared" ref="A220:A285" si="14">IF(A219=25,1,A219+1)</f>
        <v>10</v>
      </c>
      <c r="B220" s="520"/>
      <c r="C220" s="521"/>
      <c r="D220" s="522"/>
      <c r="E220" s="530"/>
      <c r="F220" s="524" t="s">
        <v>1227</v>
      </c>
      <c r="G220" s="525">
        <v>67</v>
      </c>
      <c r="H220" s="526" t="s">
        <v>71</v>
      </c>
      <c r="I220" s="527"/>
      <c r="J220" s="528">
        <f t="shared" si="13"/>
        <v>0</v>
      </c>
      <c r="K220" s="529" t="s">
        <v>950</v>
      </c>
    </row>
    <row r="221" spans="1:11" ht="27.75" customHeight="1">
      <c r="A221" s="493">
        <f t="shared" si="14"/>
        <v>11</v>
      </c>
      <c r="B221" s="520"/>
      <c r="C221" s="521"/>
      <c r="D221" s="522"/>
      <c r="E221" s="530"/>
      <c r="F221" s="524" t="s">
        <v>1228</v>
      </c>
      <c r="G221" s="525">
        <v>126</v>
      </c>
      <c r="H221" s="526" t="s">
        <v>71</v>
      </c>
      <c r="I221" s="527"/>
      <c r="J221" s="528">
        <f t="shared" si="13"/>
        <v>0</v>
      </c>
      <c r="K221" s="529" t="s">
        <v>950</v>
      </c>
    </row>
    <row r="222" spans="1:11" ht="27.75" customHeight="1">
      <c r="A222" s="493">
        <f t="shared" si="14"/>
        <v>12</v>
      </c>
      <c r="B222" s="520"/>
      <c r="C222" s="521"/>
      <c r="D222" s="522"/>
      <c r="E222" s="530"/>
      <c r="F222" s="524" t="s">
        <v>1229</v>
      </c>
      <c r="G222" s="525">
        <v>17</v>
      </c>
      <c r="H222" s="526" t="s">
        <v>71</v>
      </c>
      <c r="I222" s="527"/>
      <c r="J222" s="528">
        <f t="shared" si="13"/>
        <v>0</v>
      </c>
      <c r="K222" s="529" t="s">
        <v>950</v>
      </c>
    </row>
    <row r="223" spans="1:11" ht="27.75" customHeight="1">
      <c r="A223" s="493">
        <f t="shared" si="14"/>
        <v>13</v>
      </c>
      <c r="B223" s="520"/>
      <c r="C223" s="521"/>
      <c r="D223" s="522"/>
      <c r="E223" s="530"/>
      <c r="F223" s="524"/>
      <c r="G223" s="525"/>
      <c r="H223" s="526"/>
      <c r="I223" s="527" t="s">
        <v>951</v>
      </c>
      <c r="J223" s="528">
        <f>SUM(J181:J222)</f>
        <v>0</v>
      </c>
      <c r="K223" s="529"/>
    </row>
    <row r="224" spans="1:11" ht="27.75" customHeight="1" thickBot="1">
      <c r="A224" s="493">
        <f t="shared" si="14"/>
        <v>14</v>
      </c>
      <c r="B224" s="520"/>
      <c r="C224" s="532"/>
      <c r="D224" s="533"/>
      <c r="E224" s="534"/>
      <c r="F224" s="535"/>
      <c r="G224" s="536"/>
      <c r="H224" s="537"/>
      <c r="I224" s="538"/>
      <c r="J224" s="539"/>
      <c r="K224" s="540"/>
    </row>
    <row r="225" spans="1:11" ht="27.75" customHeight="1" thickTop="1">
      <c r="A225" s="493">
        <f t="shared" si="14"/>
        <v>15</v>
      </c>
      <c r="B225" s="520"/>
      <c r="C225" s="552" t="s">
        <v>1164</v>
      </c>
      <c r="D225" s="553"/>
      <c r="E225" s="554" t="s">
        <v>8</v>
      </c>
      <c r="F225" s="555" t="s">
        <v>1230</v>
      </c>
      <c r="G225" s="556">
        <v>3</v>
      </c>
      <c r="H225" s="557" t="s">
        <v>71</v>
      </c>
      <c r="I225" s="772"/>
      <c r="J225" s="567">
        <f t="shared" ref="J225:J263" si="15">INT(+I225*G225)</f>
        <v>0</v>
      </c>
      <c r="K225" s="568" t="s">
        <v>1421</v>
      </c>
    </row>
    <row r="226" spans="1:11" ht="27.75" customHeight="1">
      <c r="A226" s="493">
        <f t="shared" si="14"/>
        <v>16</v>
      </c>
      <c r="B226" s="520"/>
      <c r="C226" s="521"/>
      <c r="D226" s="522"/>
      <c r="E226" s="530"/>
      <c r="F226" s="524" t="s">
        <v>1231</v>
      </c>
      <c r="G226" s="525">
        <v>7</v>
      </c>
      <c r="H226" s="526" t="s">
        <v>71</v>
      </c>
      <c r="I226" s="527"/>
      <c r="J226" s="528">
        <f t="shared" si="15"/>
        <v>0</v>
      </c>
      <c r="K226" s="529" t="s">
        <v>1421</v>
      </c>
    </row>
    <row r="227" spans="1:11" ht="27.75" customHeight="1">
      <c r="A227" s="493">
        <f t="shared" si="14"/>
        <v>17</v>
      </c>
      <c r="B227" s="520"/>
      <c r="C227" s="521"/>
      <c r="D227" s="522"/>
      <c r="E227" s="530"/>
      <c r="F227" s="524" t="s">
        <v>1232</v>
      </c>
      <c r="G227" s="525">
        <v>113</v>
      </c>
      <c r="H227" s="526" t="s">
        <v>71</v>
      </c>
      <c r="I227" s="527"/>
      <c r="J227" s="528">
        <f t="shared" si="15"/>
        <v>0</v>
      </c>
      <c r="K227" s="529" t="s">
        <v>1421</v>
      </c>
    </row>
    <row r="228" spans="1:11" ht="27.75" customHeight="1">
      <c r="A228" s="493">
        <f t="shared" si="14"/>
        <v>18</v>
      </c>
      <c r="B228" s="520"/>
      <c r="C228" s="521"/>
      <c r="D228" s="522"/>
      <c r="E228" s="530"/>
      <c r="F228" s="524" t="s">
        <v>1233</v>
      </c>
      <c r="G228" s="525">
        <v>40</v>
      </c>
      <c r="H228" s="526" t="s">
        <v>71</v>
      </c>
      <c r="I228" s="527"/>
      <c r="J228" s="528">
        <f t="shared" si="15"/>
        <v>0</v>
      </c>
      <c r="K228" s="529" t="s">
        <v>1421</v>
      </c>
    </row>
    <row r="229" spans="1:11" ht="27.75" customHeight="1">
      <c r="A229" s="493">
        <f t="shared" si="14"/>
        <v>19</v>
      </c>
      <c r="B229" s="520"/>
      <c r="C229" s="521"/>
      <c r="D229" s="522"/>
      <c r="E229" s="530"/>
      <c r="F229" s="524" t="s">
        <v>1236</v>
      </c>
      <c r="G229" s="525">
        <v>8</v>
      </c>
      <c r="H229" s="526" t="s">
        <v>71</v>
      </c>
      <c r="I229" s="527"/>
      <c r="J229" s="528">
        <f t="shared" si="15"/>
        <v>0</v>
      </c>
      <c r="K229" s="529" t="s">
        <v>1421</v>
      </c>
    </row>
    <row r="230" spans="1:11" ht="27.75" customHeight="1">
      <c r="A230" s="493">
        <f t="shared" si="14"/>
        <v>20</v>
      </c>
      <c r="B230" s="520"/>
      <c r="C230" s="521"/>
      <c r="D230" s="522"/>
      <c r="E230" s="530"/>
      <c r="F230" s="524" t="s">
        <v>1237</v>
      </c>
      <c r="G230" s="525">
        <v>43</v>
      </c>
      <c r="H230" s="526" t="s">
        <v>71</v>
      </c>
      <c r="I230" s="527"/>
      <c r="J230" s="528">
        <f t="shared" si="15"/>
        <v>0</v>
      </c>
      <c r="K230" s="529" t="s">
        <v>1421</v>
      </c>
    </row>
    <row r="231" spans="1:11" ht="27.75" customHeight="1">
      <c r="A231" s="493">
        <f t="shared" si="14"/>
        <v>21</v>
      </c>
      <c r="B231" s="520"/>
      <c r="C231" s="521"/>
      <c r="D231" s="522"/>
      <c r="E231" s="530"/>
      <c r="F231" s="524" t="s">
        <v>1234</v>
      </c>
      <c r="G231" s="525">
        <v>17</v>
      </c>
      <c r="H231" s="526" t="s">
        <v>71</v>
      </c>
      <c r="I231" s="527"/>
      <c r="J231" s="528">
        <f t="shared" si="15"/>
        <v>0</v>
      </c>
      <c r="K231" s="529" t="s">
        <v>1421</v>
      </c>
    </row>
    <row r="232" spans="1:11" ht="27.75" customHeight="1">
      <c r="A232" s="493">
        <f t="shared" si="14"/>
        <v>22</v>
      </c>
      <c r="B232" s="520"/>
      <c r="C232" s="521"/>
      <c r="D232" s="522"/>
      <c r="E232" s="530"/>
      <c r="F232" s="524" t="s">
        <v>1235</v>
      </c>
      <c r="G232" s="525">
        <v>7</v>
      </c>
      <c r="H232" s="526" t="s">
        <v>71</v>
      </c>
      <c r="I232" s="527"/>
      <c r="J232" s="528">
        <f t="shared" si="15"/>
        <v>0</v>
      </c>
      <c r="K232" s="529" t="s">
        <v>1421</v>
      </c>
    </row>
    <row r="233" spans="1:11" ht="27.75" customHeight="1">
      <c r="A233" s="493">
        <f t="shared" si="14"/>
        <v>23</v>
      </c>
      <c r="B233" s="520"/>
      <c r="C233" s="521"/>
      <c r="D233" s="522"/>
      <c r="E233" s="530"/>
      <c r="F233" s="524" t="s">
        <v>1238</v>
      </c>
      <c r="G233" s="525">
        <v>40</v>
      </c>
      <c r="H233" s="526" t="s">
        <v>71</v>
      </c>
      <c r="I233" s="527"/>
      <c r="J233" s="528">
        <f t="shared" si="15"/>
        <v>0</v>
      </c>
      <c r="K233" s="529" t="s">
        <v>1421</v>
      </c>
    </row>
    <row r="234" spans="1:11" ht="27.75" customHeight="1">
      <c r="A234" s="493">
        <f t="shared" si="14"/>
        <v>24</v>
      </c>
      <c r="B234" s="520"/>
      <c r="C234" s="521"/>
      <c r="D234" s="522"/>
      <c r="E234" s="530"/>
      <c r="F234" s="524" t="s">
        <v>1239</v>
      </c>
      <c r="G234" s="525">
        <v>3</v>
      </c>
      <c r="H234" s="526" t="s">
        <v>71</v>
      </c>
      <c r="I234" s="527"/>
      <c r="J234" s="528">
        <f t="shared" si="15"/>
        <v>0</v>
      </c>
      <c r="K234" s="529" t="s">
        <v>1421</v>
      </c>
    </row>
    <row r="235" spans="1:11" ht="27.75" customHeight="1">
      <c r="A235" s="493">
        <f t="shared" si="14"/>
        <v>25</v>
      </c>
      <c r="B235" s="520"/>
      <c r="C235" s="521"/>
      <c r="D235" s="522"/>
      <c r="E235" s="530"/>
      <c r="F235" s="524" t="s">
        <v>1240</v>
      </c>
      <c r="G235" s="525">
        <v>113</v>
      </c>
      <c r="H235" s="526" t="s">
        <v>71</v>
      </c>
      <c r="I235" s="527"/>
      <c r="J235" s="528">
        <f t="shared" si="15"/>
        <v>0</v>
      </c>
      <c r="K235" s="529" t="s">
        <v>1421</v>
      </c>
    </row>
    <row r="236" spans="1:11" ht="27.75" customHeight="1">
      <c r="A236" s="493">
        <f t="shared" si="14"/>
        <v>1</v>
      </c>
      <c r="B236" s="520"/>
      <c r="C236" s="521"/>
      <c r="D236" s="522"/>
      <c r="E236" s="530"/>
      <c r="F236" s="524" t="s">
        <v>1241</v>
      </c>
      <c r="G236" s="525">
        <v>18</v>
      </c>
      <c r="H236" s="526" t="s">
        <v>71</v>
      </c>
      <c r="I236" s="527"/>
      <c r="J236" s="528">
        <f t="shared" si="15"/>
        <v>0</v>
      </c>
      <c r="K236" s="529" t="s">
        <v>1421</v>
      </c>
    </row>
    <row r="237" spans="1:11" ht="27.75" customHeight="1">
      <c r="A237" s="493">
        <f t="shared" si="14"/>
        <v>2</v>
      </c>
      <c r="B237" s="520"/>
      <c r="C237" s="521"/>
      <c r="D237" s="522"/>
      <c r="E237" s="530"/>
      <c r="F237" s="524" t="s">
        <v>1242</v>
      </c>
      <c r="G237" s="525">
        <v>92</v>
      </c>
      <c r="H237" s="526" t="s">
        <v>71</v>
      </c>
      <c r="I237" s="527"/>
      <c r="J237" s="528">
        <f t="shared" si="15"/>
        <v>0</v>
      </c>
      <c r="K237" s="529" t="s">
        <v>1421</v>
      </c>
    </row>
    <row r="238" spans="1:11" ht="27.75" customHeight="1">
      <c r="A238" s="493">
        <f t="shared" si="14"/>
        <v>3</v>
      </c>
      <c r="B238" s="520"/>
      <c r="C238" s="521"/>
      <c r="D238" s="522"/>
      <c r="E238" s="530"/>
      <c r="F238" s="524" t="s">
        <v>1246</v>
      </c>
      <c r="G238" s="525">
        <v>3</v>
      </c>
      <c r="H238" s="526" t="s">
        <v>71</v>
      </c>
      <c r="I238" s="527"/>
      <c r="J238" s="528">
        <f t="shared" si="15"/>
        <v>0</v>
      </c>
      <c r="K238" s="529" t="s">
        <v>1421</v>
      </c>
    </row>
    <row r="239" spans="1:11" ht="27.75" customHeight="1">
      <c r="A239" s="493">
        <f t="shared" si="14"/>
        <v>4</v>
      </c>
      <c r="B239" s="520"/>
      <c r="C239" s="521"/>
      <c r="D239" s="522"/>
      <c r="E239" s="530"/>
      <c r="F239" s="524" t="s">
        <v>1247</v>
      </c>
      <c r="G239" s="525">
        <v>19</v>
      </c>
      <c r="H239" s="526" t="s">
        <v>71</v>
      </c>
      <c r="I239" s="527"/>
      <c r="J239" s="528">
        <f t="shared" si="15"/>
        <v>0</v>
      </c>
      <c r="K239" s="529" t="s">
        <v>1421</v>
      </c>
    </row>
    <row r="240" spans="1:11" ht="27.75" customHeight="1">
      <c r="A240" s="493">
        <f t="shared" si="14"/>
        <v>5</v>
      </c>
      <c r="B240" s="520"/>
      <c r="C240" s="521"/>
      <c r="D240" s="522"/>
      <c r="E240" s="530"/>
      <c r="F240" s="524" t="s">
        <v>1248</v>
      </c>
      <c r="G240" s="525">
        <v>7</v>
      </c>
      <c r="H240" s="526" t="s">
        <v>71</v>
      </c>
      <c r="I240" s="527"/>
      <c r="J240" s="528">
        <f t="shared" si="15"/>
        <v>0</v>
      </c>
      <c r="K240" s="529" t="s">
        <v>1421</v>
      </c>
    </row>
    <row r="241" spans="1:11" ht="27.75" customHeight="1">
      <c r="A241" s="493">
        <f t="shared" si="14"/>
        <v>6</v>
      </c>
      <c r="B241" s="520"/>
      <c r="C241" s="521"/>
      <c r="D241" s="522"/>
      <c r="E241" s="530"/>
      <c r="F241" s="524" t="s">
        <v>1243</v>
      </c>
      <c r="G241" s="525">
        <v>113</v>
      </c>
      <c r="H241" s="526" t="s">
        <v>71</v>
      </c>
      <c r="I241" s="527"/>
      <c r="J241" s="528">
        <f t="shared" si="15"/>
        <v>0</v>
      </c>
      <c r="K241" s="529" t="s">
        <v>1421</v>
      </c>
    </row>
    <row r="242" spans="1:11" ht="27.75" customHeight="1">
      <c r="A242" s="493">
        <f t="shared" si="14"/>
        <v>7</v>
      </c>
      <c r="B242" s="520"/>
      <c r="C242" s="521"/>
      <c r="D242" s="522"/>
      <c r="E242" s="530"/>
      <c r="F242" s="524" t="s">
        <v>1244</v>
      </c>
      <c r="G242" s="525">
        <v>190</v>
      </c>
      <c r="H242" s="526" t="s">
        <v>71</v>
      </c>
      <c r="I242" s="527"/>
      <c r="J242" s="528">
        <f t="shared" si="15"/>
        <v>0</v>
      </c>
      <c r="K242" s="529" t="s">
        <v>1421</v>
      </c>
    </row>
    <row r="243" spans="1:11" ht="27.75" customHeight="1">
      <c r="A243" s="493">
        <f t="shared" si="14"/>
        <v>8</v>
      </c>
      <c r="B243" s="520"/>
      <c r="C243" s="521"/>
      <c r="D243" s="522"/>
      <c r="E243" s="530"/>
      <c r="F243" s="524" t="s">
        <v>1245</v>
      </c>
      <c r="G243" s="525">
        <v>239</v>
      </c>
      <c r="H243" s="526" t="s">
        <v>71</v>
      </c>
      <c r="I243" s="527"/>
      <c r="J243" s="528">
        <f t="shared" si="15"/>
        <v>0</v>
      </c>
      <c r="K243" s="529" t="s">
        <v>1421</v>
      </c>
    </row>
    <row r="244" spans="1:11" ht="27.75" customHeight="1">
      <c r="A244" s="493">
        <f t="shared" si="14"/>
        <v>9</v>
      </c>
      <c r="B244" s="520"/>
      <c r="C244" s="521"/>
      <c r="D244" s="522"/>
      <c r="E244" s="530"/>
      <c r="F244" s="524" t="s">
        <v>1432</v>
      </c>
      <c r="G244" s="525">
        <v>2</v>
      </c>
      <c r="H244" s="526" t="s">
        <v>71</v>
      </c>
      <c r="I244" s="527"/>
      <c r="J244" s="528">
        <f t="shared" si="15"/>
        <v>0</v>
      </c>
      <c r="K244" s="529" t="s">
        <v>1421</v>
      </c>
    </row>
    <row r="245" spans="1:11" ht="27.75" customHeight="1">
      <c r="A245" s="493">
        <f>IF(A243=25,1,A243+1)</f>
        <v>9</v>
      </c>
      <c r="B245" s="520"/>
      <c r="C245" s="521"/>
      <c r="D245" s="522"/>
      <c r="E245" s="530"/>
      <c r="F245" s="524" t="s">
        <v>1256</v>
      </c>
      <c r="G245" s="525">
        <v>19</v>
      </c>
      <c r="H245" s="526" t="s">
        <v>71</v>
      </c>
      <c r="I245" s="527"/>
      <c r="J245" s="528">
        <f t="shared" si="15"/>
        <v>0</v>
      </c>
      <c r="K245" s="529" t="s">
        <v>1421</v>
      </c>
    </row>
    <row r="246" spans="1:11" ht="27.75" customHeight="1">
      <c r="A246" s="493">
        <f t="shared" si="14"/>
        <v>10</v>
      </c>
      <c r="B246" s="520"/>
      <c r="C246" s="521"/>
      <c r="D246" s="522"/>
      <c r="E246" s="530"/>
      <c r="F246" s="524" t="s">
        <v>1255</v>
      </c>
      <c r="G246" s="525">
        <v>21</v>
      </c>
      <c r="H246" s="526" t="s">
        <v>71</v>
      </c>
      <c r="I246" s="527"/>
      <c r="J246" s="528">
        <f t="shared" si="15"/>
        <v>0</v>
      </c>
      <c r="K246" s="529" t="s">
        <v>1421</v>
      </c>
    </row>
    <row r="247" spans="1:11" ht="27.75" customHeight="1">
      <c r="A247" s="493">
        <f t="shared" si="14"/>
        <v>11</v>
      </c>
      <c r="B247" s="520"/>
      <c r="C247" s="521"/>
      <c r="D247" s="522"/>
      <c r="E247" s="530"/>
      <c r="F247" s="524" t="s">
        <v>1249</v>
      </c>
      <c r="G247" s="525">
        <v>144</v>
      </c>
      <c r="H247" s="526" t="s">
        <v>71</v>
      </c>
      <c r="I247" s="527"/>
      <c r="J247" s="528">
        <f t="shared" si="15"/>
        <v>0</v>
      </c>
      <c r="K247" s="529" t="s">
        <v>1421</v>
      </c>
    </row>
    <row r="248" spans="1:11" ht="27.75" customHeight="1">
      <c r="A248" s="493">
        <f t="shared" si="14"/>
        <v>12</v>
      </c>
      <c r="B248" s="520"/>
      <c r="C248" s="521"/>
      <c r="D248" s="522"/>
      <c r="E248" s="530"/>
      <c r="F248" s="524" t="s">
        <v>1254</v>
      </c>
      <c r="G248" s="525">
        <v>18</v>
      </c>
      <c r="H248" s="526" t="s">
        <v>71</v>
      </c>
      <c r="I248" s="527"/>
      <c r="J248" s="528">
        <f t="shared" si="15"/>
        <v>0</v>
      </c>
      <c r="K248" s="529" t="s">
        <v>1421</v>
      </c>
    </row>
    <row r="249" spans="1:11" ht="27.75" customHeight="1">
      <c r="A249" s="493">
        <f t="shared" si="14"/>
        <v>13</v>
      </c>
      <c r="B249" s="520"/>
      <c r="C249" s="521"/>
      <c r="D249" s="522"/>
      <c r="E249" s="530"/>
      <c r="F249" s="524" t="s">
        <v>1250</v>
      </c>
      <c r="G249" s="525">
        <v>8</v>
      </c>
      <c r="H249" s="526" t="s">
        <v>71</v>
      </c>
      <c r="I249" s="527"/>
      <c r="J249" s="528">
        <f t="shared" si="15"/>
        <v>0</v>
      </c>
      <c r="K249" s="529" t="s">
        <v>1421</v>
      </c>
    </row>
    <row r="250" spans="1:11" ht="27.75" customHeight="1">
      <c r="A250" s="493">
        <f t="shared" si="14"/>
        <v>14</v>
      </c>
      <c r="B250" s="520"/>
      <c r="C250" s="521"/>
      <c r="D250" s="522"/>
      <c r="E250" s="530"/>
      <c r="F250" s="524" t="s">
        <v>1253</v>
      </c>
      <c r="G250" s="525">
        <v>2</v>
      </c>
      <c r="H250" s="526" t="s">
        <v>71</v>
      </c>
      <c r="I250" s="527"/>
      <c r="J250" s="528">
        <f t="shared" si="15"/>
        <v>0</v>
      </c>
      <c r="K250" s="529" t="s">
        <v>1421</v>
      </c>
    </row>
    <row r="251" spans="1:11" ht="27.75" customHeight="1">
      <c r="A251" s="493">
        <f t="shared" si="14"/>
        <v>15</v>
      </c>
      <c r="B251" s="520"/>
      <c r="C251" s="521"/>
      <c r="D251" s="522"/>
      <c r="E251" s="530"/>
      <c r="F251" s="524" t="s">
        <v>1214</v>
      </c>
      <c r="G251" s="525">
        <v>21</v>
      </c>
      <c r="H251" s="526" t="s">
        <v>71</v>
      </c>
      <c r="I251" s="527"/>
      <c r="J251" s="528">
        <f t="shared" si="15"/>
        <v>0</v>
      </c>
      <c r="K251" s="529" t="s">
        <v>1421</v>
      </c>
    </row>
    <row r="252" spans="1:11" ht="27.75" customHeight="1">
      <c r="A252" s="493">
        <f t="shared" si="14"/>
        <v>16</v>
      </c>
      <c r="B252" s="520"/>
      <c r="C252" s="521"/>
      <c r="D252" s="522"/>
      <c r="E252" s="530"/>
      <c r="F252" s="524" t="s">
        <v>1251</v>
      </c>
      <c r="G252" s="525">
        <v>33</v>
      </c>
      <c r="H252" s="526" t="s">
        <v>71</v>
      </c>
      <c r="I252" s="527"/>
      <c r="J252" s="528">
        <f t="shared" si="15"/>
        <v>0</v>
      </c>
      <c r="K252" s="529" t="s">
        <v>1421</v>
      </c>
    </row>
    <row r="253" spans="1:11" ht="27.75" customHeight="1">
      <c r="A253" s="493">
        <f t="shared" si="14"/>
        <v>17</v>
      </c>
      <c r="B253" s="520"/>
      <c r="C253" s="521"/>
      <c r="D253" s="522"/>
      <c r="E253" s="530"/>
      <c r="F253" s="524" t="s">
        <v>1215</v>
      </c>
      <c r="G253" s="525">
        <v>2</v>
      </c>
      <c r="H253" s="526" t="s">
        <v>71</v>
      </c>
      <c r="I253" s="527"/>
      <c r="J253" s="528">
        <f t="shared" si="15"/>
        <v>0</v>
      </c>
      <c r="K253" s="529" t="s">
        <v>1421</v>
      </c>
    </row>
    <row r="254" spans="1:11" ht="27.75" customHeight="1">
      <c r="A254" s="493">
        <f t="shared" si="14"/>
        <v>18</v>
      </c>
      <c r="B254" s="520"/>
      <c r="C254" s="521"/>
      <c r="D254" s="522"/>
      <c r="E254" s="530"/>
      <c r="F254" s="524" t="s">
        <v>1216</v>
      </c>
      <c r="G254" s="525">
        <v>88</v>
      </c>
      <c r="H254" s="526" t="s">
        <v>71</v>
      </c>
      <c r="I254" s="527"/>
      <c r="J254" s="528">
        <f t="shared" si="15"/>
        <v>0</v>
      </c>
      <c r="K254" s="529" t="s">
        <v>1421</v>
      </c>
    </row>
    <row r="255" spans="1:11" ht="27.75" customHeight="1">
      <c r="A255" s="493">
        <f t="shared" si="14"/>
        <v>19</v>
      </c>
      <c r="B255" s="520"/>
      <c r="C255" s="521"/>
      <c r="D255" s="522"/>
      <c r="E255" s="530"/>
      <c r="F255" s="524" t="s">
        <v>1217</v>
      </c>
      <c r="G255" s="525">
        <v>2</v>
      </c>
      <c r="H255" s="526" t="s">
        <v>71</v>
      </c>
      <c r="I255" s="527"/>
      <c r="J255" s="528">
        <f t="shared" si="15"/>
        <v>0</v>
      </c>
      <c r="K255" s="529" t="s">
        <v>1421</v>
      </c>
    </row>
    <row r="256" spans="1:11" ht="27.75" customHeight="1">
      <c r="A256" s="493">
        <f t="shared" si="14"/>
        <v>20</v>
      </c>
      <c r="B256" s="520"/>
      <c r="C256" s="521"/>
      <c r="D256" s="522"/>
      <c r="E256" s="530"/>
      <c r="F256" s="524" t="s">
        <v>1218</v>
      </c>
      <c r="G256" s="525">
        <v>5</v>
      </c>
      <c r="H256" s="526" t="s">
        <v>71</v>
      </c>
      <c r="I256" s="527"/>
      <c r="J256" s="528">
        <f t="shared" si="15"/>
        <v>0</v>
      </c>
      <c r="K256" s="529" t="s">
        <v>1421</v>
      </c>
    </row>
    <row r="257" spans="1:11" ht="27.75" customHeight="1">
      <c r="A257" s="493">
        <f t="shared" si="14"/>
        <v>21</v>
      </c>
      <c r="B257" s="520"/>
      <c r="C257" s="521"/>
      <c r="D257" s="522"/>
      <c r="E257" s="530"/>
      <c r="F257" s="524" t="s">
        <v>1220</v>
      </c>
      <c r="G257" s="525">
        <v>27</v>
      </c>
      <c r="H257" s="526" t="s">
        <v>71</v>
      </c>
      <c r="I257" s="527"/>
      <c r="J257" s="528">
        <f t="shared" si="15"/>
        <v>0</v>
      </c>
      <c r="K257" s="529" t="s">
        <v>1421</v>
      </c>
    </row>
    <row r="258" spans="1:11" ht="27.75" customHeight="1">
      <c r="A258" s="493">
        <f t="shared" si="14"/>
        <v>22</v>
      </c>
      <c r="B258" s="520"/>
      <c r="C258" s="521"/>
      <c r="D258" s="522"/>
      <c r="E258" s="530"/>
      <c r="F258" s="524" t="s">
        <v>1221</v>
      </c>
      <c r="G258" s="525">
        <v>158</v>
      </c>
      <c r="H258" s="526" t="s">
        <v>71</v>
      </c>
      <c r="I258" s="527"/>
      <c r="J258" s="528">
        <f t="shared" si="15"/>
        <v>0</v>
      </c>
      <c r="K258" s="529" t="s">
        <v>1421</v>
      </c>
    </row>
    <row r="259" spans="1:11" ht="27.75" customHeight="1">
      <c r="A259" s="493">
        <f t="shared" si="14"/>
        <v>23</v>
      </c>
      <c r="B259" s="520"/>
      <c r="C259" s="521"/>
      <c r="D259" s="522"/>
      <c r="E259" s="530"/>
      <c r="F259" s="524" t="s">
        <v>1222</v>
      </c>
      <c r="G259" s="525">
        <v>27</v>
      </c>
      <c r="H259" s="526" t="s">
        <v>71</v>
      </c>
      <c r="I259" s="527"/>
      <c r="J259" s="528">
        <f t="shared" si="15"/>
        <v>0</v>
      </c>
      <c r="K259" s="529" t="s">
        <v>1421</v>
      </c>
    </row>
    <row r="260" spans="1:11" ht="27.75" customHeight="1">
      <c r="A260" s="493">
        <f t="shared" si="14"/>
        <v>24</v>
      </c>
      <c r="B260" s="520"/>
      <c r="C260" s="521"/>
      <c r="D260" s="522"/>
      <c r="E260" s="530"/>
      <c r="F260" s="524" t="s">
        <v>1257</v>
      </c>
      <c r="G260" s="525">
        <v>117</v>
      </c>
      <c r="H260" s="526" t="s">
        <v>71</v>
      </c>
      <c r="I260" s="527"/>
      <c r="J260" s="528">
        <f t="shared" si="15"/>
        <v>0</v>
      </c>
      <c r="K260" s="529" t="s">
        <v>1421</v>
      </c>
    </row>
    <row r="261" spans="1:11" ht="27.75" customHeight="1">
      <c r="A261" s="493">
        <f t="shared" si="14"/>
        <v>25</v>
      </c>
      <c r="B261" s="520"/>
      <c r="C261" s="521"/>
      <c r="D261" s="522"/>
      <c r="E261" s="530"/>
      <c r="F261" s="524" t="s">
        <v>1258</v>
      </c>
      <c r="G261" s="525">
        <v>541</v>
      </c>
      <c r="H261" s="526" t="s">
        <v>71</v>
      </c>
      <c r="I261" s="527"/>
      <c r="J261" s="528">
        <f t="shared" si="15"/>
        <v>0</v>
      </c>
      <c r="K261" s="529" t="s">
        <v>1421</v>
      </c>
    </row>
    <row r="262" spans="1:11" ht="27.75" customHeight="1">
      <c r="A262" s="493">
        <f t="shared" si="14"/>
        <v>1</v>
      </c>
      <c r="B262" s="520"/>
      <c r="C262" s="521"/>
      <c r="D262" s="522"/>
      <c r="E262" s="530"/>
      <c r="F262" s="524" t="s">
        <v>1259</v>
      </c>
      <c r="G262" s="525">
        <v>15</v>
      </c>
      <c r="H262" s="526" t="s">
        <v>71</v>
      </c>
      <c r="I262" s="527"/>
      <c r="J262" s="528">
        <f t="shared" si="15"/>
        <v>0</v>
      </c>
      <c r="K262" s="529" t="s">
        <v>1421</v>
      </c>
    </row>
    <row r="263" spans="1:11" ht="27.75" customHeight="1">
      <c r="A263" s="493">
        <f t="shared" si="14"/>
        <v>2</v>
      </c>
      <c r="B263" s="520"/>
      <c r="C263" s="521"/>
      <c r="D263" s="522"/>
      <c r="E263" s="530"/>
      <c r="F263" s="524" t="s">
        <v>1260</v>
      </c>
      <c r="G263" s="525">
        <v>86</v>
      </c>
      <c r="H263" s="526" t="s">
        <v>71</v>
      </c>
      <c r="I263" s="527"/>
      <c r="J263" s="528">
        <f t="shared" si="15"/>
        <v>0</v>
      </c>
      <c r="K263" s="529" t="s">
        <v>1421</v>
      </c>
    </row>
    <row r="264" spans="1:11" ht="27.75" customHeight="1">
      <c r="A264" s="493">
        <f t="shared" si="14"/>
        <v>3</v>
      </c>
      <c r="B264" s="520"/>
      <c r="C264" s="521"/>
      <c r="D264" s="522"/>
      <c r="E264" s="530"/>
      <c r="F264" s="524"/>
      <c r="G264" s="525"/>
      <c r="H264" s="526"/>
      <c r="I264" s="527" t="s">
        <v>951</v>
      </c>
      <c r="J264" s="528">
        <f>SUM(J225:J263)</f>
        <v>0</v>
      </c>
      <c r="K264" s="529"/>
    </row>
    <row r="265" spans="1:11" ht="27.75" customHeight="1" thickBot="1">
      <c r="A265" s="493">
        <f t="shared" si="14"/>
        <v>4</v>
      </c>
      <c r="B265" s="520"/>
      <c r="C265" s="843"/>
      <c r="D265" s="844"/>
      <c r="E265" s="845"/>
      <c r="F265" s="846"/>
      <c r="G265" s="847"/>
      <c r="H265" s="848"/>
      <c r="I265" s="849"/>
      <c r="J265" s="850"/>
      <c r="K265" s="851"/>
    </row>
    <row r="266" spans="1:11" ht="27.75" customHeight="1" thickTop="1">
      <c r="A266" s="493">
        <f t="shared" si="14"/>
        <v>5</v>
      </c>
      <c r="B266" s="520"/>
      <c r="C266" s="852" t="s">
        <v>1261</v>
      </c>
      <c r="D266" s="570"/>
      <c r="E266" s="571" t="s">
        <v>8</v>
      </c>
      <c r="F266" s="795" t="s">
        <v>1262</v>
      </c>
      <c r="G266" s="585">
        <v>9</v>
      </c>
      <c r="H266" s="586" t="s">
        <v>71</v>
      </c>
      <c r="I266" s="771"/>
      <c r="J266" s="574">
        <f t="shared" ref="J266:J296" si="16">INT(+I266*G266)</f>
        <v>0</v>
      </c>
      <c r="K266" s="575" t="s">
        <v>1421</v>
      </c>
    </row>
    <row r="267" spans="1:11" ht="27.75" customHeight="1">
      <c r="A267" s="493">
        <f t="shared" si="14"/>
        <v>6</v>
      </c>
      <c r="B267" s="520"/>
      <c r="C267" s="521"/>
      <c r="D267" s="522"/>
      <c r="E267" s="530"/>
      <c r="F267" s="524" t="s">
        <v>1263</v>
      </c>
      <c r="G267" s="525">
        <v>17</v>
      </c>
      <c r="H267" s="526" t="s">
        <v>71</v>
      </c>
      <c r="I267" s="527"/>
      <c r="J267" s="528">
        <f t="shared" si="16"/>
        <v>0</v>
      </c>
      <c r="K267" s="529" t="s">
        <v>1421</v>
      </c>
    </row>
    <row r="268" spans="1:11" ht="27.75" customHeight="1">
      <c r="A268" s="493">
        <f t="shared" si="14"/>
        <v>7</v>
      </c>
      <c r="B268" s="520"/>
      <c r="C268" s="521"/>
      <c r="D268" s="522"/>
      <c r="E268" s="530"/>
      <c r="F268" s="524" t="s">
        <v>1268</v>
      </c>
      <c r="G268" s="525">
        <v>2</v>
      </c>
      <c r="H268" s="526" t="s">
        <v>71</v>
      </c>
      <c r="I268" s="527"/>
      <c r="J268" s="528">
        <f t="shared" si="16"/>
        <v>0</v>
      </c>
      <c r="K268" s="529" t="s">
        <v>1421</v>
      </c>
    </row>
    <row r="269" spans="1:11" ht="27.75" customHeight="1">
      <c r="A269" s="493">
        <f t="shared" si="14"/>
        <v>8</v>
      </c>
      <c r="B269" s="520"/>
      <c r="C269" s="521"/>
      <c r="D269" s="522"/>
      <c r="E269" s="530"/>
      <c r="F269" s="524" t="s">
        <v>1264</v>
      </c>
      <c r="G269" s="525">
        <v>27</v>
      </c>
      <c r="H269" s="526" t="s">
        <v>71</v>
      </c>
      <c r="I269" s="527"/>
      <c r="J269" s="528">
        <f t="shared" si="16"/>
        <v>0</v>
      </c>
      <c r="K269" s="529" t="s">
        <v>1421</v>
      </c>
    </row>
    <row r="270" spans="1:11" ht="27.75" customHeight="1">
      <c r="A270" s="493">
        <f t="shared" si="14"/>
        <v>9</v>
      </c>
      <c r="B270" s="520"/>
      <c r="C270" s="521"/>
      <c r="D270" s="522"/>
      <c r="E270" s="530"/>
      <c r="F270" s="524" t="s">
        <v>1265</v>
      </c>
      <c r="G270" s="525">
        <v>15</v>
      </c>
      <c r="H270" s="526" t="s">
        <v>71</v>
      </c>
      <c r="I270" s="527"/>
      <c r="J270" s="528">
        <f t="shared" si="16"/>
        <v>0</v>
      </c>
      <c r="K270" s="529" t="s">
        <v>1421</v>
      </c>
    </row>
    <row r="271" spans="1:11" ht="27.75" customHeight="1">
      <c r="A271" s="493">
        <f t="shared" si="14"/>
        <v>10</v>
      </c>
      <c r="B271" s="520"/>
      <c r="C271" s="521"/>
      <c r="D271" s="522"/>
      <c r="E271" s="530"/>
      <c r="F271" s="524" t="s">
        <v>1267</v>
      </c>
      <c r="G271" s="525">
        <v>18</v>
      </c>
      <c r="H271" s="526" t="s">
        <v>71</v>
      </c>
      <c r="I271" s="527"/>
      <c r="J271" s="528">
        <f t="shared" si="16"/>
        <v>0</v>
      </c>
      <c r="K271" s="568" t="s">
        <v>1421</v>
      </c>
    </row>
    <row r="272" spans="1:11" ht="27.75" customHeight="1">
      <c r="A272" s="493">
        <f t="shared" si="14"/>
        <v>11</v>
      </c>
      <c r="B272" s="520"/>
      <c r="C272" s="521"/>
      <c r="D272" s="522"/>
      <c r="E272" s="530"/>
      <c r="F272" s="524" t="s">
        <v>1266</v>
      </c>
      <c r="G272" s="525">
        <v>8</v>
      </c>
      <c r="H272" s="526" t="s">
        <v>71</v>
      </c>
      <c r="I272" s="527"/>
      <c r="J272" s="528">
        <f t="shared" si="16"/>
        <v>0</v>
      </c>
      <c r="K272" s="529" t="s">
        <v>1421</v>
      </c>
    </row>
    <row r="273" spans="1:11" ht="27.75" customHeight="1">
      <c r="A273" s="493">
        <f t="shared" si="14"/>
        <v>12</v>
      </c>
      <c r="B273" s="520"/>
      <c r="C273" s="521"/>
      <c r="D273" s="522"/>
      <c r="E273" s="530"/>
      <c r="F273" s="524" t="s">
        <v>1276</v>
      </c>
      <c r="G273" s="525">
        <v>2</v>
      </c>
      <c r="H273" s="526" t="s">
        <v>71</v>
      </c>
      <c r="I273" s="527"/>
      <c r="J273" s="528">
        <f t="shared" si="16"/>
        <v>0</v>
      </c>
      <c r="K273" s="529" t="s">
        <v>1421</v>
      </c>
    </row>
    <row r="274" spans="1:11" ht="27.75" customHeight="1">
      <c r="A274" s="493">
        <f t="shared" si="14"/>
        <v>13</v>
      </c>
      <c r="B274" s="520"/>
      <c r="C274" s="521"/>
      <c r="D274" s="522"/>
      <c r="E274" s="530"/>
      <c r="F274" s="524" t="s">
        <v>1270</v>
      </c>
      <c r="G274" s="525">
        <v>27</v>
      </c>
      <c r="H274" s="526" t="s">
        <v>71</v>
      </c>
      <c r="I274" s="527"/>
      <c r="J274" s="528">
        <f t="shared" si="16"/>
        <v>0</v>
      </c>
      <c r="K274" s="529" t="s">
        <v>1421</v>
      </c>
    </row>
    <row r="275" spans="1:11" ht="27.75" customHeight="1">
      <c r="A275" s="493">
        <f t="shared" si="14"/>
        <v>14</v>
      </c>
      <c r="B275" s="520"/>
      <c r="C275" s="521"/>
      <c r="D275" s="522"/>
      <c r="E275" s="530"/>
      <c r="F275" s="524" t="s">
        <v>1269</v>
      </c>
      <c r="G275" s="525">
        <v>33</v>
      </c>
      <c r="H275" s="526" t="s">
        <v>71</v>
      </c>
      <c r="I275" s="527"/>
      <c r="J275" s="528">
        <f t="shared" si="16"/>
        <v>0</v>
      </c>
      <c r="K275" s="529" t="s">
        <v>1421</v>
      </c>
    </row>
    <row r="276" spans="1:11" ht="27.75" customHeight="1">
      <c r="A276" s="493">
        <f t="shared" si="14"/>
        <v>15</v>
      </c>
      <c r="B276" s="520"/>
      <c r="C276" s="521"/>
      <c r="D276" s="522"/>
      <c r="E276" s="530"/>
      <c r="F276" s="524" t="s">
        <v>1271</v>
      </c>
      <c r="G276" s="525">
        <v>78</v>
      </c>
      <c r="H276" s="526" t="s">
        <v>71</v>
      </c>
      <c r="I276" s="527"/>
      <c r="J276" s="528">
        <f t="shared" si="16"/>
        <v>0</v>
      </c>
      <c r="K276" s="529" t="s">
        <v>1421</v>
      </c>
    </row>
    <row r="277" spans="1:11" ht="27.75" customHeight="1">
      <c r="A277" s="493">
        <f t="shared" si="14"/>
        <v>16</v>
      </c>
      <c r="B277" s="520"/>
      <c r="C277" s="521"/>
      <c r="D277" s="522"/>
      <c r="E277" s="530"/>
      <c r="F277" s="524" t="s">
        <v>1275</v>
      </c>
      <c r="G277" s="525">
        <v>3</v>
      </c>
      <c r="H277" s="526" t="s">
        <v>71</v>
      </c>
      <c r="I277" s="527"/>
      <c r="J277" s="528">
        <f t="shared" si="16"/>
        <v>0</v>
      </c>
      <c r="K277" s="529" t="s">
        <v>1421</v>
      </c>
    </row>
    <row r="278" spans="1:11" ht="27.75" customHeight="1">
      <c r="A278" s="493">
        <f t="shared" si="14"/>
        <v>17</v>
      </c>
      <c r="B278" s="520"/>
      <c r="C278" s="521"/>
      <c r="D278" s="522"/>
      <c r="E278" s="530"/>
      <c r="F278" s="524" t="s">
        <v>1212</v>
      </c>
      <c r="G278" s="525">
        <v>2</v>
      </c>
      <c r="H278" s="526" t="s">
        <v>71</v>
      </c>
      <c r="I278" s="527"/>
      <c r="J278" s="528">
        <f t="shared" si="16"/>
        <v>0</v>
      </c>
      <c r="K278" s="529" t="s">
        <v>1421</v>
      </c>
    </row>
    <row r="279" spans="1:11" ht="27.75" customHeight="1">
      <c r="A279" s="493">
        <f t="shared" si="14"/>
        <v>18</v>
      </c>
      <c r="B279" s="520"/>
      <c r="C279" s="521"/>
      <c r="D279" s="522"/>
      <c r="E279" s="530"/>
      <c r="F279" s="524" t="s">
        <v>1274</v>
      </c>
      <c r="G279" s="525">
        <v>55</v>
      </c>
      <c r="H279" s="526" t="s">
        <v>71</v>
      </c>
      <c r="I279" s="527"/>
      <c r="J279" s="528">
        <f t="shared" si="16"/>
        <v>0</v>
      </c>
      <c r="K279" s="529" t="s">
        <v>1421</v>
      </c>
    </row>
    <row r="280" spans="1:11" ht="27.75" customHeight="1">
      <c r="A280" s="493">
        <f t="shared" si="14"/>
        <v>19</v>
      </c>
      <c r="B280" s="520"/>
      <c r="C280" s="521"/>
      <c r="D280" s="522"/>
      <c r="E280" s="530"/>
      <c r="F280" s="524" t="s">
        <v>1213</v>
      </c>
      <c r="G280" s="525">
        <v>27</v>
      </c>
      <c r="H280" s="526" t="s">
        <v>71</v>
      </c>
      <c r="I280" s="527"/>
      <c r="J280" s="528">
        <f t="shared" si="16"/>
        <v>0</v>
      </c>
      <c r="K280" s="529" t="s">
        <v>1421</v>
      </c>
    </row>
    <row r="281" spans="1:11" ht="27.75" customHeight="1">
      <c r="A281" s="493">
        <f t="shared" si="14"/>
        <v>20</v>
      </c>
      <c r="B281" s="520"/>
      <c r="C281" s="521"/>
      <c r="D281" s="522"/>
      <c r="E281" s="530"/>
      <c r="F281" s="524" t="s">
        <v>1272</v>
      </c>
      <c r="G281" s="525">
        <v>29</v>
      </c>
      <c r="H281" s="526" t="s">
        <v>71</v>
      </c>
      <c r="I281" s="527"/>
      <c r="J281" s="528">
        <f t="shared" si="16"/>
        <v>0</v>
      </c>
      <c r="K281" s="529" t="s">
        <v>1421</v>
      </c>
    </row>
    <row r="282" spans="1:11" ht="27.75" customHeight="1">
      <c r="A282" s="493">
        <f t="shared" si="14"/>
        <v>21</v>
      </c>
      <c r="B282" s="520"/>
      <c r="C282" s="521"/>
      <c r="D282" s="522"/>
      <c r="E282" s="530"/>
      <c r="F282" s="524" t="s">
        <v>1273</v>
      </c>
      <c r="G282" s="525">
        <v>33</v>
      </c>
      <c r="H282" s="526" t="s">
        <v>71</v>
      </c>
      <c r="I282" s="527"/>
      <c r="J282" s="528">
        <f t="shared" si="16"/>
        <v>0</v>
      </c>
      <c r="K282" s="529" t="s">
        <v>1421</v>
      </c>
    </row>
    <row r="283" spans="1:11" ht="27.75" customHeight="1">
      <c r="A283" s="493">
        <f t="shared" si="14"/>
        <v>22</v>
      </c>
      <c r="B283" s="520"/>
      <c r="C283" s="521"/>
      <c r="D283" s="522"/>
      <c r="E283" s="530"/>
      <c r="F283" s="524" t="s">
        <v>1433</v>
      </c>
      <c r="G283" s="525">
        <v>22</v>
      </c>
      <c r="H283" s="526" t="s">
        <v>71</v>
      </c>
      <c r="I283" s="527"/>
      <c r="J283" s="528">
        <f t="shared" si="16"/>
        <v>0</v>
      </c>
      <c r="K283" s="529" t="s">
        <v>1421</v>
      </c>
    </row>
    <row r="284" spans="1:11" ht="27.75" customHeight="1">
      <c r="A284" s="493">
        <f>IF(A282=25,1,A282+1)</f>
        <v>22</v>
      </c>
      <c r="B284" s="520"/>
      <c r="C284" s="521"/>
      <c r="D284" s="522"/>
      <c r="E284" s="530"/>
      <c r="F284" s="524" t="s">
        <v>1252</v>
      </c>
      <c r="G284" s="525">
        <v>2</v>
      </c>
      <c r="H284" s="526" t="s">
        <v>71</v>
      </c>
      <c r="I284" s="527"/>
      <c r="J284" s="528">
        <f t="shared" si="16"/>
        <v>0</v>
      </c>
      <c r="K284" s="529" t="s">
        <v>1421</v>
      </c>
    </row>
    <row r="285" spans="1:11" ht="27.75" customHeight="1">
      <c r="A285" s="493">
        <f t="shared" si="14"/>
        <v>23</v>
      </c>
      <c r="B285" s="520"/>
      <c r="C285" s="521"/>
      <c r="D285" s="522"/>
      <c r="E285" s="530"/>
      <c r="F285" s="524" t="s">
        <v>1214</v>
      </c>
      <c r="G285" s="525">
        <v>27</v>
      </c>
      <c r="H285" s="526" t="s">
        <v>71</v>
      </c>
      <c r="I285" s="527"/>
      <c r="J285" s="528">
        <f t="shared" si="16"/>
        <v>0</v>
      </c>
      <c r="K285" s="529" t="s">
        <v>1421</v>
      </c>
    </row>
    <row r="286" spans="1:11" ht="27.75" customHeight="1">
      <c r="A286" s="493">
        <f t="shared" ref="A286:A318" si="17">IF(A285=25,1,A285+1)</f>
        <v>24</v>
      </c>
      <c r="B286" s="520"/>
      <c r="C286" s="521"/>
      <c r="D286" s="522"/>
      <c r="E286" s="530"/>
      <c r="F286" s="524" t="s">
        <v>1277</v>
      </c>
      <c r="G286" s="525">
        <v>33</v>
      </c>
      <c r="H286" s="526" t="s">
        <v>71</v>
      </c>
      <c r="I286" s="527"/>
      <c r="J286" s="528">
        <f t="shared" si="16"/>
        <v>0</v>
      </c>
      <c r="K286" s="529" t="s">
        <v>1421</v>
      </c>
    </row>
    <row r="287" spans="1:11" ht="27.75" customHeight="1">
      <c r="A287" s="493">
        <f t="shared" si="17"/>
        <v>25</v>
      </c>
      <c r="B287" s="520"/>
      <c r="C287" s="521"/>
      <c r="D287" s="522"/>
      <c r="E287" s="530"/>
      <c r="F287" s="524" t="s">
        <v>1281</v>
      </c>
      <c r="G287" s="525">
        <v>2</v>
      </c>
      <c r="H287" s="526" t="s">
        <v>71</v>
      </c>
      <c r="I287" s="527"/>
      <c r="J287" s="528">
        <f t="shared" si="16"/>
        <v>0</v>
      </c>
      <c r="K287" s="529" t="s">
        <v>1421</v>
      </c>
    </row>
    <row r="288" spans="1:11" ht="27.75" customHeight="1">
      <c r="A288" s="493">
        <f t="shared" si="17"/>
        <v>1</v>
      </c>
      <c r="B288" s="520"/>
      <c r="C288" s="521"/>
      <c r="D288" s="522"/>
      <c r="E288" s="530"/>
      <c r="F288" s="524" t="s">
        <v>1216</v>
      </c>
      <c r="G288" s="525">
        <v>4</v>
      </c>
      <c r="H288" s="526" t="s">
        <v>71</v>
      </c>
      <c r="I288" s="527"/>
      <c r="J288" s="528">
        <f t="shared" si="16"/>
        <v>0</v>
      </c>
      <c r="K288" s="529" t="s">
        <v>1421</v>
      </c>
    </row>
    <row r="289" spans="1:11" ht="27.75" customHeight="1">
      <c r="A289" s="493">
        <f t="shared" si="17"/>
        <v>2</v>
      </c>
      <c r="B289" s="520"/>
      <c r="C289" s="521"/>
      <c r="D289" s="522"/>
      <c r="E289" s="530"/>
      <c r="F289" s="524" t="s">
        <v>1219</v>
      </c>
      <c r="G289" s="525">
        <v>21</v>
      </c>
      <c r="H289" s="526" t="s">
        <v>71</v>
      </c>
      <c r="I289" s="527"/>
      <c r="J289" s="528">
        <f t="shared" si="16"/>
        <v>0</v>
      </c>
      <c r="K289" s="529" t="s">
        <v>1421</v>
      </c>
    </row>
    <row r="290" spans="1:11" ht="27.75" customHeight="1">
      <c r="A290" s="493">
        <f t="shared" si="17"/>
        <v>3</v>
      </c>
      <c r="B290" s="520"/>
      <c r="C290" s="521"/>
      <c r="D290" s="522"/>
      <c r="E290" s="530"/>
      <c r="F290" s="524" t="s">
        <v>1221</v>
      </c>
      <c r="G290" s="525">
        <v>27</v>
      </c>
      <c r="H290" s="526" t="s">
        <v>71</v>
      </c>
      <c r="I290" s="527"/>
      <c r="J290" s="528">
        <f t="shared" si="16"/>
        <v>0</v>
      </c>
      <c r="K290" s="529" t="s">
        <v>1421</v>
      </c>
    </row>
    <row r="291" spans="1:11" ht="27.75" customHeight="1">
      <c r="A291" s="493">
        <f t="shared" si="17"/>
        <v>4</v>
      </c>
      <c r="B291" s="520"/>
      <c r="C291" s="521"/>
      <c r="D291" s="522"/>
      <c r="E291" s="530"/>
      <c r="F291" s="524" t="s">
        <v>1278</v>
      </c>
      <c r="G291" s="525">
        <v>33</v>
      </c>
      <c r="H291" s="526" t="s">
        <v>71</v>
      </c>
      <c r="I291" s="527"/>
      <c r="J291" s="528">
        <f t="shared" si="16"/>
        <v>0</v>
      </c>
      <c r="K291" s="529" t="s">
        <v>1421</v>
      </c>
    </row>
    <row r="292" spans="1:11" ht="27.75" customHeight="1">
      <c r="A292" s="493">
        <f t="shared" si="17"/>
        <v>5</v>
      </c>
      <c r="B292" s="520"/>
      <c r="C292" s="521"/>
      <c r="D292" s="522"/>
      <c r="E292" s="530"/>
      <c r="F292" s="524" t="s">
        <v>1279</v>
      </c>
      <c r="G292" s="525">
        <v>20</v>
      </c>
      <c r="H292" s="526" t="s">
        <v>71</v>
      </c>
      <c r="I292" s="527"/>
      <c r="J292" s="528">
        <f t="shared" si="16"/>
        <v>0</v>
      </c>
      <c r="K292" s="529" t="s">
        <v>1421</v>
      </c>
    </row>
    <row r="293" spans="1:11" ht="27.75" customHeight="1">
      <c r="A293" s="493">
        <f t="shared" si="17"/>
        <v>6</v>
      </c>
      <c r="B293" s="520"/>
      <c r="C293" s="521"/>
      <c r="D293" s="522"/>
      <c r="E293" s="530"/>
      <c r="F293" s="524" t="s">
        <v>1257</v>
      </c>
      <c r="G293" s="525">
        <v>58</v>
      </c>
      <c r="H293" s="526" t="s">
        <v>71</v>
      </c>
      <c r="I293" s="527"/>
      <c r="J293" s="528">
        <f t="shared" si="16"/>
        <v>0</v>
      </c>
      <c r="K293" s="529" t="s">
        <v>1421</v>
      </c>
    </row>
    <row r="294" spans="1:11" ht="27.75" customHeight="1">
      <c r="A294" s="493">
        <f t="shared" si="17"/>
        <v>7</v>
      </c>
      <c r="B294" s="520"/>
      <c r="C294" s="521"/>
      <c r="D294" s="522"/>
      <c r="E294" s="530"/>
      <c r="F294" s="524" t="s">
        <v>1258</v>
      </c>
      <c r="G294" s="525">
        <v>67</v>
      </c>
      <c r="H294" s="526" t="s">
        <v>71</v>
      </c>
      <c r="I294" s="527"/>
      <c r="J294" s="528">
        <f t="shared" si="16"/>
        <v>0</v>
      </c>
      <c r="K294" s="529" t="s">
        <v>1421</v>
      </c>
    </row>
    <row r="295" spans="1:11" ht="27.75" customHeight="1">
      <c r="A295" s="493">
        <f t="shared" si="17"/>
        <v>8</v>
      </c>
      <c r="B295" s="520"/>
      <c r="C295" s="521"/>
      <c r="D295" s="522"/>
      <c r="E295" s="530"/>
      <c r="F295" s="524" t="s">
        <v>1259</v>
      </c>
      <c r="G295" s="525">
        <v>58</v>
      </c>
      <c r="H295" s="526" t="s">
        <v>71</v>
      </c>
      <c r="I295" s="527"/>
      <c r="J295" s="528">
        <f t="shared" si="16"/>
        <v>0</v>
      </c>
      <c r="K295" s="529" t="s">
        <v>1421</v>
      </c>
    </row>
    <row r="296" spans="1:11" ht="27.75" customHeight="1">
      <c r="A296" s="493">
        <f t="shared" si="17"/>
        <v>9</v>
      </c>
      <c r="B296" s="520"/>
      <c r="C296" s="521"/>
      <c r="D296" s="522"/>
      <c r="E296" s="530"/>
      <c r="F296" s="524" t="s">
        <v>1280</v>
      </c>
      <c r="G296" s="525">
        <v>20</v>
      </c>
      <c r="H296" s="526" t="s">
        <v>71</v>
      </c>
      <c r="I296" s="527"/>
      <c r="J296" s="528">
        <f t="shared" si="16"/>
        <v>0</v>
      </c>
      <c r="K296" s="529" t="s">
        <v>1421</v>
      </c>
    </row>
    <row r="297" spans="1:11" ht="27.75" customHeight="1">
      <c r="A297" s="493">
        <f t="shared" si="17"/>
        <v>10</v>
      </c>
      <c r="B297" s="520"/>
      <c r="C297" s="521"/>
      <c r="D297" s="522"/>
      <c r="E297" s="530"/>
      <c r="F297" s="524"/>
      <c r="G297" s="525"/>
      <c r="H297" s="526"/>
      <c r="I297" s="527" t="s">
        <v>951</v>
      </c>
      <c r="J297" s="528">
        <f>SUM(J266:J296)</f>
        <v>0</v>
      </c>
      <c r="K297" s="529"/>
    </row>
    <row r="298" spans="1:11" ht="27.75" customHeight="1" thickBot="1">
      <c r="A298" s="493">
        <f t="shared" si="17"/>
        <v>11</v>
      </c>
      <c r="B298" s="520"/>
      <c r="C298" s="521"/>
      <c r="D298" s="522"/>
      <c r="E298" s="530"/>
      <c r="F298" s="524"/>
      <c r="G298" s="525"/>
      <c r="H298" s="526"/>
      <c r="I298" s="527"/>
      <c r="J298" s="528"/>
      <c r="K298" s="529"/>
    </row>
    <row r="299" spans="1:11" s="789" customFormat="1" ht="27" customHeight="1" thickBot="1">
      <c r="A299" s="790">
        <f t="shared" si="17"/>
        <v>12</v>
      </c>
      <c r="C299" s="513" t="s">
        <v>944</v>
      </c>
      <c r="E299" s="514" t="str">
        <f>+'細目（ﾗｲﾌﾗｲﾝ）'!$B$5&amp;'細目（ﾗｲﾌﾗｲﾝ）'!$C$5</f>
        <v>Ⅰ.ﾗｲﾌﾗｲﾝ再生工事</v>
      </c>
      <c r="F299" s="515"/>
      <c r="G299" s="801" t="str">
        <f>'細目（ﾗｲﾌﾗｲﾝ）'!$B$31</f>
        <v>　3.発生材処理費</v>
      </c>
      <c r="H299" s="802"/>
      <c r="I299" s="803"/>
      <c r="J299" s="514"/>
      <c r="K299" s="519"/>
    </row>
    <row r="300" spans="1:11" s="789" customFormat="1" ht="27" customHeight="1">
      <c r="A300" s="790">
        <f t="shared" si="17"/>
        <v>13</v>
      </c>
      <c r="C300" s="804" t="s">
        <v>948</v>
      </c>
      <c r="D300" s="805"/>
      <c r="E300" s="775" t="s">
        <v>948</v>
      </c>
      <c r="F300" s="776" t="s">
        <v>1424</v>
      </c>
      <c r="G300" s="806">
        <v>5.44</v>
      </c>
      <c r="H300" s="778" t="s">
        <v>1308</v>
      </c>
      <c r="I300" s="807"/>
      <c r="J300" s="528">
        <f t="shared" ref="J300:J304" si="18">INT(+I300*G300)</f>
        <v>0</v>
      </c>
      <c r="K300" s="808"/>
    </row>
    <row r="301" spans="1:11" s="789" customFormat="1" ht="27" customHeight="1">
      <c r="A301" s="790">
        <f t="shared" si="17"/>
        <v>14</v>
      </c>
      <c r="C301" s="792"/>
      <c r="D301" s="793"/>
      <c r="E301" s="775" t="s">
        <v>1309</v>
      </c>
      <c r="F301" s="776" t="s">
        <v>1426</v>
      </c>
      <c r="G301" s="806">
        <v>4.66</v>
      </c>
      <c r="H301" s="778" t="s">
        <v>1308</v>
      </c>
      <c r="I301" s="807"/>
      <c r="J301" s="528">
        <f t="shared" si="18"/>
        <v>0</v>
      </c>
      <c r="K301" s="809"/>
    </row>
    <row r="302" spans="1:11" s="789" customFormat="1" ht="27" customHeight="1">
      <c r="A302" s="790">
        <f t="shared" si="17"/>
        <v>15</v>
      </c>
      <c r="C302" s="792"/>
      <c r="D302" s="793"/>
      <c r="E302" s="775" t="s">
        <v>1309</v>
      </c>
      <c r="F302" s="776" t="s">
        <v>1427</v>
      </c>
      <c r="G302" s="806">
        <v>0.47</v>
      </c>
      <c r="H302" s="778" t="s">
        <v>1308</v>
      </c>
      <c r="I302" s="807"/>
      <c r="J302" s="528">
        <f t="shared" si="18"/>
        <v>0</v>
      </c>
      <c r="K302" s="809"/>
    </row>
    <row r="303" spans="1:11" s="789" customFormat="1" ht="27" customHeight="1">
      <c r="A303" s="790">
        <f t="shared" si="17"/>
        <v>16</v>
      </c>
      <c r="C303" s="792"/>
      <c r="D303" s="793"/>
      <c r="E303" s="775" t="s">
        <v>1309</v>
      </c>
      <c r="F303" s="776" t="s">
        <v>1428</v>
      </c>
      <c r="G303" s="806">
        <v>0.31</v>
      </c>
      <c r="H303" s="778" t="s">
        <v>1308</v>
      </c>
      <c r="I303" s="807"/>
      <c r="J303" s="528">
        <f t="shared" si="18"/>
        <v>0</v>
      </c>
      <c r="K303" s="809"/>
    </row>
    <row r="304" spans="1:11" s="789" customFormat="1" ht="27" customHeight="1">
      <c r="A304" s="790">
        <f t="shared" si="17"/>
        <v>17</v>
      </c>
      <c r="C304" s="792"/>
      <c r="D304" s="793"/>
      <c r="E304" s="775" t="s">
        <v>1310</v>
      </c>
      <c r="F304" s="776" t="s">
        <v>1136</v>
      </c>
      <c r="G304" s="806">
        <v>5.44</v>
      </c>
      <c r="H304" s="778" t="s">
        <v>1308</v>
      </c>
      <c r="I304" s="807"/>
      <c r="J304" s="528">
        <f t="shared" si="18"/>
        <v>0</v>
      </c>
      <c r="K304" s="786"/>
    </row>
    <row r="305" spans="1:11" s="789" customFormat="1" ht="27" customHeight="1">
      <c r="A305" s="790">
        <f t="shared" si="17"/>
        <v>18</v>
      </c>
      <c r="C305" s="810"/>
      <c r="D305" s="811"/>
      <c r="E305" s="812"/>
      <c r="F305" s="813"/>
      <c r="G305" s="814"/>
      <c r="H305" s="782"/>
      <c r="I305" s="815" t="s">
        <v>1429</v>
      </c>
      <c r="J305" s="528">
        <f>SUM(J300:J304)</f>
        <v>0</v>
      </c>
      <c r="K305" s="816"/>
    </row>
    <row r="306" spans="1:11" s="789" customFormat="1" ht="27" customHeight="1">
      <c r="A306" s="790">
        <f t="shared" si="17"/>
        <v>19</v>
      </c>
      <c r="C306" s="810"/>
      <c r="D306" s="811"/>
      <c r="E306" s="812"/>
      <c r="F306" s="784"/>
      <c r="G306" s="814"/>
      <c r="H306" s="782"/>
      <c r="I306" s="794" t="s">
        <v>1337</v>
      </c>
      <c r="J306" s="528">
        <f>ROUNDDOWN(J305,-2)</f>
        <v>0</v>
      </c>
      <c r="K306" s="816"/>
    </row>
    <row r="307" spans="1:11" s="789" customFormat="1" ht="27" customHeight="1" thickBot="1">
      <c r="A307" s="790">
        <f t="shared" si="17"/>
        <v>20</v>
      </c>
      <c r="C307" s="817"/>
      <c r="D307" s="818"/>
      <c r="E307" s="819" t="s">
        <v>1136</v>
      </c>
      <c r="F307" s="820" t="s">
        <v>1136</v>
      </c>
      <c r="G307" s="821"/>
      <c r="H307" s="822"/>
      <c r="I307" s="538"/>
      <c r="J307" s="539"/>
      <c r="K307" s="822"/>
    </row>
    <row r="308" spans="1:11" s="789" customFormat="1" ht="27" customHeight="1" thickTop="1">
      <c r="A308" s="790">
        <f t="shared" si="17"/>
        <v>21</v>
      </c>
      <c r="C308" s="804" t="s">
        <v>949</v>
      </c>
      <c r="D308" s="805"/>
      <c r="E308" s="775" t="s">
        <v>949</v>
      </c>
      <c r="F308" s="776" t="s">
        <v>1430</v>
      </c>
      <c r="G308" s="806">
        <v>8.76</v>
      </c>
      <c r="H308" s="778" t="s">
        <v>683</v>
      </c>
      <c r="I308" s="807"/>
      <c r="J308" s="528">
        <f t="shared" ref="J308:J310" si="19">INT(+I308*G308)</f>
        <v>0</v>
      </c>
      <c r="K308" s="823"/>
    </row>
    <row r="309" spans="1:11" s="789" customFormat="1" ht="27.75" customHeight="1">
      <c r="A309" s="790">
        <f t="shared" si="17"/>
        <v>22</v>
      </c>
      <c r="B309" s="791"/>
      <c r="C309" s="792"/>
      <c r="D309" s="793"/>
      <c r="E309" s="783" t="s">
        <v>949</v>
      </c>
      <c r="F309" s="784" t="s">
        <v>1431</v>
      </c>
      <c r="G309" s="824">
        <v>7.0000000000000007E-2</v>
      </c>
      <c r="H309" s="786" t="s">
        <v>683</v>
      </c>
      <c r="I309" s="815"/>
      <c r="J309" s="528">
        <f t="shared" si="19"/>
        <v>0</v>
      </c>
      <c r="K309" s="809"/>
    </row>
    <row r="310" spans="1:11" s="789" customFormat="1" ht="27.75" customHeight="1">
      <c r="A310" s="790">
        <f t="shared" si="17"/>
        <v>23</v>
      </c>
      <c r="B310" s="791"/>
      <c r="C310" s="792"/>
      <c r="D310" s="793"/>
      <c r="E310" s="783" t="s">
        <v>949</v>
      </c>
      <c r="F310" s="776" t="s">
        <v>1428</v>
      </c>
      <c r="G310" s="824">
        <v>0.52</v>
      </c>
      <c r="H310" s="786" t="s">
        <v>683</v>
      </c>
      <c r="I310" s="815"/>
      <c r="J310" s="528">
        <f t="shared" si="19"/>
        <v>0</v>
      </c>
      <c r="K310" s="809"/>
    </row>
    <row r="311" spans="1:11" s="789" customFormat="1" ht="27" customHeight="1">
      <c r="A311" s="790">
        <f t="shared" si="17"/>
        <v>24</v>
      </c>
      <c r="C311" s="792"/>
      <c r="D311" s="793"/>
      <c r="E311" s="783" t="s">
        <v>1136</v>
      </c>
      <c r="F311" s="784" t="s">
        <v>1136</v>
      </c>
      <c r="G311" s="787"/>
      <c r="H311" s="786"/>
      <c r="I311" s="825" t="s">
        <v>1429</v>
      </c>
      <c r="J311" s="551">
        <f>SUM(J308:J310)</f>
        <v>0</v>
      </c>
      <c r="K311" s="786"/>
    </row>
    <row r="312" spans="1:11" s="789" customFormat="1" ht="27" customHeight="1" thickBot="1">
      <c r="A312" s="790">
        <f t="shared" si="17"/>
        <v>25</v>
      </c>
      <c r="C312" s="810"/>
      <c r="D312" s="811"/>
      <c r="E312" s="812"/>
      <c r="F312" s="784"/>
      <c r="G312" s="814"/>
      <c r="H312" s="782"/>
      <c r="I312" s="794" t="s">
        <v>1337</v>
      </c>
      <c r="J312" s="528">
        <f>ROUNDDOWN(J311,-2)</f>
        <v>0</v>
      </c>
      <c r="K312" s="816"/>
    </row>
    <row r="313" spans="1:11" ht="27.75" customHeight="1" thickTop="1">
      <c r="A313" s="493">
        <f t="shared" si="17"/>
        <v>1</v>
      </c>
      <c r="B313" s="520"/>
      <c r="C313" s="852"/>
      <c r="D313" s="570"/>
      <c r="E313" s="571"/>
      <c r="F313" s="795"/>
      <c r="G313" s="585"/>
      <c r="H313" s="586"/>
      <c r="I313" s="771"/>
      <c r="J313" s="574"/>
      <c r="K313" s="575"/>
    </row>
    <row r="314" spans="1:11" ht="27.75" customHeight="1">
      <c r="A314" s="493">
        <f t="shared" si="17"/>
        <v>2</v>
      </c>
      <c r="B314" s="520"/>
      <c r="C314" s="521"/>
      <c r="D314" s="522"/>
      <c r="E314" s="530"/>
      <c r="F314" s="524"/>
      <c r="G314" s="525"/>
      <c r="H314" s="526"/>
      <c r="I314" s="527"/>
      <c r="J314" s="528">
        <f t="shared" ref="J314:J318" si="20">+I314*G314</f>
        <v>0</v>
      </c>
      <c r="K314" s="529" t="s">
        <v>950</v>
      </c>
    </row>
    <row r="315" spans="1:11" ht="27.75" customHeight="1">
      <c r="A315" s="493">
        <f t="shared" si="17"/>
        <v>3</v>
      </c>
      <c r="B315" s="520"/>
      <c r="C315" s="521"/>
      <c r="D315" s="522"/>
      <c r="E315" s="530"/>
      <c r="F315" s="524"/>
      <c r="G315" s="525"/>
      <c r="H315" s="526"/>
      <c r="I315" s="527"/>
      <c r="J315" s="528">
        <f t="shared" si="20"/>
        <v>0</v>
      </c>
      <c r="K315" s="529" t="s">
        <v>950</v>
      </c>
    </row>
    <row r="316" spans="1:11" ht="27.75" customHeight="1">
      <c r="A316" s="493">
        <f t="shared" si="17"/>
        <v>4</v>
      </c>
      <c r="B316" s="520"/>
      <c r="C316" s="521"/>
      <c r="D316" s="522"/>
      <c r="E316" s="530"/>
      <c r="F316" s="524"/>
      <c r="G316" s="525"/>
      <c r="H316" s="526"/>
      <c r="I316" s="527"/>
      <c r="J316" s="528">
        <f t="shared" si="20"/>
        <v>0</v>
      </c>
      <c r="K316" s="529" t="s">
        <v>950</v>
      </c>
    </row>
    <row r="317" spans="1:11" ht="27.75" customHeight="1">
      <c r="A317" s="493">
        <f t="shared" si="17"/>
        <v>5</v>
      </c>
      <c r="B317" s="520"/>
      <c r="C317" s="521"/>
      <c r="D317" s="522"/>
      <c r="E317" s="530"/>
      <c r="F317" s="524"/>
      <c r="G317" s="525"/>
      <c r="H317" s="526"/>
      <c r="I317" s="527"/>
      <c r="J317" s="528">
        <f t="shared" si="20"/>
        <v>0</v>
      </c>
      <c r="K317" s="529" t="s">
        <v>950</v>
      </c>
    </row>
    <row r="318" spans="1:11" ht="27.75" customHeight="1">
      <c r="A318" s="493">
        <f t="shared" si="17"/>
        <v>6</v>
      </c>
      <c r="B318" s="520"/>
      <c r="C318" s="521"/>
      <c r="D318" s="522"/>
      <c r="E318" s="530"/>
      <c r="F318" s="524"/>
      <c r="G318" s="525"/>
      <c r="H318" s="526"/>
      <c r="I318" s="527"/>
      <c r="J318" s="528">
        <f t="shared" si="20"/>
        <v>0</v>
      </c>
      <c r="K318" s="529" t="s">
        <v>950</v>
      </c>
    </row>
  </sheetData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scale="94" firstPageNumber="22" fitToHeight="0" orientation="portrait" r:id="rId1"/>
  <headerFooter alignWithMargins="0">
    <oddFooter>&amp;R&amp;"明朝,標準"独立行政法人国立高等専門学校機構 (　&amp;P 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111"/>
  <sheetViews>
    <sheetView showZeros="0" view="pageBreakPreview" topLeftCell="A49" zoomScaleNormal="85" zoomScaleSheetLayoutView="100" workbookViewId="0">
      <selection activeCell="C63" sqref="C63:K63"/>
    </sheetView>
  </sheetViews>
  <sheetFormatPr defaultColWidth="9" defaultRowHeight="12"/>
  <cols>
    <col min="1" max="1" width="6.25" style="499" bestFit="1" customWidth="1"/>
    <col min="2" max="2" width="5.75" style="494" customWidth="1"/>
    <col min="3" max="3" width="16.125" style="609" customWidth="1"/>
    <col min="4" max="4" width="7" style="499" hidden="1" customWidth="1"/>
    <col min="5" max="5" width="19.375" style="610" customWidth="1"/>
    <col min="6" max="6" width="26.75" style="499" customWidth="1"/>
    <col min="7" max="7" width="7.5" style="611" customWidth="1"/>
    <col min="8" max="8" width="5.625" style="499" bestFit="1" customWidth="1"/>
    <col min="9" max="9" width="8.625" style="499" bestFit="1" customWidth="1"/>
    <col min="10" max="10" width="12.375" style="612" bestFit="1" customWidth="1"/>
    <col min="11" max="11" width="10" style="499" customWidth="1"/>
    <col min="12" max="12" width="15" style="499" customWidth="1"/>
    <col min="13" max="13" width="65.625" style="499" customWidth="1"/>
    <col min="14" max="16384" width="9" style="499"/>
  </cols>
  <sheetData>
    <row r="1" spans="1:12" ht="13.5" customHeight="1">
      <c r="A1" s="493"/>
      <c r="C1" s="495"/>
      <c r="D1" s="496"/>
      <c r="E1" s="494"/>
      <c r="F1" s="494"/>
      <c r="G1" s="497"/>
      <c r="H1" s="498"/>
      <c r="I1" s="494"/>
      <c r="J1" s="494"/>
      <c r="K1" s="494"/>
    </row>
    <row r="2" spans="1:12" ht="12.75" customHeight="1" thickBot="1">
      <c r="A2" s="493"/>
      <c r="C2" s="500"/>
      <c r="D2" s="501"/>
      <c r="E2" s="501"/>
      <c r="F2" s="494"/>
      <c r="G2" s="497"/>
      <c r="H2" s="498"/>
      <c r="I2" s="494"/>
      <c r="J2" s="494"/>
      <c r="K2" s="494"/>
    </row>
    <row r="3" spans="1:12" ht="20.100000000000001" customHeight="1" thickBot="1">
      <c r="A3" s="493"/>
      <c r="B3" s="502" t="s">
        <v>964</v>
      </c>
      <c r="C3" s="503"/>
      <c r="E3" s="502" t="str">
        <f>種目!C1</f>
        <v>鈴鹿工業高専ライフライン再生Ⅲ（電気設備）工事</v>
      </c>
      <c r="F3" s="504"/>
      <c r="G3" s="497"/>
      <c r="H3" s="498"/>
      <c r="I3" s="505"/>
      <c r="J3" s="494"/>
      <c r="K3" s="494"/>
    </row>
    <row r="4" spans="1:12" ht="20.100000000000001" customHeight="1" thickBot="1">
      <c r="A4" s="493"/>
      <c r="B4" s="506"/>
      <c r="C4" s="495" t="s">
        <v>9</v>
      </c>
      <c r="D4" s="507"/>
      <c r="E4" s="507"/>
      <c r="F4" s="507"/>
      <c r="G4" s="497"/>
      <c r="H4" s="498"/>
      <c r="I4" s="505"/>
      <c r="J4" s="494"/>
      <c r="K4" s="494"/>
    </row>
    <row r="5" spans="1:12" ht="27.75" customHeight="1" thickBot="1">
      <c r="A5" s="493"/>
      <c r="C5" s="508" t="s">
        <v>963</v>
      </c>
      <c r="D5" s="509" t="s">
        <v>962</v>
      </c>
      <c r="E5" s="508" t="s">
        <v>961</v>
      </c>
      <c r="F5" s="510" t="s">
        <v>960</v>
      </c>
      <c r="G5" s="511" t="s">
        <v>68</v>
      </c>
      <c r="H5" s="508" t="s">
        <v>210</v>
      </c>
      <c r="I5" s="512" t="s">
        <v>959</v>
      </c>
      <c r="J5" s="512" t="s">
        <v>958</v>
      </c>
      <c r="K5" s="508" t="s">
        <v>69</v>
      </c>
    </row>
    <row r="6" spans="1:12" ht="27.75" customHeight="1" thickBot="1">
      <c r="A6" s="493">
        <f>IF(A5=25,1,A5+1)</f>
        <v>1</v>
      </c>
      <c r="B6" s="499"/>
      <c r="C6" s="513" t="s">
        <v>944</v>
      </c>
      <c r="E6" s="514" t="str">
        <f>+'細目（排水（西））'!$B$5&amp;'細目（排水（西））'!$C$5</f>
        <v>Ⅱ.排水処理施設（西）撤去工事　</v>
      </c>
      <c r="F6" s="515"/>
      <c r="G6" s="516" t="s">
        <v>955</v>
      </c>
      <c r="H6" s="517"/>
      <c r="I6" s="518"/>
      <c r="J6" s="514" t="s">
        <v>957</v>
      </c>
      <c r="K6" s="519"/>
    </row>
    <row r="7" spans="1:12" ht="27.75" customHeight="1">
      <c r="A7" s="493">
        <f t="shared" ref="A7:A70" si="0">IF(A6=25,1,A6+1)</f>
        <v>2</v>
      </c>
      <c r="B7" s="520"/>
      <c r="C7" s="521" t="s">
        <v>14</v>
      </c>
      <c r="D7" s="522"/>
      <c r="E7" s="545" t="s">
        <v>81</v>
      </c>
      <c r="F7" s="546" t="s">
        <v>1144</v>
      </c>
      <c r="G7" s="525">
        <v>9</v>
      </c>
      <c r="H7" s="526" t="s">
        <v>1150</v>
      </c>
      <c r="I7" s="527"/>
      <c r="J7" s="528">
        <f t="shared" ref="J7:J24" si="1">INT(+I7*G7)</f>
        <v>0</v>
      </c>
      <c r="K7" s="529" t="s">
        <v>1421</v>
      </c>
      <c r="L7" s="494"/>
    </row>
    <row r="8" spans="1:12" ht="27.75" customHeight="1">
      <c r="A8" s="493">
        <f t="shared" si="0"/>
        <v>3</v>
      </c>
      <c r="B8" s="520"/>
      <c r="C8" s="521"/>
      <c r="D8" s="522"/>
      <c r="E8" s="545" t="s">
        <v>81</v>
      </c>
      <c r="F8" s="546" t="s">
        <v>1145</v>
      </c>
      <c r="G8" s="525">
        <v>1</v>
      </c>
      <c r="H8" s="526" t="s">
        <v>1150</v>
      </c>
      <c r="I8" s="527"/>
      <c r="J8" s="528">
        <f t="shared" si="1"/>
        <v>0</v>
      </c>
      <c r="K8" s="529" t="s">
        <v>1421</v>
      </c>
      <c r="L8" s="494"/>
    </row>
    <row r="9" spans="1:12" ht="27.75" customHeight="1">
      <c r="A9" s="493">
        <f t="shared" si="0"/>
        <v>4</v>
      </c>
      <c r="B9" s="520"/>
      <c r="C9" s="521"/>
      <c r="D9" s="522"/>
      <c r="E9" s="545" t="s">
        <v>81</v>
      </c>
      <c r="F9" s="546" t="s">
        <v>1146</v>
      </c>
      <c r="G9" s="525">
        <v>1</v>
      </c>
      <c r="H9" s="526" t="s">
        <v>1150</v>
      </c>
      <c r="I9" s="527"/>
      <c r="J9" s="528">
        <f t="shared" si="1"/>
        <v>0</v>
      </c>
      <c r="K9" s="529" t="s">
        <v>1421</v>
      </c>
      <c r="L9" s="494"/>
    </row>
    <row r="10" spans="1:12" ht="27.75" customHeight="1">
      <c r="A10" s="493">
        <f t="shared" si="0"/>
        <v>5</v>
      </c>
      <c r="B10" s="520"/>
      <c r="C10" s="521"/>
      <c r="D10" s="522"/>
      <c r="E10" s="530" t="s">
        <v>1</v>
      </c>
      <c r="F10" s="524" t="s">
        <v>1134</v>
      </c>
      <c r="G10" s="525">
        <v>129</v>
      </c>
      <c r="H10" s="526" t="s">
        <v>71</v>
      </c>
      <c r="I10" s="527"/>
      <c r="J10" s="528">
        <f t="shared" si="1"/>
        <v>0</v>
      </c>
      <c r="K10" s="529" t="s">
        <v>1421</v>
      </c>
      <c r="L10" s="494"/>
    </row>
    <row r="11" spans="1:12" ht="27.75" customHeight="1">
      <c r="A11" s="493">
        <f t="shared" si="0"/>
        <v>6</v>
      </c>
      <c r="B11" s="520"/>
      <c r="C11" s="521"/>
      <c r="D11" s="522"/>
      <c r="E11" s="530" t="s">
        <v>8</v>
      </c>
      <c r="F11" s="524" t="s">
        <v>1135</v>
      </c>
      <c r="G11" s="525">
        <v>12</v>
      </c>
      <c r="H11" s="526" t="s">
        <v>71</v>
      </c>
      <c r="I11" s="527"/>
      <c r="J11" s="528">
        <f t="shared" si="1"/>
        <v>0</v>
      </c>
      <c r="K11" s="529" t="s">
        <v>1421</v>
      </c>
      <c r="L11" s="494"/>
    </row>
    <row r="12" spans="1:12" s="542" customFormat="1" ht="27.75" customHeight="1">
      <c r="A12" s="493">
        <f t="shared" si="0"/>
        <v>7</v>
      </c>
      <c r="B12" s="541"/>
      <c r="C12" s="521"/>
      <c r="D12" s="522"/>
      <c r="E12" s="530" t="s">
        <v>72</v>
      </c>
      <c r="F12" s="524" t="s">
        <v>1131</v>
      </c>
      <c r="G12" s="525">
        <v>58</v>
      </c>
      <c r="H12" s="526" t="s">
        <v>71</v>
      </c>
      <c r="I12" s="527"/>
      <c r="J12" s="528">
        <f t="shared" si="1"/>
        <v>0</v>
      </c>
      <c r="K12" s="529" t="s">
        <v>1421</v>
      </c>
      <c r="L12" s="494"/>
    </row>
    <row r="13" spans="1:12" s="542" customFormat="1" ht="27.75" customHeight="1">
      <c r="A13" s="493">
        <f t="shared" si="0"/>
        <v>8</v>
      </c>
      <c r="B13" s="541"/>
      <c r="C13" s="521"/>
      <c r="D13" s="522"/>
      <c r="E13" s="530" t="s">
        <v>72</v>
      </c>
      <c r="F13" s="524" t="s">
        <v>1132</v>
      </c>
      <c r="G13" s="525">
        <v>1</v>
      </c>
      <c r="H13" s="526" t="s">
        <v>71</v>
      </c>
      <c r="I13" s="527"/>
      <c r="J13" s="528">
        <f t="shared" si="1"/>
        <v>0</v>
      </c>
      <c r="K13" s="529" t="s">
        <v>1421</v>
      </c>
      <c r="L13" s="494"/>
    </row>
    <row r="14" spans="1:12" s="542" customFormat="1" ht="27.75" customHeight="1">
      <c r="A14" s="493">
        <f t="shared" si="0"/>
        <v>9</v>
      </c>
      <c r="B14" s="541"/>
      <c r="C14" s="521"/>
      <c r="D14" s="522"/>
      <c r="E14" s="530" t="s">
        <v>72</v>
      </c>
      <c r="F14" s="524" t="s">
        <v>1133</v>
      </c>
      <c r="G14" s="525">
        <v>12</v>
      </c>
      <c r="H14" s="526" t="s">
        <v>71</v>
      </c>
      <c r="I14" s="527"/>
      <c r="J14" s="528">
        <f t="shared" si="1"/>
        <v>0</v>
      </c>
      <c r="K14" s="529" t="s">
        <v>1421</v>
      </c>
      <c r="L14" s="494"/>
    </row>
    <row r="15" spans="1:12" ht="27.95" customHeight="1">
      <c r="A15" s="493">
        <f t="shared" si="0"/>
        <v>10</v>
      </c>
      <c r="B15" s="520"/>
      <c r="C15" s="521"/>
      <c r="D15" s="522"/>
      <c r="E15" s="545" t="s">
        <v>1137</v>
      </c>
      <c r="F15" s="546" t="s">
        <v>1153</v>
      </c>
      <c r="G15" s="525">
        <v>1</v>
      </c>
      <c r="H15" s="526" t="s">
        <v>23</v>
      </c>
      <c r="I15" s="527"/>
      <c r="J15" s="528">
        <f t="shared" si="1"/>
        <v>0</v>
      </c>
      <c r="K15" s="529" t="s">
        <v>1421</v>
      </c>
      <c r="L15" s="494"/>
    </row>
    <row r="16" spans="1:12" ht="27.95" customHeight="1">
      <c r="A16" s="493">
        <f t="shared" si="0"/>
        <v>11</v>
      </c>
      <c r="B16" s="520"/>
      <c r="C16" s="521"/>
      <c r="D16" s="522"/>
      <c r="E16" s="545" t="s">
        <v>1137</v>
      </c>
      <c r="F16" s="546" t="s">
        <v>1154</v>
      </c>
      <c r="G16" s="525">
        <v>1</v>
      </c>
      <c r="H16" s="526" t="s">
        <v>23</v>
      </c>
      <c r="I16" s="527"/>
      <c r="J16" s="528">
        <f t="shared" si="1"/>
        <v>0</v>
      </c>
      <c r="K16" s="529" t="s">
        <v>1421</v>
      </c>
      <c r="L16" s="494"/>
    </row>
    <row r="17" spans="1:12" ht="27.95" customHeight="1">
      <c r="A17" s="493">
        <f t="shared" si="0"/>
        <v>12</v>
      </c>
      <c r="B17" s="520"/>
      <c r="C17" s="521"/>
      <c r="D17" s="522"/>
      <c r="E17" s="545" t="s">
        <v>1137</v>
      </c>
      <c r="F17" s="546" t="s">
        <v>1155</v>
      </c>
      <c r="G17" s="525">
        <v>3</v>
      </c>
      <c r="H17" s="526" t="s">
        <v>23</v>
      </c>
      <c r="I17" s="527"/>
      <c r="J17" s="528">
        <f t="shared" si="1"/>
        <v>0</v>
      </c>
      <c r="K17" s="529" t="s">
        <v>1421</v>
      </c>
      <c r="L17" s="494"/>
    </row>
    <row r="18" spans="1:12" ht="27.95" customHeight="1">
      <c r="A18" s="493">
        <f t="shared" si="0"/>
        <v>13</v>
      </c>
      <c r="B18" s="520"/>
      <c r="C18" s="521"/>
      <c r="D18" s="522"/>
      <c r="E18" s="545" t="s">
        <v>1137</v>
      </c>
      <c r="F18" s="546" t="s">
        <v>1156</v>
      </c>
      <c r="G18" s="525">
        <v>4</v>
      </c>
      <c r="H18" s="526" t="s">
        <v>23</v>
      </c>
      <c r="I18" s="527"/>
      <c r="J18" s="528">
        <f t="shared" si="1"/>
        <v>0</v>
      </c>
      <c r="K18" s="529" t="s">
        <v>1421</v>
      </c>
      <c r="L18" s="494"/>
    </row>
    <row r="19" spans="1:12" ht="27.95" customHeight="1">
      <c r="A19" s="493">
        <f t="shared" si="0"/>
        <v>14</v>
      </c>
      <c r="B19" s="520"/>
      <c r="C19" s="521"/>
      <c r="D19" s="522"/>
      <c r="E19" s="545" t="s">
        <v>1137</v>
      </c>
      <c r="F19" s="546" t="s">
        <v>1157</v>
      </c>
      <c r="G19" s="525">
        <v>4</v>
      </c>
      <c r="H19" s="526" t="s">
        <v>23</v>
      </c>
      <c r="I19" s="527"/>
      <c r="J19" s="528">
        <f t="shared" si="1"/>
        <v>0</v>
      </c>
      <c r="K19" s="529" t="s">
        <v>1421</v>
      </c>
      <c r="L19" s="494"/>
    </row>
    <row r="20" spans="1:12" ht="27.95" customHeight="1">
      <c r="A20" s="493">
        <f t="shared" si="0"/>
        <v>15</v>
      </c>
      <c r="B20" s="520"/>
      <c r="C20" s="521"/>
      <c r="D20" s="522"/>
      <c r="E20" s="545" t="s">
        <v>1137</v>
      </c>
      <c r="F20" s="546" t="s">
        <v>1158</v>
      </c>
      <c r="G20" s="525">
        <v>3</v>
      </c>
      <c r="H20" s="526" t="s">
        <v>23</v>
      </c>
      <c r="I20" s="527"/>
      <c r="J20" s="528">
        <f t="shared" si="1"/>
        <v>0</v>
      </c>
      <c r="K20" s="529" t="s">
        <v>1421</v>
      </c>
      <c r="L20" s="494"/>
    </row>
    <row r="21" spans="1:12" ht="27.75" customHeight="1">
      <c r="A21" s="493">
        <f t="shared" si="0"/>
        <v>16</v>
      </c>
      <c r="B21" s="520"/>
      <c r="C21" s="521" t="s">
        <v>1136</v>
      </c>
      <c r="D21" s="522"/>
      <c r="E21" s="545" t="s">
        <v>1147</v>
      </c>
      <c r="F21" s="546" t="s">
        <v>1148</v>
      </c>
      <c r="G21" s="525">
        <v>2</v>
      </c>
      <c r="H21" s="526" t="s">
        <v>1150</v>
      </c>
      <c r="I21" s="527"/>
      <c r="J21" s="528">
        <f t="shared" si="1"/>
        <v>0</v>
      </c>
      <c r="K21" s="529" t="s">
        <v>1421</v>
      </c>
      <c r="L21" s="494"/>
    </row>
    <row r="22" spans="1:12" ht="27.95" customHeight="1">
      <c r="A22" s="493">
        <f t="shared" si="0"/>
        <v>17</v>
      </c>
      <c r="B22" s="520"/>
      <c r="C22" s="521"/>
      <c r="D22" s="522"/>
      <c r="E22" s="545" t="s">
        <v>1147</v>
      </c>
      <c r="F22" s="546" t="s">
        <v>1149</v>
      </c>
      <c r="G22" s="525">
        <v>1</v>
      </c>
      <c r="H22" s="526" t="s">
        <v>1150</v>
      </c>
      <c r="I22" s="527"/>
      <c r="J22" s="528">
        <f t="shared" si="1"/>
        <v>0</v>
      </c>
      <c r="K22" s="529" t="s">
        <v>1421</v>
      </c>
      <c r="L22" s="494"/>
    </row>
    <row r="23" spans="1:12" ht="27.95" customHeight="1">
      <c r="A23" s="493">
        <f t="shared" si="0"/>
        <v>18</v>
      </c>
      <c r="B23" s="520"/>
      <c r="C23" s="521"/>
      <c r="D23" s="522"/>
      <c r="E23" s="545" t="s">
        <v>1147</v>
      </c>
      <c r="F23" s="546" t="s">
        <v>1151</v>
      </c>
      <c r="G23" s="525">
        <v>3</v>
      </c>
      <c r="H23" s="526" t="s">
        <v>1150</v>
      </c>
      <c r="I23" s="527"/>
      <c r="J23" s="528">
        <f t="shared" si="1"/>
        <v>0</v>
      </c>
      <c r="K23" s="529" t="s">
        <v>1421</v>
      </c>
      <c r="L23" s="494"/>
    </row>
    <row r="24" spans="1:12" ht="27.95" customHeight="1">
      <c r="A24" s="493">
        <f t="shared" si="0"/>
        <v>19</v>
      </c>
      <c r="B24" s="520"/>
      <c r="C24" s="521"/>
      <c r="D24" s="522"/>
      <c r="E24" s="545" t="s">
        <v>1147</v>
      </c>
      <c r="F24" s="546" t="s">
        <v>1152</v>
      </c>
      <c r="G24" s="525">
        <v>1</v>
      </c>
      <c r="H24" s="526" t="s">
        <v>1150</v>
      </c>
      <c r="I24" s="527"/>
      <c r="J24" s="528">
        <f t="shared" si="1"/>
        <v>0</v>
      </c>
      <c r="K24" s="529" t="s">
        <v>1421</v>
      </c>
      <c r="L24" s="494"/>
    </row>
    <row r="25" spans="1:12" ht="27.75" customHeight="1">
      <c r="A25" s="493">
        <f t="shared" si="0"/>
        <v>20</v>
      </c>
      <c r="B25" s="520"/>
      <c r="C25" s="521"/>
      <c r="D25" s="522"/>
      <c r="E25" s="530"/>
      <c r="F25" s="524"/>
      <c r="G25" s="525"/>
      <c r="H25" s="526"/>
      <c r="I25" s="531" t="s">
        <v>952</v>
      </c>
      <c r="J25" s="528">
        <f>SUM(J7:J24)</f>
        <v>0</v>
      </c>
      <c r="K25" s="529"/>
      <c r="L25" s="494"/>
    </row>
    <row r="26" spans="1:12" ht="27.75" customHeight="1" thickBot="1">
      <c r="A26" s="493">
        <f t="shared" si="0"/>
        <v>21</v>
      </c>
      <c r="B26" s="520"/>
      <c r="C26" s="543" t="s">
        <v>1136</v>
      </c>
      <c r="D26" s="544"/>
      <c r="E26" s="545"/>
      <c r="F26" s="546"/>
      <c r="G26" s="547"/>
      <c r="H26" s="548"/>
      <c r="I26" s="550"/>
      <c r="J26" s="551"/>
      <c r="K26" s="549"/>
      <c r="L26" s="494"/>
    </row>
    <row r="27" spans="1:12" ht="27.75" customHeight="1" thickBot="1">
      <c r="A27" s="493">
        <f t="shared" si="0"/>
        <v>22</v>
      </c>
      <c r="B27" s="520"/>
      <c r="C27" s="513" t="s">
        <v>944</v>
      </c>
      <c r="D27" s="769"/>
      <c r="E27" s="514" t="str">
        <f>+'細目（排水（西））'!$B$5&amp;'細目（排水（西））'!$C$5</f>
        <v>Ⅱ.排水処理施設（西）撤去工事　</v>
      </c>
      <c r="F27" s="515"/>
      <c r="G27" s="516" t="str">
        <f>'細目（排水（西））'!B11</f>
        <v>　2.動力設備</v>
      </c>
      <c r="H27" s="517"/>
      <c r="I27" s="518"/>
      <c r="J27" s="514" t="str">
        <f>'細目（排水（西））'!B12</f>
        <v>　（1）動力分岐</v>
      </c>
      <c r="K27" s="519"/>
      <c r="L27" s="494"/>
    </row>
    <row r="28" spans="1:12" ht="27.95" customHeight="1">
      <c r="A28" s="493">
        <f t="shared" si="0"/>
        <v>23</v>
      </c>
      <c r="B28" s="520"/>
      <c r="C28" s="521" t="s">
        <v>1143</v>
      </c>
      <c r="D28" s="522"/>
      <c r="E28" s="775" t="s">
        <v>1332</v>
      </c>
      <c r="F28" s="776"/>
      <c r="G28" s="780">
        <v>32.04</v>
      </c>
      <c r="H28" s="778" t="s">
        <v>1308</v>
      </c>
      <c r="I28" s="527"/>
      <c r="J28" s="567">
        <f t="shared" ref="J28:J29" si="2">+I28*G28</f>
        <v>0</v>
      </c>
      <c r="K28" s="778" t="s">
        <v>950</v>
      </c>
      <c r="L28" s="494"/>
    </row>
    <row r="29" spans="1:12" ht="27.95" customHeight="1">
      <c r="A29" s="493">
        <f t="shared" si="0"/>
        <v>24</v>
      </c>
      <c r="B29" s="520"/>
      <c r="C29" s="521"/>
      <c r="D29" s="522"/>
      <c r="E29" s="775" t="s">
        <v>1333</v>
      </c>
      <c r="F29" s="776"/>
      <c r="G29" s="785">
        <v>32.04</v>
      </c>
      <c r="H29" s="778" t="s">
        <v>1308</v>
      </c>
      <c r="I29" s="527"/>
      <c r="J29" s="528">
        <f t="shared" si="2"/>
        <v>0</v>
      </c>
      <c r="K29" s="786" t="s">
        <v>943</v>
      </c>
      <c r="L29" s="494"/>
    </row>
    <row r="30" spans="1:12" ht="27.95" customHeight="1">
      <c r="A30" s="493">
        <f t="shared" si="0"/>
        <v>25</v>
      </c>
      <c r="B30" s="520"/>
      <c r="C30" s="560"/>
      <c r="D30" s="561"/>
      <c r="E30" s="562"/>
      <c r="F30" s="563"/>
      <c r="G30" s="564"/>
      <c r="H30" s="565"/>
      <c r="I30" s="566" t="s">
        <v>951</v>
      </c>
      <c r="J30" s="567">
        <f>SUM(J28:J29)</f>
        <v>0</v>
      </c>
      <c r="K30" s="568"/>
      <c r="L30" s="494"/>
    </row>
    <row r="31" spans="1:12" ht="27.95" customHeight="1">
      <c r="A31" s="493">
        <f t="shared" si="0"/>
        <v>1</v>
      </c>
      <c r="B31" s="520"/>
      <c r="C31" s="792"/>
      <c r="D31" s="793"/>
      <c r="E31" s="783"/>
      <c r="F31" s="784"/>
      <c r="G31" s="787"/>
      <c r="H31" s="786"/>
      <c r="I31" s="794" t="s">
        <v>1337</v>
      </c>
      <c r="J31" s="528">
        <f>+ROUNDDOWN(J30,-2)</f>
        <v>0</v>
      </c>
      <c r="K31" s="786"/>
      <c r="L31" s="494"/>
    </row>
    <row r="32" spans="1:12" ht="27.95" customHeight="1" thickBot="1">
      <c r="A32" s="493">
        <f t="shared" si="0"/>
        <v>2</v>
      </c>
      <c r="B32" s="520"/>
      <c r="C32" s="532"/>
      <c r="D32" s="533"/>
      <c r="E32" s="534"/>
      <c r="F32" s="535"/>
      <c r="G32" s="536"/>
      <c r="H32" s="537"/>
      <c r="I32" s="538"/>
      <c r="J32" s="539"/>
      <c r="K32" s="540"/>
      <c r="L32" s="494"/>
    </row>
    <row r="33" spans="1:12" ht="27.95" customHeight="1" thickTop="1">
      <c r="A33" s="493">
        <f t="shared" si="0"/>
        <v>3</v>
      </c>
      <c r="B33" s="520"/>
      <c r="C33" s="521" t="s">
        <v>1117</v>
      </c>
      <c r="D33" s="522"/>
      <c r="E33" s="530" t="s">
        <v>1139</v>
      </c>
      <c r="F33" s="524"/>
      <c r="G33" s="525">
        <v>1</v>
      </c>
      <c r="H33" s="526" t="s">
        <v>52</v>
      </c>
      <c r="I33" s="527"/>
      <c r="J33" s="528">
        <f t="shared" ref="J33:J48" si="3">INT(+I33*G33)</f>
        <v>0</v>
      </c>
      <c r="K33" s="529" t="s">
        <v>1421</v>
      </c>
      <c r="L33" s="494"/>
    </row>
    <row r="34" spans="1:12" ht="27.95" customHeight="1">
      <c r="A34" s="493">
        <f t="shared" si="0"/>
        <v>4</v>
      </c>
      <c r="B34" s="520"/>
      <c r="C34" s="521"/>
      <c r="D34" s="522"/>
      <c r="E34" s="530" t="s">
        <v>1139</v>
      </c>
      <c r="F34" s="524" t="s">
        <v>1140</v>
      </c>
      <c r="G34" s="525">
        <v>1</v>
      </c>
      <c r="H34" s="526" t="s">
        <v>52</v>
      </c>
      <c r="I34" s="527"/>
      <c r="J34" s="528">
        <f t="shared" si="3"/>
        <v>0</v>
      </c>
      <c r="K34" s="529" t="s">
        <v>1421</v>
      </c>
      <c r="L34" s="494"/>
    </row>
    <row r="35" spans="1:12" ht="27.95" customHeight="1">
      <c r="A35" s="493">
        <f t="shared" si="0"/>
        <v>5</v>
      </c>
      <c r="B35" s="520"/>
      <c r="C35" s="521"/>
      <c r="D35" s="522"/>
      <c r="E35" s="530" t="s">
        <v>1141</v>
      </c>
      <c r="F35" s="546" t="s">
        <v>1142</v>
      </c>
      <c r="G35" s="525">
        <v>3</v>
      </c>
      <c r="H35" s="526" t="s">
        <v>59</v>
      </c>
      <c r="I35" s="527"/>
      <c r="J35" s="528">
        <f t="shared" si="3"/>
        <v>0</v>
      </c>
      <c r="K35" s="529" t="s">
        <v>1421</v>
      </c>
      <c r="L35" s="494"/>
    </row>
    <row r="36" spans="1:12" ht="27.95" customHeight="1">
      <c r="A36" s="493">
        <f t="shared" si="0"/>
        <v>6</v>
      </c>
      <c r="B36" s="520"/>
      <c r="C36" s="521"/>
      <c r="D36" s="522"/>
      <c r="E36" s="530" t="s">
        <v>8</v>
      </c>
      <c r="F36" s="524" t="s">
        <v>1122</v>
      </c>
      <c r="G36" s="525">
        <v>13</v>
      </c>
      <c r="H36" s="526" t="s">
        <v>71</v>
      </c>
      <c r="I36" s="527"/>
      <c r="J36" s="528">
        <f t="shared" si="3"/>
        <v>0</v>
      </c>
      <c r="K36" s="529" t="s">
        <v>1421</v>
      </c>
      <c r="L36" s="494"/>
    </row>
    <row r="37" spans="1:12" ht="27.75" customHeight="1">
      <c r="A37" s="493">
        <f t="shared" si="0"/>
        <v>7</v>
      </c>
      <c r="B37" s="520"/>
      <c r="C37" s="521"/>
      <c r="D37" s="522"/>
      <c r="E37" s="530" t="s">
        <v>8</v>
      </c>
      <c r="F37" s="524" t="s">
        <v>1123</v>
      </c>
      <c r="G37" s="525">
        <v>50</v>
      </c>
      <c r="H37" s="526" t="s">
        <v>71</v>
      </c>
      <c r="I37" s="527"/>
      <c r="J37" s="528">
        <f t="shared" si="3"/>
        <v>0</v>
      </c>
      <c r="K37" s="529" t="s">
        <v>1421</v>
      </c>
      <c r="L37" s="494"/>
    </row>
    <row r="38" spans="1:12" ht="27.75" customHeight="1">
      <c r="A38" s="493">
        <f t="shared" si="0"/>
        <v>8</v>
      </c>
      <c r="B38" s="520"/>
      <c r="C38" s="521"/>
      <c r="D38" s="522"/>
      <c r="E38" s="530" t="s">
        <v>8</v>
      </c>
      <c r="F38" s="524" t="s">
        <v>1124</v>
      </c>
      <c r="G38" s="525">
        <v>220</v>
      </c>
      <c r="H38" s="526" t="s">
        <v>71</v>
      </c>
      <c r="I38" s="527"/>
      <c r="J38" s="528">
        <f t="shared" si="3"/>
        <v>0</v>
      </c>
      <c r="K38" s="529" t="s">
        <v>1421</v>
      </c>
      <c r="L38" s="494"/>
    </row>
    <row r="39" spans="1:12" ht="27.75" customHeight="1">
      <c r="A39" s="493">
        <f t="shared" si="0"/>
        <v>9</v>
      </c>
      <c r="B39" s="520"/>
      <c r="C39" s="521"/>
      <c r="D39" s="522"/>
      <c r="E39" s="530" t="s">
        <v>8</v>
      </c>
      <c r="F39" s="524" t="s">
        <v>1125</v>
      </c>
      <c r="G39" s="525">
        <v>12</v>
      </c>
      <c r="H39" s="526" t="s">
        <v>71</v>
      </c>
      <c r="I39" s="527"/>
      <c r="J39" s="528">
        <f t="shared" si="3"/>
        <v>0</v>
      </c>
      <c r="K39" s="529" t="s">
        <v>1421</v>
      </c>
      <c r="L39" s="494"/>
    </row>
    <row r="40" spans="1:12" ht="27.95" customHeight="1">
      <c r="A40" s="493">
        <f t="shared" si="0"/>
        <v>10</v>
      </c>
      <c r="B40" s="520"/>
      <c r="C40" s="521"/>
      <c r="D40" s="522"/>
      <c r="E40" s="530" t="s">
        <v>8</v>
      </c>
      <c r="F40" s="524" t="s">
        <v>1126</v>
      </c>
      <c r="G40" s="525">
        <v>58</v>
      </c>
      <c r="H40" s="526" t="s">
        <v>71</v>
      </c>
      <c r="I40" s="527"/>
      <c r="J40" s="528">
        <f t="shared" si="3"/>
        <v>0</v>
      </c>
      <c r="K40" s="529" t="s">
        <v>1421</v>
      </c>
      <c r="L40" s="494"/>
    </row>
    <row r="41" spans="1:12" ht="27.75" customHeight="1">
      <c r="A41" s="493">
        <f t="shared" si="0"/>
        <v>11</v>
      </c>
      <c r="B41" s="520"/>
      <c r="C41" s="521"/>
      <c r="D41" s="522"/>
      <c r="E41" s="530" t="s">
        <v>8</v>
      </c>
      <c r="F41" s="524" t="s">
        <v>1127</v>
      </c>
      <c r="G41" s="525">
        <v>22</v>
      </c>
      <c r="H41" s="526" t="s">
        <v>71</v>
      </c>
      <c r="I41" s="527"/>
      <c r="J41" s="528">
        <f t="shared" si="3"/>
        <v>0</v>
      </c>
      <c r="K41" s="529" t="s">
        <v>1421</v>
      </c>
      <c r="L41" s="494"/>
    </row>
    <row r="42" spans="1:12" ht="27.75" customHeight="1">
      <c r="A42" s="493">
        <f t="shared" si="0"/>
        <v>12</v>
      </c>
      <c r="B42" s="520"/>
      <c r="C42" s="521"/>
      <c r="D42" s="522"/>
      <c r="E42" s="530" t="s">
        <v>8</v>
      </c>
      <c r="F42" s="524" t="s">
        <v>1128</v>
      </c>
      <c r="G42" s="525">
        <v>79</v>
      </c>
      <c r="H42" s="526" t="s">
        <v>71</v>
      </c>
      <c r="I42" s="527"/>
      <c r="J42" s="528">
        <f t="shared" si="3"/>
        <v>0</v>
      </c>
      <c r="K42" s="529" t="s">
        <v>1421</v>
      </c>
      <c r="L42" s="494"/>
    </row>
    <row r="43" spans="1:12" ht="27.95" customHeight="1">
      <c r="A43" s="493">
        <f t="shared" si="0"/>
        <v>13</v>
      </c>
      <c r="B43" s="520"/>
      <c r="C43" s="521"/>
      <c r="D43" s="522"/>
      <c r="E43" s="530" t="s">
        <v>8</v>
      </c>
      <c r="F43" s="524" t="s">
        <v>1129</v>
      </c>
      <c r="G43" s="525">
        <v>13</v>
      </c>
      <c r="H43" s="526" t="s">
        <v>71</v>
      </c>
      <c r="I43" s="527"/>
      <c r="J43" s="528">
        <f t="shared" si="3"/>
        <v>0</v>
      </c>
      <c r="K43" s="529" t="s">
        <v>1421</v>
      </c>
      <c r="L43" s="494"/>
    </row>
    <row r="44" spans="1:12" ht="27.95" customHeight="1">
      <c r="A44" s="493">
        <f t="shared" si="0"/>
        <v>14</v>
      </c>
      <c r="B44" s="520"/>
      <c r="C44" s="521"/>
      <c r="D44" s="522"/>
      <c r="E44" s="530" t="s">
        <v>8</v>
      </c>
      <c r="F44" s="524" t="s">
        <v>1159</v>
      </c>
      <c r="G44" s="525">
        <v>36</v>
      </c>
      <c r="H44" s="526" t="s">
        <v>71</v>
      </c>
      <c r="I44" s="527"/>
      <c r="J44" s="528">
        <f t="shared" si="3"/>
        <v>0</v>
      </c>
      <c r="K44" s="529" t="s">
        <v>1421</v>
      </c>
      <c r="L44" s="494"/>
    </row>
    <row r="45" spans="1:12" ht="27.95" customHeight="1">
      <c r="A45" s="493">
        <f t="shared" si="0"/>
        <v>15</v>
      </c>
      <c r="B45" s="520"/>
      <c r="C45" s="521"/>
      <c r="D45" s="522"/>
      <c r="E45" s="530" t="s">
        <v>72</v>
      </c>
      <c r="F45" s="524" t="s">
        <v>1118</v>
      </c>
      <c r="G45" s="525">
        <v>79</v>
      </c>
      <c r="H45" s="526" t="s">
        <v>71</v>
      </c>
      <c r="I45" s="527"/>
      <c r="J45" s="528">
        <f t="shared" si="3"/>
        <v>0</v>
      </c>
      <c r="K45" s="529" t="s">
        <v>1421</v>
      </c>
      <c r="L45" s="494"/>
    </row>
    <row r="46" spans="1:12" ht="27.95" customHeight="1">
      <c r="A46" s="493">
        <f t="shared" si="0"/>
        <v>16</v>
      </c>
      <c r="B46" s="520"/>
      <c r="C46" s="521"/>
      <c r="D46" s="522"/>
      <c r="E46" s="530" t="s">
        <v>72</v>
      </c>
      <c r="F46" s="524" t="s">
        <v>1119</v>
      </c>
      <c r="G46" s="525">
        <v>59</v>
      </c>
      <c r="H46" s="526" t="s">
        <v>71</v>
      </c>
      <c r="I46" s="527"/>
      <c r="J46" s="528">
        <f t="shared" si="3"/>
        <v>0</v>
      </c>
      <c r="K46" s="529" t="s">
        <v>1421</v>
      </c>
      <c r="L46" s="494"/>
    </row>
    <row r="47" spans="1:12" ht="27.95" customHeight="1">
      <c r="A47" s="493">
        <f t="shared" si="0"/>
        <v>17</v>
      </c>
      <c r="B47" s="520"/>
      <c r="C47" s="521"/>
      <c r="D47" s="522"/>
      <c r="E47" s="530" t="s">
        <v>72</v>
      </c>
      <c r="F47" s="524" t="s">
        <v>1120</v>
      </c>
      <c r="G47" s="525">
        <v>37</v>
      </c>
      <c r="H47" s="526" t="s">
        <v>71</v>
      </c>
      <c r="I47" s="527"/>
      <c r="J47" s="528">
        <f t="shared" si="3"/>
        <v>0</v>
      </c>
      <c r="K47" s="529" t="s">
        <v>1421</v>
      </c>
      <c r="L47" s="494"/>
    </row>
    <row r="48" spans="1:12" ht="27.95" customHeight="1">
      <c r="A48" s="493">
        <f t="shared" si="0"/>
        <v>18</v>
      </c>
      <c r="B48" s="520"/>
      <c r="C48" s="521"/>
      <c r="D48" s="522"/>
      <c r="E48" s="545" t="s">
        <v>1137</v>
      </c>
      <c r="F48" s="546" t="s">
        <v>1138</v>
      </c>
      <c r="G48" s="525">
        <v>11</v>
      </c>
      <c r="H48" s="526" t="s">
        <v>23</v>
      </c>
      <c r="I48" s="527"/>
      <c r="J48" s="528">
        <f t="shared" si="3"/>
        <v>0</v>
      </c>
      <c r="K48" s="529" t="s">
        <v>1421</v>
      </c>
      <c r="L48" s="494"/>
    </row>
    <row r="49" spans="1:12" ht="27.75" customHeight="1">
      <c r="A49" s="493">
        <f t="shared" si="0"/>
        <v>19</v>
      </c>
      <c r="B49" s="520"/>
      <c r="C49" s="543"/>
      <c r="D49" s="544"/>
      <c r="E49" s="545"/>
      <c r="F49" s="546"/>
      <c r="G49" s="547"/>
      <c r="H49" s="548"/>
      <c r="I49" s="531" t="s">
        <v>952</v>
      </c>
      <c r="J49" s="528">
        <f>SUM(J33:J48)</f>
        <v>0</v>
      </c>
      <c r="K49" s="549"/>
    </row>
    <row r="50" spans="1:12" ht="27.75" customHeight="1" thickBot="1">
      <c r="A50" s="493">
        <f t="shared" si="0"/>
        <v>20</v>
      </c>
      <c r="B50" s="520"/>
      <c r="C50" s="521"/>
      <c r="D50" s="522"/>
      <c r="E50" s="530"/>
      <c r="F50" s="524"/>
      <c r="G50" s="525"/>
      <c r="H50" s="526"/>
      <c r="I50" s="527"/>
      <c r="J50" s="528"/>
      <c r="K50" s="529"/>
      <c r="L50" s="494"/>
    </row>
    <row r="51" spans="1:12" s="789" customFormat="1" ht="27" customHeight="1" thickBot="1">
      <c r="A51" s="790">
        <f t="shared" si="0"/>
        <v>21</v>
      </c>
      <c r="C51" s="513" t="s">
        <v>944</v>
      </c>
      <c r="E51" s="514" t="str">
        <f>+'細目（排水（西））'!$B$5&amp;'細目（排水（西））'!$C$5</f>
        <v>Ⅱ.排水処理施設（西）撤去工事　</v>
      </c>
      <c r="F51" s="515"/>
      <c r="G51" s="801" t="str">
        <f>'細目（排水（西））'!B17</f>
        <v>　3.発生材処理費</v>
      </c>
      <c r="H51" s="802"/>
      <c r="I51" s="803"/>
      <c r="J51" s="514"/>
      <c r="K51" s="519"/>
    </row>
    <row r="52" spans="1:12" s="789" customFormat="1" ht="27" customHeight="1">
      <c r="A52" s="790">
        <f t="shared" si="0"/>
        <v>22</v>
      </c>
      <c r="C52" s="804" t="s">
        <v>948</v>
      </c>
      <c r="D52" s="805"/>
      <c r="E52" s="775" t="s">
        <v>948</v>
      </c>
      <c r="F52" s="776" t="s">
        <v>1424</v>
      </c>
      <c r="G52" s="806">
        <v>4.6500000000000004</v>
      </c>
      <c r="H52" s="778" t="s">
        <v>1308</v>
      </c>
      <c r="I52" s="807"/>
      <c r="J52" s="528">
        <f t="shared" ref="J52:J56" si="4">INT(+I52*G52)</f>
        <v>0</v>
      </c>
      <c r="K52" s="808"/>
    </row>
    <row r="53" spans="1:12" s="789" customFormat="1" ht="27" customHeight="1">
      <c r="A53" s="790">
        <f t="shared" si="0"/>
        <v>23</v>
      </c>
      <c r="C53" s="792"/>
      <c r="D53" s="793"/>
      <c r="E53" s="775" t="s">
        <v>1309</v>
      </c>
      <c r="F53" s="776" t="s">
        <v>1426</v>
      </c>
      <c r="G53" s="806">
        <v>1.53</v>
      </c>
      <c r="H53" s="778" t="s">
        <v>1308</v>
      </c>
      <c r="I53" s="807"/>
      <c r="J53" s="528">
        <f t="shared" si="4"/>
        <v>0</v>
      </c>
      <c r="K53" s="809"/>
    </row>
    <row r="54" spans="1:12" s="789" customFormat="1" ht="27" customHeight="1">
      <c r="A54" s="790">
        <f t="shared" si="0"/>
        <v>24</v>
      </c>
      <c r="C54" s="792"/>
      <c r="D54" s="793"/>
      <c r="E54" s="775" t="s">
        <v>1309</v>
      </c>
      <c r="F54" s="776" t="s">
        <v>1427</v>
      </c>
      <c r="G54" s="806">
        <v>0.33</v>
      </c>
      <c r="H54" s="778" t="s">
        <v>1308</v>
      </c>
      <c r="I54" s="807"/>
      <c r="J54" s="528">
        <f t="shared" si="4"/>
        <v>0</v>
      </c>
      <c r="K54" s="809"/>
    </row>
    <row r="55" spans="1:12" s="789" customFormat="1" ht="27" customHeight="1">
      <c r="A55" s="790">
        <f t="shared" si="0"/>
        <v>25</v>
      </c>
      <c r="C55" s="792"/>
      <c r="D55" s="793"/>
      <c r="E55" s="775" t="s">
        <v>1309</v>
      </c>
      <c r="F55" s="776" t="s">
        <v>1428</v>
      </c>
      <c r="G55" s="806">
        <v>2.79</v>
      </c>
      <c r="H55" s="778" t="s">
        <v>1308</v>
      </c>
      <c r="I55" s="807"/>
      <c r="J55" s="528">
        <f t="shared" si="4"/>
        <v>0</v>
      </c>
      <c r="K55" s="809"/>
    </row>
    <row r="56" spans="1:12" s="789" customFormat="1" ht="27" customHeight="1">
      <c r="A56" s="790">
        <f t="shared" si="0"/>
        <v>1</v>
      </c>
      <c r="C56" s="792"/>
      <c r="D56" s="793"/>
      <c r="E56" s="775" t="s">
        <v>1310</v>
      </c>
      <c r="F56" s="776" t="s">
        <v>1136</v>
      </c>
      <c r="G56" s="806">
        <v>4.6500000000000004</v>
      </c>
      <c r="H56" s="778" t="s">
        <v>1308</v>
      </c>
      <c r="I56" s="807"/>
      <c r="J56" s="528">
        <f t="shared" si="4"/>
        <v>0</v>
      </c>
      <c r="K56" s="786"/>
    </row>
    <row r="57" spans="1:12" s="789" customFormat="1" ht="27" customHeight="1">
      <c r="A57" s="790">
        <f t="shared" si="0"/>
        <v>2</v>
      </c>
      <c r="C57" s="810"/>
      <c r="D57" s="811"/>
      <c r="E57" s="812"/>
      <c r="F57" s="813"/>
      <c r="G57" s="814"/>
      <c r="H57" s="782"/>
      <c r="I57" s="815" t="s">
        <v>1429</v>
      </c>
      <c r="J57" s="528">
        <f>SUM(J52:J56)</f>
        <v>0</v>
      </c>
      <c r="K57" s="816"/>
    </row>
    <row r="58" spans="1:12" s="789" customFormat="1" ht="27" customHeight="1">
      <c r="A58" s="790">
        <f t="shared" si="0"/>
        <v>3</v>
      </c>
      <c r="C58" s="810"/>
      <c r="D58" s="811"/>
      <c r="E58" s="812"/>
      <c r="F58" s="784"/>
      <c r="G58" s="814"/>
      <c r="H58" s="782"/>
      <c r="I58" s="794" t="s">
        <v>1337</v>
      </c>
      <c r="J58" s="528">
        <f>ROUNDDOWN(J57,-2)</f>
        <v>0</v>
      </c>
      <c r="K58" s="816"/>
    </row>
    <row r="59" spans="1:12" s="789" customFormat="1" ht="27" customHeight="1" thickBot="1">
      <c r="A59" s="790">
        <f t="shared" si="0"/>
        <v>4</v>
      </c>
      <c r="C59" s="817"/>
      <c r="D59" s="818"/>
      <c r="E59" s="819" t="s">
        <v>1136</v>
      </c>
      <c r="F59" s="820" t="s">
        <v>1136</v>
      </c>
      <c r="G59" s="821"/>
      <c r="H59" s="822"/>
      <c r="I59" s="538"/>
      <c r="J59" s="539"/>
      <c r="K59" s="822"/>
    </row>
    <row r="60" spans="1:12" s="789" customFormat="1" ht="27" customHeight="1" thickTop="1">
      <c r="A60" s="790">
        <f t="shared" si="0"/>
        <v>5</v>
      </c>
      <c r="C60" s="804" t="s">
        <v>949</v>
      </c>
      <c r="D60" s="805"/>
      <c r="E60" s="775" t="s">
        <v>949</v>
      </c>
      <c r="F60" s="776" t="s">
        <v>1430</v>
      </c>
      <c r="G60" s="806">
        <v>0.68</v>
      </c>
      <c r="H60" s="778" t="s">
        <v>683</v>
      </c>
      <c r="I60" s="807"/>
      <c r="J60" s="528">
        <f t="shared" ref="J60:J62" si="5">INT(+I60*G60)</f>
        <v>0</v>
      </c>
      <c r="K60" s="823"/>
    </row>
    <row r="61" spans="1:12" s="789" customFormat="1" ht="27.75" customHeight="1">
      <c r="A61" s="790">
        <f t="shared" si="0"/>
        <v>6</v>
      </c>
      <c r="B61" s="791"/>
      <c r="C61" s="792"/>
      <c r="D61" s="793"/>
      <c r="E61" s="783" t="s">
        <v>949</v>
      </c>
      <c r="F61" s="784" t="s">
        <v>1431</v>
      </c>
      <c r="G61" s="824">
        <v>0.11</v>
      </c>
      <c r="H61" s="786" t="s">
        <v>683</v>
      </c>
      <c r="I61" s="815"/>
      <c r="J61" s="528">
        <f t="shared" si="5"/>
        <v>0</v>
      </c>
      <c r="K61" s="809"/>
    </row>
    <row r="62" spans="1:12" s="789" customFormat="1" ht="27.75" customHeight="1">
      <c r="A62" s="790">
        <f t="shared" si="0"/>
        <v>7</v>
      </c>
      <c r="B62" s="791"/>
      <c r="C62" s="792"/>
      <c r="D62" s="793"/>
      <c r="E62" s="783" t="s">
        <v>949</v>
      </c>
      <c r="F62" s="776" t="s">
        <v>1428</v>
      </c>
      <c r="G62" s="824">
        <v>3.44</v>
      </c>
      <c r="H62" s="786" t="s">
        <v>683</v>
      </c>
      <c r="I62" s="815"/>
      <c r="J62" s="528">
        <f t="shared" si="5"/>
        <v>0</v>
      </c>
      <c r="K62" s="809"/>
    </row>
    <row r="63" spans="1:12" s="789" customFormat="1" ht="27" customHeight="1">
      <c r="A63" s="790">
        <f t="shared" si="0"/>
        <v>8</v>
      </c>
      <c r="C63" s="792"/>
      <c r="D63" s="793"/>
      <c r="E63" s="783" t="s">
        <v>1136</v>
      </c>
      <c r="F63" s="784" t="s">
        <v>1136</v>
      </c>
      <c r="G63" s="787"/>
      <c r="H63" s="786"/>
      <c r="I63" s="794" t="s">
        <v>1429</v>
      </c>
      <c r="J63" s="528">
        <f>SUM(J60:J62)</f>
        <v>0</v>
      </c>
      <c r="K63" s="786"/>
    </row>
    <row r="64" spans="1:12" s="789" customFormat="1" ht="27" customHeight="1">
      <c r="A64" s="790">
        <f t="shared" si="0"/>
        <v>9</v>
      </c>
      <c r="C64" s="810"/>
      <c r="D64" s="811"/>
      <c r="E64" s="812"/>
      <c r="F64" s="784"/>
      <c r="G64" s="814"/>
      <c r="H64" s="782"/>
      <c r="I64" s="794" t="s">
        <v>1337</v>
      </c>
      <c r="J64" s="528">
        <f>ROUNDDOWN(J63,-1)</f>
        <v>0</v>
      </c>
      <c r="K64" s="816"/>
    </row>
    <row r="65" spans="1:12" ht="27.75" customHeight="1">
      <c r="A65" s="493">
        <f t="shared" si="0"/>
        <v>10</v>
      </c>
      <c r="B65" s="520"/>
      <c r="C65" s="521"/>
      <c r="D65" s="522"/>
      <c r="E65" s="530"/>
      <c r="F65" s="524"/>
      <c r="G65" s="525"/>
      <c r="H65" s="526"/>
      <c r="I65" s="527"/>
      <c r="J65" s="528"/>
      <c r="K65" s="529"/>
    </row>
    <row r="66" spans="1:12" ht="27.75" customHeight="1">
      <c r="A66" s="493">
        <f t="shared" si="0"/>
        <v>11</v>
      </c>
      <c r="B66" s="520"/>
      <c r="C66" s="521"/>
      <c r="D66" s="522"/>
      <c r="E66" s="530"/>
      <c r="F66" s="524"/>
      <c r="G66" s="525"/>
      <c r="H66" s="526"/>
      <c r="I66" s="527"/>
      <c r="J66" s="528"/>
      <c r="K66" s="529"/>
      <c r="L66" s="494"/>
    </row>
    <row r="67" spans="1:12" ht="27.75" customHeight="1">
      <c r="A67" s="493">
        <f t="shared" si="0"/>
        <v>12</v>
      </c>
      <c r="B67" s="520"/>
      <c r="C67" s="521"/>
      <c r="D67" s="522"/>
      <c r="E67" s="530"/>
      <c r="F67" s="524"/>
      <c r="G67" s="525"/>
      <c r="H67" s="526"/>
      <c r="I67" s="527"/>
      <c r="J67" s="528"/>
      <c r="K67" s="529"/>
      <c r="L67" s="494"/>
    </row>
    <row r="68" spans="1:12" ht="27" customHeight="1">
      <c r="A68" s="493">
        <f t="shared" si="0"/>
        <v>13</v>
      </c>
      <c r="C68" s="597"/>
      <c r="D68" s="598"/>
      <c r="E68" s="522"/>
      <c r="F68" s="598"/>
      <c r="G68" s="599"/>
      <c r="H68" s="598"/>
      <c r="I68" s="598"/>
      <c r="J68" s="600"/>
      <c r="K68" s="598"/>
    </row>
    <row r="69" spans="1:12" ht="27" customHeight="1">
      <c r="A69" s="493">
        <f t="shared" si="0"/>
        <v>14</v>
      </c>
      <c r="C69" s="597"/>
      <c r="D69" s="598"/>
      <c r="E69" s="522"/>
      <c r="F69" s="598"/>
      <c r="G69" s="599"/>
      <c r="H69" s="598"/>
      <c r="I69" s="598"/>
      <c r="J69" s="600"/>
      <c r="K69" s="598"/>
    </row>
    <row r="70" spans="1:12" ht="27" customHeight="1">
      <c r="A70" s="493">
        <f t="shared" si="0"/>
        <v>15</v>
      </c>
      <c r="C70" s="597"/>
      <c r="D70" s="598"/>
      <c r="E70" s="522"/>
      <c r="F70" s="598"/>
      <c r="G70" s="599"/>
      <c r="H70" s="598"/>
      <c r="I70" s="598"/>
      <c r="J70" s="600"/>
      <c r="K70" s="598"/>
    </row>
    <row r="71" spans="1:12" ht="27" customHeight="1">
      <c r="A71" s="493">
        <f t="shared" ref="A71:A75" si="6">IF(A70=25,1,A70+1)</f>
        <v>16</v>
      </c>
      <c r="C71" s="597"/>
      <c r="D71" s="598"/>
      <c r="E71" s="522"/>
      <c r="F71" s="598"/>
      <c r="G71" s="599"/>
      <c r="H71" s="598"/>
      <c r="I71" s="598"/>
      <c r="J71" s="600"/>
      <c r="K71" s="598"/>
    </row>
    <row r="72" spans="1:12" ht="27" customHeight="1">
      <c r="A72" s="493">
        <f t="shared" si="6"/>
        <v>17</v>
      </c>
      <c r="C72" s="601"/>
      <c r="D72" s="602"/>
      <c r="E72" s="544"/>
      <c r="F72" s="602"/>
      <c r="G72" s="603"/>
      <c r="H72" s="602"/>
      <c r="I72" s="602"/>
      <c r="J72" s="604"/>
      <c r="K72" s="602"/>
    </row>
    <row r="73" spans="1:12" ht="27" customHeight="1">
      <c r="A73" s="493">
        <f t="shared" si="6"/>
        <v>18</v>
      </c>
      <c r="C73" s="601"/>
      <c r="D73" s="602"/>
      <c r="E73" s="544"/>
      <c r="F73" s="602"/>
      <c r="G73" s="603"/>
      <c r="H73" s="602"/>
      <c r="I73" s="602"/>
      <c r="J73" s="604"/>
      <c r="K73" s="602"/>
    </row>
    <row r="74" spans="1:12" ht="27" customHeight="1">
      <c r="A74" s="493">
        <f t="shared" si="6"/>
        <v>19</v>
      </c>
      <c r="C74" s="601"/>
      <c r="D74" s="602"/>
      <c r="E74" s="544"/>
      <c r="F74" s="602"/>
      <c r="G74" s="603"/>
      <c r="H74" s="602"/>
      <c r="I74" s="602"/>
      <c r="J74" s="604"/>
      <c r="K74" s="602"/>
    </row>
    <row r="75" spans="1:12" ht="27" customHeight="1" thickBot="1">
      <c r="A75" s="493">
        <f t="shared" si="6"/>
        <v>20</v>
      </c>
      <c r="C75" s="605"/>
      <c r="D75" s="596"/>
      <c r="E75" s="606"/>
      <c r="F75" s="596"/>
      <c r="G75" s="607"/>
      <c r="H75" s="596"/>
      <c r="I75" s="596"/>
      <c r="J75" s="608"/>
      <c r="K75" s="596"/>
    </row>
    <row r="76" spans="1:12" ht="27" customHeight="1">
      <c r="A76" s="493"/>
    </row>
    <row r="77" spans="1:12">
      <c r="A77" s="493"/>
    </row>
    <row r="78" spans="1:12">
      <c r="A78" s="493"/>
    </row>
    <row r="79" spans="1:12">
      <c r="A79" s="493"/>
      <c r="B79" s="499"/>
      <c r="C79" s="499"/>
      <c r="E79" s="499"/>
      <c r="G79" s="499"/>
      <c r="J79" s="499"/>
    </row>
    <row r="80" spans="1:12">
      <c r="A80" s="493"/>
      <c r="B80" s="499"/>
      <c r="C80" s="499"/>
      <c r="E80" s="499"/>
      <c r="G80" s="499"/>
      <c r="J80" s="499"/>
    </row>
    <row r="81" spans="1:10">
      <c r="A81" s="493"/>
      <c r="B81" s="499"/>
      <c r="C81" s="499"/>
      <c r="E81" s="499"/>
      <c r="G81" s="499"/>
      <c r="J81" s="499"/>
    </row>
    <row r="82" spans="1:10">
      <c r="A82" s="493"/>
      <c r="B82" s="499"/>
      <c r="C82" s="499"/>
      <c r="E82" s="499"/>
      <c r="G82" s="499"/>
      <c r="J82" s="499"/>
    </row>
    <row r="83" spans="1:10">
      <c r="A83" s="493"/>
      <c r="B83" s="499"/>
      <c r="C83" s="499"/>
      <c r="E83" s="499"/>
      <c r="G83" s="499"/>
      <c r="J83" s="499"/>
    </row>
    <row r="84" spans="1:10">
      <c r="A84" s="493"/>
      <c r="B84" s="499"/>
      <c r="C84" s="499"/>
      <c r="E84" s="499"/>
      <c r="G84" s="499"/>
      <c r="J84" s="499"/>
    </row>
    <row r="85" spans="1:10">
      <c r="A85" s="493"/>
      <c r="B85" s="499"/>
      <c r="C85" s="499"/>
      <c r="E85" s="499"/>
      <c r="G85" s="499"/>
      <c r="J85" s="499"/>
    </row>
    <row r="86" spans="1:10">
      <c r="A86" s="493"/>
      <c r="B86" s="499"/>
      <c r="C86" s="499"/>
      <c r="E86" s="499"/>
      <c r="G86" s="499"/>
      <c r="J86" s="499"/>
    </row>
    <row r="87" spans="1:10">
      <c r="A87" s="493"/>
      <c r="B87" s="499"/>
      <c r="C87" s="499"/>
      <c r="E87" s="499"/>
      <c r="G87" s="499"/>
      <c r="J87" s="499"/>
    </row>
    <row r="88" spans="1:10">
      <c r="A88" s="493"/>
      <c r="B88" s="499"/>
      <c r="C88" s="499"/>
      <c r="E88" s="499"/>
      <c r="G88" s="499"/>
      <c r="J88" s="499"/>
    </row>
    <row r="89" spans="1:10">
      <c r="A89" s="493"/>
      <c r="B89" s="499"/>
      <c r="C89" s="499"/>
      <c r="E89" s="499"/>
      <c r="G89" s="499"/>
      <c r="J89" s="499"/>
    </row>
    <row r="90" spans="1:10">
      <c r="A90" s="493"/>
      <c r="B90" s="499"/>
      <c r="C90" s="499"/>
      <c r="E90" s="499"/>
      <c r="G90" s="499"/>
      <c r="J90" s="499"/>
    </row>
    <row r="91" spans="1:10">
      <c r="A91" s="493"/>
      <c r="B91" s="499"/>
      <c r="C91" s="499"/>
      <c r="E91" s="499"/>
      <c r="G91" s="499"/>
      <c r="J91" s="499"/>
    </row>
    <row r="92" spans="1:10">
      <c r="A92" s="493"/>
      <c r="B92" s="499"/>
      <c r="C92" s="499"/>
      <c r="E92" s="499"/>
      <c r="G92" s="499"/>
      <c r="J92" s="499"/>
    </row>
    <row r="93" spans="1:10">
      <c r="A93" s="493"/>
      <c r="B93" s="499"/>
      <c r="C93" s="499"/>
      <c r="E93" s="499"/>
      <c r="G93" s="499"/>
      <c r="J93" s="499"/>
    </row>
    <row r="94" spans="1:10">
      <c r="A94" s="493"/>
      <c r="B94" s="499"/>
      <c r="C94" s="499"/>
      <c r="E94" s="499"/>
      <c r="G94" s="499"/>
      <c r="J94" s="499"/>
    </row>
    <row r="95" spans="1:10">
      <c r="A95" s="493"/>
      <c r="B95" s="499"/>
      <c r="C95" s="499"/>
      <c r="E95" s="499"/>
      <c r="G95" s="499"/>
      <c r="J95" s="499"/>
    </row>
    <row r="96" spans="1:10">
      <c r="A96" s="493"/>
      <c r="B96" s="499"/>
      <c r="C96" s="499"/>
      <c r="E96" s="499"/>
      <c r="G96" s="499"/>
      <c r="J96" s="499"/>
    </row>
    <row r="97" spans="1:10">
      <c r="A97" s="493"/>
      <c r="B97" s="499"/>
      <c r="C97" s="499"/>
      <c r="E97" s="499"/>
      <c r="G97" s="499"/>
      <c r="J97" s="499"/>
    </row>
    <row r="98" spans="1:10">
      <c r="A98" s="493"/>
      <c r="B98" s="499"/>
      <c r="C98" s="499"/>
      <c r="E98" s="499"/>
      <c r="G98" s="499"/>
      <c r="J98" s="499"/>
    </row>
    <row r="99" spans="1:10">
      <c r="A99" s="493"/>
      <c r="B99" s="499"/>
      <c r="C99" s="499"/>
      <c r="E99" s="499"/>
      <c r="G99" s="499"/>
      <c r="J99" s="499"/>
    </row>
    <row r="100" spans="1:10">
      <c r="A100" s="493"/>
      <c r="B100" s="499"/>
      <c r="C100" s="499"/>
      <c r="E100" s="499"/>
      <c r="G100" s="499"/>
      <c r="J100" s="499"/>
    </row>
    <row r="101" spans="1:10">
      <c r="A101" s="493"/>
      <c r="B101" s="499"/>
      <c r="C101" s="499"/>
      <c r="E101" s="499"/>
      <c r="G101" s="499"/>
      <c r="J101" s="499"/>
    </row>
    <row r="102" spans="1:10">
      <c r="A102" s="493"/>
      <c r="B102" s="499"/>
      <c r="C102" s="499"/>
      <c r="E102" s="499"/>
      <c r="G102" s="499"/>
      <c r="J102" s="499"/>
    </row>
    <row r="103" spans="1:10">
      <c r="A103" s="493"/>
      <c r="B103" s="499"/>
      <c r="C103" s="499"/>
      <c r="E103" s="499"/>
      <c r="G103" s="499"/>
      <c r="J103" s="499"/>
    </row>
    <row r="104" spans="1:10">
      <c r="A104" s="493"/>
      <c r="B104" s="499"/>
      <c r="C104" s="499"/>
      <c r="E104" s="499"/>
      <c r="G104" s="499"/>
      <c r="J104" s="499"/>
    </row>
    <row r="105" spans="1:10">
      <c r="A105" s="493"/>
      <c r="B105" s="499"/>
      <c r="C105" s="499"/>
      <c r="E105" s="499"/>
      <c r="G105" s="499"/>
      <c r="J105" s="499"/>
    </row>
    <row r="106" spans="1:10">
      <c r="A106" s="493"/>
      <c r="B106" s="499"/>
      <c r="C106" s="499"/>
      <c r="E106" s="499"/>
      <c r="G106" s="499"/>
      <c r="J106" s="499"/>
    </row>
    <row r="107" spans="1:10">
      <c r="A107" s="493"/>
      <c r="B107" s="499"/>
      <c r="C107" s="499"/>
      <c r="E107" s="499"/>
      <c r="G107" s="499"/>
      <c r="J107" s="499"/>
    </row>
    <row r="108" spans="1:10">
      <c r="A108" s="493"/>
      <c r="B108" s="499"/>
      <c r="C108" s="499"/>
      <c r="E108" s="499"/>
      <c r="G108" s="499"/>
      <c r="J108" s="499"/>
    </row>
    <row r="109" spans="1:10">
      <c r="A109" s="493"/>
      <c r="B109" s="499"/>
      <c r="C109" s="499"/>
      <c r="E109" s="499"/>
      <c r="G109" s="499"/>
      <c r="J109" s="499"/>
    </row>
    <row r="110" spans="1:10">
      <c r="A110" s="493"/>
      <c r="B110" s="499"/>
      <c r="C110" s="499"/>
      <c r="E110" s="499"/>
      <c r="G110" s="499"/>
      <c r="J110" s="499"/>
    </row>
    <row r="111" spans="1:10">
      <c r="A111" s="493"/>
      <c r="B111" s="499"/>
      <c r="C111" s="499"/>
      <c r="E111" s="499"/>
      <c r="G111" s="499"/>
      <c r="J111" s="499"/>
    </row>
  </sheetData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scale="94" firstPageNumber="22" fitToHeight="0" orientation="portrait" r:id="rId1"/>
  <headerFooter alignWithMargins="0">
    <oddFooter>&amp;R&amp;"明朝,標準"独立行政法人国立高等専門学校機構 (　&amp;P 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24</vt:i4>
      </vt:variant>
    </vt:vector>
  </HeadingPairs>
  <TitlesOfParts>
    <vt:vector size="40" baseType="lpstr">
      <vt:lpstr>表紙 </vt:lpstr>
      <vt:lpstr>種目</vt:lpstr>
      <vt:lpstr>科目</vt:lpstr>
      <vt:lpstr>中科目</vt:lpstr>
      <vt:lpstr>細目（ﾗｲﾌﾗｲﾝ）</vt:lpstr>
      <vt:lpstr>細目（排水（西））</vt:lpstr>
      <vt:lpstr>細目（排水（東））</vt:lpstr>
      <vt:lpstr>別紙 (ﾗｲﾌﾗｲﾝ)</vt:lpstr>
      <vt:lpstr>別紙 (排水（西）)</vt:lpstr>
      <vt:lpstr>別紙 (排水（東）)</vt:lpstr>
      <vt:lpstr>産廃処分</vt:lpstr>
      <vt:lpstr>産業廃棄物重量</vt:lpstr>
      <vt:lpstr>土工数量算出</vt:lpstr>
      <vt:lpstr>撤去</vt:lpstr>
      <vt:lpstr>見積比較 </vt:lpstr>
      <vt:lpstr>カタログ単価比較</vt:lpstr>
      <vt:lpstr>カタログ単価比較!Print_Area</vt:lpstr>
      <vt:lpstr>科目!Print_Area</vt:lpstr>
      <vt:lpstr>'見積比較 '!Print_Area</vt:lpstr>
      <vt:lpstr>'細目（ﾗｲﾌﾗｲﾝ）'!Print_Area</vt:lpstr>
      <vt:lpstr>'細目（排水（西））'!Print_Area</vt:lpstr>
      <vt:lpstr>'細目（排水（東））'!Print_Area</vt:lpstr>
      <vt:lpstr>産業廃棄物重量!Print_Area</vt:lpstr>
      <vt:lpstr>産廃処分!Print_Area</vt:lpstr>
      <vt:lpstr>種目!Print_Area</vt:lpstr>
      <vt:lpstr>中科目!Print_Area</vt:lpstr>
      <vt:lpstr>撤去!Print_Area</vt:lpstr>
      <vt:lpstr>土工数量算出!Print_Area</vt:lpstr>
      <vt:lpstr>'表紙 '!Print_Area</vt:lpstr>
      <vt:lpstr>'別紙 (ﾗｲﾌﾗｲﾝ)'!Print_Area</vt:lpstr>
      <vt:lpstr>'別紙 (排水（西）)'!Print_Area</vt:lpstr>
      <vt:lpstr>'別紙 (排水（東）)'!Print_Area</vt:lpstr>
      <vt:lpstr>科目!Print_Titles</vt:lpstr>
      <vt:lpstr>'細目（ﾗｲﾌﾗｲﾝ）'!Print_Titles</vt:lpstr>
      <vt:lpstr>'細目（排水（西））'!Print_Titles</vt:lpstr>
      <vt:lpstr>'細目（排水（東））'!Print_Titles</vt:lpstr>
      <vt:lpstr>中科目!Print_Titles</vt:lpstr>
      <vt:lpstr>'別紙 (ﾗｲﾌﾗｲﾝ)'!Print_Titles</vt:lpstr>
      <vt:lpstr>'別紙 (排水（西）)'!Print_Titles</vt:lpstr>
      <vt:lpstr>'別紙 (排水（東）)'!Print_Titles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建築課</dc:creator>
  <cp:lastModifiedBy>杉山 清</cp:lastModifiedBy>
  <cp:lastPrinted>2020-07-13T10:34:14Z</cp:lastPrinted>
  <dcterms:created xsi:type="dcterms:W3CDTF">2007-02-26T13:02:44Z</dcterms:created>
  <dcterms:modified xsi:type="dcterms:W3CDTF">2020-07-13T10:34:56Z</dcterms:modified>
</cp:coreProperties>
</file>